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s-dax.aos.wrk\AppData\Local\Temp\AxReports\"/>
    </mc:Choice>
  </mc:AlternateContent>
  <bookViews>
    <workbookView xWindow="32775" yWindow="495" windowWidth="25605" windowHeight="143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заказа'!$S$12</definedName>
    <definedName name="DeliveryConditionsList">Setting!$B$16:$B$26</definedName>
    <definedName name="DeliveryDate">'Бланк заказа'!$N$9</definedName>
    <definedName name="DeliveryMethodList">Setting!$B$3:$B$4</definedName>
    <definedName name="DeliveryNumAdressList">Setting!$D$6:$D$8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заказа'!$U$411:$U$411</definedName>
    <definedName name="GrossWeightTotalR">'Бланк заказа'!$V$411:$V$411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Setting!$B$15:$B$16</definedName>
    <definedName name="PalletQtyTotal">'Бланк заказа'!$U$412:$U$412</definedName>
    <definedName name="PalletQtyTotalR">'Бланк заказа'!$V$412:$V$412</definedName>
    <definedName name="PassportProxy">'Бланк заказа'!$J$9:$K$9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заказа'!$B$200:$B$200</definedName>
    <definedName name="ProductId118">'Бланк заказа'!$B$201:$B$201</definedName>
    <definedName name="ProductId119">'Бланк заказа'!$B$202:$B$202</definedName>
    <definedName name="ProductId12">'Бланк заказа'!$B$50:$B$50</definedName>
    <definedName name="ProductId120">'Бланк заказа'!$B$203:$B$203</definedName>
    <definedName name="ProductId121">'Бланк заказа'!$B$204:$B$204</definedName>
    <definedName name="ProductId122">'Бланк заказа'!$B$205:$B$205</definedName>
    <definedName name="ProductId123">'Бланк заказа'!$B$209:$B$209</definedName>
    <definedName name="ProductId124">'Бланк заказа'!$B$210:$B$210</definedName>
    <definedName name="ProductId125">'Бланк заказа'!$B$211:$B$211</definedName>
    <definedName name="ProductId126">'Бланк заказа'!$B$215:$B$215</definedName>
    <definedName name="ProductId127">'Бланк заказа'!$B$216:$B$216</definedName>
    <definedName name="ProductId128">'Бланк заказа'!$B$217:$B$217</definedName>
    <definedName name="ProductId129">'Бланк заказа'!$B$218:$B$218</definedName>
    <definedName name="ProductId13">'Бланк заказа'!$B$55:$B$55</definedName>
    <definedName name="ProductId130">'Бланк заказа'!$B$223:$B$223</definedName>
    <definedName name="ProductId131">'Бланк заказа'!$B$224:$B$224</definedName>
    <definedName name="ProductId132">'Бланк заказа'!$B$225:$B$225</definedName>
    <definedName name="ProductId133">'Бланк заказа'!$B$226:$B$226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заказа'!$B$233:$B$233</definedName>
    <definedName name="ProductId138">'Бланк заказа'!$B$234:$B$234</definedName>
    <definedName name="ProductId139">'Бланк заказа'!$B$239:$B$239</definedName>
    <definedName name="ProductId14">'Бланк заказа'!$B$56:$B$56</definedName>
    <definedName name="ProductId140">'Бланк заказа'!$B$240:$B$240</definedName>
    <definedName name="ProductId141">'Бланк заказа'!$B$244:$B$244</definedName>
    <definedName name="ProductId142">'Бланк заказа'!$B$245:$B$245</definedName>
    <definedName name="ProductId143">'Бланк заказа'!$B$246:$B$246</definedName>
    <definedName name="ProductId144">'Бланк заказа'!$B$250:$B$250</definedName>
    <definedName name="ProductId145">'Бланк заказа'!$B$254:$B$254</definedName>
    <definedName name="ProductId146">'Бланк заказа'!$B$260:$B$260</definedName>
    <definedName name="ProductId147">'Бланк заказа'!$B$261:$B$261</definedName>
    <definedName name="ProductId148">'Бланк заказа'!$B$262:$B$262</definedName>
    <definedName name="ProductId149">'Бланк заказа'!$B$263:$B$263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заказа'!$B$280:$B$280</definedName>
    <definedName name="ProductId158">'Бланк заказа'!$B$284:$B$284</definedName>
    <definedName name="ProductId159">'Бланк заказа'!$B$289:$B$289</definedName>
    <definedName name="ProductId16">'Бланк заказа'!$B$62:$B$62</definedName>
    <definedName name="ProductId160">'Бланк заказа'!$B$290:$B$290</definedName>
    <definedName name="ProductId161">'Бланк заказа'!$B$291:$B$291</definedName>
    <definedName name="ProductId162">'Бланк заказа'!$B$292:$B$292</definedName>
    <definedName name="ProductId163">'Бланк заказа'!$B$296:$B$296</definedName>
    <definedName name="ProductId164">'Бланк заказа'!$B$297:$B$297</definedName>
    <definedName name="ProductId165">'Бланк заказа'!$B$301:$B$301</definedName>
    <definedName name="ProductId166">'Бланк заказа'!$B$302:$B$302</definedName>
    <definedName name="ProductId167">'Бланк заказа'!$B$303:$B$303</definedName>
    <definedName name="ProductId168">'Бланк заказа'!$B$304:$B$304</definedName>
    <definedName name="ProductId169">'Бланк заказа'!$B$308:$B$308</definedName>
    <definedName name="ProductId17">'Бланк заказа'!$B$63:$B$63</definedName>
    <definedName name="ProductId170">'Бланк заказа'!$B$314:$B$314</definedName>
    <definedName name="ProductId171">'Бланк заказа'!$B$315:$B$315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заказа'!$B$336:$B$336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заказа'!$B$347:$B$347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заказа'!$B$356:$B$356</definedName>
    <definedName name="ProductId192">'Бланк заказа'!$B$357:$B$357</definedName>
    <definedName name="ProductId193">'Бланк заказа'!$B$358:$B$358</definedName>
    <definedName name="ProductId194">'Бланк заказа'!$B$359:$B$359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заказа'!$B$369:$B$369</definedName>
    <definedName name="ProductId202">'Бланк заказа'!$B$370:$B$370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заказа'!$B$390:$B$390</definedName>
    <definedName name="ProductId212">'Бланк заказа'!$B$391:$B$391</definedName>
    <definedName name="ProductId213">'Бланк заказа'!$B$395:$B$395</definedName>
    <definedName name="ProductId214">'Бланк заказа'!$B$396:$B$396</definedName>
    <definedName name="ProductId215">'Бланк заказа'!$B$400:$B$400</definedName>
    <definedName name="ProductId216">'Бланк заказа'!$B$401:$B$401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заказа'!$B$79:$B$79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заказа'!$B$88:$B$88</definedName>
    <definedName name="ProductId37">'Бланк заказа'!$B$89:$B$89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заказа'!$B$113:$B$113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заказа'!$B$121:$B$121</definedName>
    <definedName name="ProductId6">'Бланк заказа'!$B$30:$B$30</definedName>
    <definedName name="ProductId60">'Бланк заказа'!$B$127:$B$127</definedName>
    <definedName name="ProductId61">'Бланк заказа'!$B$128:$B$128</definedName>
    <definedName name="ProductId62">'Бланк заказа'!$B$129:$B$129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заказа'!$B$35:$B$35</definedName>
    <definedName name="ProductId80">'Бланк заказа'!$B$157:$B$157</definedName>
    <definedName name="ProductId81">'Бланк заказа'!$B$158:$B$158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заказа'!$B$176:$B$176</definedName>
    <definedName name="ProductId97">'Бланк заказа'!$B$177:$B$177</definedName>
    <definedName name="ProductId98">'Бланк заказа'!$B$178:$B$178</definedName>
    <definedName name="ProductId99">'Бланк заказа'!$B$179:$B$179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заказа'!$U$200:$U$200</definedName>
    <definedName name="SalesQty118">'Бланк заказа'!$U$201:$U$201</definedName>
    <definedName name="SalesQty119">'Бланк заказа'!$U$202:$U$202</definedName>
    <definedName name="SalesQty12">'Бланк заказа'!$U$50:$U$50</definedName>
    <definedName name="SalesQty120">'Бланк заказа'!$U$203:$U$203</definedName>
    <definedName name="SalesQty121">'Бланк заказа'!$U$204:$U$204</definedName>
    <definedName name="SalesQty122">'Бланк заказа'!$U$205:$U$205</definedName>
    <definedName name="SalesQty123">'Бланк заказа'!$U$209:$U$209</definedName>
    <definedName name="SalesQty124">'Бланк заказа'!$U$210:$U$210</definedName>
    <definedName name="SalesQty125">'Бланк заказа'!$U$211:$U$211</definedName>
    <definedName name="SalesQty126">'Бланк заказа'!$U$215:$U$215</definedName>
    <definedName name="SalesQty127">'Бланк заказа'!$U$216:$U$216</definedName>
    <definedName name="SalesQty128">'Бланк заказа'!$U$217:$U$217</definedName>
    <definedName name="SalesQty129">'Бланк заказа'!$U$218:$U$218</definedName>
    <definedName name="SalesQty13">'Бланк заказа'!$U$55:$U$55</definedName>
    <definedName name="SalesQty130">'Бланк заказа'!$U$223:$U$223</definedName>
    <definedName name="SalesQty131">'Бланк заказа'!$U$224:$U$224</definedName>
    <definedName name="SalesQty132">'Бланк заказа'!$U$225:$U$225</definedName>
    <definedName name="SalesQty133">'Бланк заказа'!$U$226:$U$226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заказа'!$U$233:$U$233</definedName>
    <definedName name="SalesQty138">'Бланк заказа'!$U$234:$U$234</definedName>
    <definedName name="SalesQty139">'Бланк заказа'!$U$239:$U$239</definedName>
    <definedName name="SalesQty14">'Бланк заказа'!$U$56:$U$56</definedName>
    <definedName name="SalesQty140">'Бланк заказа'!$U$240:$U$240</definedName>
    <definedName name="SalesQty141">'Бланк заказа'!$U$244:$U$244</definedName>
    <definedName name="SalesQty142">'Бланк заказа'!$U$245:$U$245</definedName>
    <definedName name="SalesQty143">'Бланк заказа'!$U$246:$U$246</definedName>
    <definedName name="SalesQty144">'Бланк заказа'!$U$250:$U$250</definedName>
    <definedName name="SalesQty145">'Бланк заказа'!$U$254:$U$254</definedName>
    <definedName name="SalesQty146">'Бланк заказа'!$U$260:$U$260</definedName>
    <definedName name="SalesQty147">'Бланк заказа'!$U$261:$U$261</definedName>
    <definedName name="SalesQty148">'Бланк заказа'!$U$262:$U$262</definedName>
    <definedName name="SalesQty149">'Бланк заказа'!$U$263:$U$263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заказа'!$U$271:$U$271</definedName>
    <definedName name="SalesQty155">'Бланк заказа'!$U$272:$U$272</definedName>
    <definedName name="SalesQty156">'Бланк заказа'!$U$276:$U$276</definedName>
    <definedName name="SalesQty157">'Бланк заказа'!$U$280:$U$280</definedName>
    <definedName name="SalesQty158">'Бланк заказа'!$U$284:$U$284</definedName>
    <definedName name="SalesQty159">'Бланк заказа'!$U$289:$U$289</definedName>
    <definedName name="SalesQty16">'Бланк заказа'!$U$62:$U$62</definedName>
    <definedName name="SalesQty160">'Бланк заказа'!$U$290:$U$290</definedName>
    <definedName name="SalesQty161">'Бланк заказа'!$U$291:$U$291</definedName>
    <definedName name="SalesQty162">'Бланк заказа'!$U$292:$U$292</definedName>
    <definedName name="SalesQty163">'Бланк заказа'!$U$296:$U$296</definedName>
    <definedName name="SalesQty164">'Бланк заказа'!$U$297:$U$297</definedName>
    <definedName name="SalesQty165">'Бланк заказа'!$U$301:$U$301</definedName>
    <definedName name="SalesQty166">'Бланк заказа'!$U$302:$U$302</definedName>
    <definedName name="SalesQty167">'Бланк заказа'!$U$303:$U$303</definedName>
    <definedName name="SalesQty168">'Бланк заказа'!$U$304:$U$304</definedName>
    <definedName name="SalesQty169">'Бланк заказа'!$U$308:$U$308</definedName>
    <definedName name="SalesQty17">'Бланк заказа'!$U$63:$U$63</definedName>
    <definedName name="SalesQty170">'Бланк заказа'!$U$314:$U$314</definedName>
    <definedName name="SalesQty171">'Бланк заказа'!$U$315:$U$315</definedName>
    <definedName name="SalesQty172">'Бланк заказа'!$U$319:$U$319</definedName>
    <definedName name="SalesQty173">'Бланк заказа'!$U$320:$U$320</definedName>
    <definedName name="SalesQty174">'Бланк заказа'!$U$321:$U$321</definedName>
    <definedName name="SalesQty175">'Бланк заказа'!$U$322:$U$322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заказа'!$U$336:$U$336</definedName>
    <definedName name="SalesQty184">'Бланк заказа'!$U$341:$U$341</definedName>
    <definedName name="SalesQty185">'Бланк заказа'!$U$342:$U$342</definedName>
    <definedName name="SalesQty186">'Бланк заказа'!$U$346:$U$346</definedName>
    <definedName name="SalesQty187">'Бланк заказа'!$U$347:$U$347</definedName>
    <definedName name="SalesQty188">'Бланк заказа'!$U$348:$U$348</definedName>
    <definedName name="SalesQty189">'Бланк заказа'!$U$349:$U$349</definedName>
    <definedName name="SalesQty19">'Бланк заказа'!$U$65:$U$65</definedName>
    <definedName name="SalesQty190">'Бланк заказа'!$U$350:$U$350</definedName>
    <definedName name="SalesQty191">'Бланк заказа'!$U$356:$U$356</definedName>
    <definedName name="SalesQty192">'Бланк заказа'!$U$357:$U$357</definedName>
    <definedName name="SalesQty193">'Бланк заказа'!$U$358:$U$358</definedName>
    <definedName name="SalesQty194">'Бланк заказа'!$U$359:$U$359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заказа'!$U$369:$U$369</definedName>
    <definedName name="SalesQty202">'Бланк заказа'!$U$370:$U$370</definedName>
    <definedName name="SalesQty203">'Бланк заказа'!$U$374:$U$374</definedName>
    <definedName name="SalesQty204">'Бланк заказа'!$U$375:$U$375</definedName>
    <definedName name="SalesQty205">'Бланк заказа'!$U$376:$U$376</definedName>
    <definedName name="SalesQty206">'Бланк заказа'!$U$377:$U$377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заказа'!$U$390:$U$390</definedName>
    <definedName name="SalesQty212">'Бланк заказа'!$U$391:$U$391</definedName>
    <definedName name="SalesQty213">'Бланк заказа'!$U$395:$U$395</definedName>
    <definedName name="SalesQty214">'Бланк заказа'!$U$396:$U$396</definedName>
    <definedName name="SalesQty215">'Бланк заказа'!$U$400:$U$400</definedName>
    <definedName name="SalesQty216">'Бланк заказа'!$U$401:$U$401</definedName>
    <definedName name="SalesQty217">'Бланк заказа'!$U$405:$U$405</definedName>
    <definedName name="SalesQty218">'Бланк заказа'!$U$406:$U$406</definedName>
    <definedName name="SalesQty219">'Бланк заказа'!$U$407:$U$407</definedName>
    <definedName name="SalesQty22">'Бланк заказа'!$U$68:$U$68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заказа'!$U$79:$U$79</definedName>
    <definedName name="SalesQty31">'Бланк заказа'!$U$80:$U$80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заказа'!$U$88:$U$88</definedName>
    <definedName name="SalesQty37">'Бланк заказа'!$U$89:$U$89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заказа'!$U$100:$U$100</definedName>
    <definedName name="SalesQty46">'Бланк заказа'!$U$101:$U$101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заказа'!$U$110:$U$110</definedName>
    <definedName name="SalesQty53">'Бланк заказа'!$U$111:$U$111</definedName>
    <definedName name="SalesQty54">'Бланк заказа'!$U$112:$U$112</definedName>
    <definedName name="SalesQty55">'Бланк заказа'!$U$113:$U$113</definedName>
    <definedName name="SalesQty56">'Бланк заказа'!$U$118:$U$118</definedName>
    <definedName name="SalesQty57">'Бланк заказа'!$U$119:$U$119</definedName>
    <definedName name="SalesQty58">'Бланк заказа'!$U$120:$U$120</definedName>
    <definedName name="SalesQty59">'Бланк заказа'!$U$121:$U$121</definedName>
    <definedName name="SalesQty6">'Бланк заказа'!$U$30:$U$30</definedName>
    <definedName name="SalesQty60">'Бланк заказа'!$U$127:$U$127</definedName>
    <definedName name="SalesQty61">'Бланк заказа'!$U$128:$U$128</definedName>
    <definedName name="SalesQty62">'Бланк заказа'!$U$129:$U$129</definedName>
    <definedName name="SalesQty63">'Бланк заказа'!$U$134:$U$134</definedName>
    <definedName name="SalesQty64">'Бланк заказа'!$U$135:$U$135</definedName>
    <definedName name="SalesQty65">'Бланк заказа'!$U$136:$U$136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заказа'!$U$152:$U$152</definedName>
    <definedName name="SalesQty79">'Бланк заказа'!$U$153:$U$153</definedName>
    <definedName name="SalesQty8">'Бланк заказа'!$U$35:$U$35</definedName>
    <definedName name="SalesQty80">'Бланк заказа'!$U$157:$U$157</definedName>
    <definedName name="SalesQty81">'Бланк заказа'!$U$158:$U$158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заказа'!$U$176:$U$176</definedName>
    <definedName name="SalesQty97">'Бланк заказа'!$U$177:$U$177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заказа'!$V$200:$V$200</definedName>
    <definedName name="SalesRoundBox118">'Бланк заказа'!$V$201:$V$201</definedName>
    <definedName name="SalesRoundBox119">'Бланк заказа'!$V$202:$V$202</definedName>
    <definedName name="SalesRoundBox12">'Бланк заказа'!$V$50:$V$50</definedName>
    <definedName name="SalesRoundBox120">'Бланк заказа'!$V$203:$V$203</definedName>
    <definedName name="SalesRoundBox121">'Бланк заказа'!$V$204:$V$204</definedName>
    <definedName name="SalesRoundBox122">'Бланк заказа'!$V$205:$V$205</definedName>
    <definedName name="SalesRoundBox123">'Бланк заказа'!$V$209:$V$209</definedName>
    <definedName name="SalesRoundBox124">'Бланк заказа'!$V$210:$V$210</definedName>
    <definedName name="SalesRoundBox125">'Бланк заказа'!$V$211:$V$211</definedName>
    <definedName name="SalesRoundBox126">'Бланк заказа'!$V$215:$V$215</definedName>
    <definedName name="SalesRoundBox127">'Бланк заказа'!$V$216:$V$216</definedName>
    <definedName name="SalesRoundBox128">'Бланк заказа'!$V$217:$V$217</definedName>
    <definedName name="SalesRoundBox129">'Бланк заказа'!$V$218:$V$218</definedName>
    <definedName name="SalesRoundBox13">'Бланк заказа'!$V$55:$V$55</definedName>
    <definedName name="SalesRoundBox130">'Бланк заказа'!$V$223:$V$223</definedName>
    <definedName name="SalesRoundBox131">'Бланк заказа'!$V$224:$V$224</definedName>
    <definedName name="SalesRoundBox132">'Бланк заказа'!$V$225:$V$225</definedName>
    <definedName name="SalesRoundBox133">'Бланк заказа'!$V$226:$V$226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заказа'!$V$233:$V$233</definedName>
    <definedName name="SalesRoundBox138">'Бланк заказа'!$V$234:$V$234</definedName>
    <definedName name="SalesRoundBox139">'Бланк заказа'!$V$239:$V$239</definedName>
    <definedName name="SalesRoundBox14">'Бланк заказа'!$V$56:$V$56</definedName>
    <definedName name="SalesRoundBox140">'Бланк заказа'!$V$240:$V$240</definedName>
    <definedName name="SalesRoundBox141">'Бланк заказа'!$V$244:$V$244</definedName>
    <definedName name="SalesRoundBox142">'Бланк заказа'!$V$245:$V$245</definedName>
    <definedName name="SalesRoundBox143">'Бланк заказа'!$V$246:$V$246</definedName>
    <definedName name="SalesRoundBox144">'Бланк заказа'!$V$250:$V$250</definedName>
    <definedName name="SalesRoundBox145">'Бланк заказа'!$V$254:$V$254</definedName>
    <definedName name="SalesRoundBox146">'Бланк заказа'!$V$260:$V$260</definedName>
    <definedName name="SalesRoundBox147">'Бланк заказа'!$V$261:$V$261</definedName>
    <definedName name="SalesRoundBox148">'Бланк заказа'!$V$262:$V$262</definedName>
    <definedName name="SalesRoundBox149">'Бланк заказа'!$V$263:$V$263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заказа'!$V$271:$V$271</definedName>
    <definedName name="SalesRoundBox155">'Бланк заказа'!$V$272:$V$272</definedName>
    <definedName name="SalesRoundBox156">'Бланк заказа'!$V$276:$V$276</definedName>
    <definedName name="SalesRoundBox157">'Бланк заказа'!$V$280:$V$280</definedName>
    <definedName name="SalesRoundBox158">'Бланк заказа'!$V$284:$V$284</definedName>
    <definedName name="SalesRoundBox159">'Бланк заказа'!$V$289:$V$289</definedName>
    <definedName name="SalesRoundBox16">'Бланк заказа'!$V$62:$V$62</definedName>
    <definedName name="SalesRoundBox160">'Бланк заказа'!$V$290:$V$290</definedName>
    <definedName name="SalesRoundBox161">'Бланк заказа'!$V$291:$V$291</definedName>
    <definedName name="SalesRoundBox162">'Бланк заказа'!$V$292:$V$292</definedName>
    <definedName name="SalesRoundBox163">'Бланк заказа'!$V$296:$V$296</definedName>
    <definedName name="SalesRoundBox164">'Бланк заказа'!$V$297:$V$297</definedName>
    <definedName name="SalesRoundBox165">'Бланк заказа'!$V$301:$V$301</definedName>
    <definedName name="SalesRoundBox166">'Бланк заказа'!$V$302:$V$302</definedName>
    <definedName name="SalesRoundBox167">'Бланк заказа'!$V$303:$V$303</definedName>
    <definedName name="SalesRoundBox168">'Бланк заказа'!$V$304:$V$304</definedName>
    <definedName name="SalesRoundBox169">'Бланк заказа'!$V$308:$V$308</definedName>
    <definedName name="SalesRoundBox17">'Бланк заказа'!$V$63:$V$63</definedName>
    <definedName name="SalesRoundBox170">'Бланк заказа'!$V$314:$V$314</definedName>
    <definedName name="SalesRoundBox171">'Бланк заказа'!$V$315:$V$315</definedName>
    <definedName name="SalesRoundBox172">'Бланк заказа'!$V$319:$V$319</definedName>
    <definedName name="SalesRoundBox173">'Бланк заказа'!$V$320:$V$320</definedName>
    <definedName name="SalesRoundBox174">'Бланк заказа'!$V$321:$V$321</definedName>
    <definedName name="SalesRoundBox175">'Бланк заказа'!$V$322:$V$322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заказа'!$V$336:$V$336</definedName>
    <definedName name="SalesRoundBox184">'Бланк заказа'!$V$341:$V$341</definedName>
    <definedName name="SalesRoundBox185">'Бланк заказа'!$V$342:$V$342</definedName>
    <definedName name="SalesRoundBox186">'Бланк заказа'!$V$346:$V$346</definedName>
    <definedName name="SalesRoundBox187">'Бланк заказа'!$V$347:$V$347</definedName>
    <definedName name="SalesRoundBox188">'Бланк заказа'!$V$348:$V$348</definedName>
    <definedName name="SalesRoundBox189">'Бланк заказа'!$V$349:$V$349</definedName>
    <definedName name="SalesRoundBox19">'Бланк заказа'!$V$65:$V$65</definedName>
    <definedName name="SalesRoundBox190">'Бланк заказа'!$V$350:$V$350</definedName>
    <definedName name="SalesRoundBox191">'Бланк заказа'!$V$356:$V$356</definedName>
    <definedName name="SalesRoundBox192">'Бланк заказа'!$V$357:$V$357</definedName>
    <definedName name="SalesRoundBox193">'Бланк заказа'!$V$358:$V$358</definedName>
    <definedName name="SalesRoundBox194">'Бланк заказа'!$V$359:$V$359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заказа'!$V$369:$V$369</definedName>
    <definedName name="SalesRoundBox202">'Бланк заказа'!$V$370:$V$370</definedName>
    <definedName name="SalesRoundBox203">'Бланк заказа'!$V$374:$V$374</definedName>
    <definedName name="SalesRoundBox204">'Бланк заказа'!$V$375:$V$375</definedName>
    <definedName name="SalesRoundBox205">'Бланк заказа'!$V$376:$V$376</definedName>
    <definedName name="SalesRoundBox206">'Бланк заказа'!$V$377:$V$377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заказа'!$V$390:$V$390</definedName>
    <definedName name="SalesRoundBox212">'Бланк заказа'!$V$391:$V$391</definedName>
    <definedName name="SalesRoundBox213">'Бланк заказа'!$V$395:$V$395</definedName>
    <definedName name="SalesRoundBox214">'Бланк заказа'!$V$396:$V$396</definedName>
    <definedName name="SalesRoundBox215">'Бланк заказа'!$V$400:$V$400</definedName>
    <definedName name="SalesRoundBox216">'Бланк заказа'!$V$401:$V$401</definedName>
    <definedName name="SalesRoundBox217">'Бланк заказа'!$V$405:$V$405</definedName>
    <definedName name="SalesRoundBox218">'Бланк заказа'!$V$406:$V$406</definedName>
    <definedName name="SalesRoundBox219">'Бланк заказа'!$V$407:$V$407</definedName>
    <definedName name="SalesRoundBox22">'Бланк заказа'!$V$68:$V$68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заказа'!$V$79:$V$79</definedName>
    <definedName name="SalesRoundBox31">'Бланк заказа'!$V$80:$V$80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заказа'!$V$88:$V$88</definedName>
    <definedName name="SalesRoundBox37">'Бланк заказа'!$V$89:$V$89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заказа'!$V$100:$V$100</definedName>
    <definedName name="SalesRoundBox46">'Бланк заказа'!$V$101:$V$101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заказа'!$V$110:$V$110</definedName>
    <definedName name="SalesRoundBox53">'Бланк заказа'!$V$111:$V$111</definedName>
    <definedName name="SalesRoundBox54">'Бланк заказа'!$V$112:$V$112</definedName>
    <definedName name="SalesRoundBox55">'Бланк заказа'!$V$113:$V$113</definedName>
    <definedName name="SalesRoundBox56">'Бланк заказа'!$V$118:$V$118</definedName>
    <definedName name="SalesRoundBox57">'Бланк заказа'!$V$119:$V$119</definedName>
    <definedName name="SalesRoundBox58">'Бланк заказа'!$V$120:$V$120</definedName>
    <definedName name="SalesRoundBox59">'Бланк заказа'!$V$121:$V$121</definedName>
    <definedName name="SalesRoundBox6">'Бланк заказа'!$V$30:$V$30</definedName>
    <definedName name="SalesRoundBox60">'Бланк заказа'!$V$127:$V$127</definedName>
    <definedName name="SalesRoundBox61">'Бланк заказа'!$V$128:$V$128</definedName>
    <definedName name="SalesRoundBox62">'Бланк заказа'!$V$129:$V$129</definedName>
    <definedName name="SalesRoundBox63">'Бланк заказа'!$V$134:$V$134</definedName>
    <definedName name="SalesRoundBox64">'Бланк заказа'!$V$135:$V$135</definedName>
    <definedName name="SalesRoundBox65">'Бланк заказа'!$V$136:$V$136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заказа'!$V$152:$V$152</definedName>
    <definedName name="SalesRoundBox79">'Бланк заказа'!$V$153:$V$153</definedName>
    <definedName name="SalesRoundBox8">'Бланк заказа'!$V$35:$V$35</definedName>
    <definedName name="SalesRoundBox80">'Бланк заказа'!$V$157:$V$157</definedName>
    <definedName name="SalesRoundBox81">'Бланк заказа'!$V$158:$V$158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заказа'!$V$176:$V$176</definedName>
    <definedName name="SalesRoundBox97">'Бланк заказа'!$V$177:$V$177</definedName>
    <definedName name="SalesRoundBox98">'Бланк заказа'!$V$178:$V$178</definedName>
    <definedName name="SalesRoundBox99">'Бланк заказа'!$V$179:$V$179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заказа'!$T$200:$T$200</definedName>
    <definedName name="UnitOfMeasure118">'Бланк заказа'!$T$201:$T$201</definedName>
    <definedName name="UnitOfMeasure119">'Бланк заказа'!$T$202:$T$202</definedName>
    <definedName name="UnitOfMeasure12">'Бланк заказа'!$T$50:$T$50</definedName>
    <definedName name="UnitOfMeasure120">'Бланк заказа'!$T$203:$T$203</definedName>
    <definedName name="UnitOfMeasure121">'Бланк заказа'!$T$204:$T$204</definedName>
    <definedName name="UnitOfMeasure122">'Бланк заказа'!$T$205:$T$205</definedName>
    <definedName name="UnitOfMeasure123">'Бланк заказа'!$T$209:$T$209</definedName>
    <definedName name="UnitOfMeasure124">'Бланк заказа'!$T$210:$T$210</definedName>
    <definedName name="UnitOfMeasure125">'Бланк заказа'!$T$211:$T$211</definedName>
    <definedName name="UnitOfMeasure126">'Бланк заказа'!$T$215:$T$215</definedName>
    <definedName name="UnitOfMeasure127">'Бланк заказа'!$T$216:$T$216</definedName>
    <definedName name="UnitOfMeasure128">'Бланк заказа'!$T$217:$T$217</definedName>
    <definedName name="UnitOfMeasure129">'Бланк заказа'!$T$218:$T$218</definedName>
    <definedName name="UnitOfMeasure13">'Бланк заказа'!$T$55:$T$55</definedName>
    <definedName name="UnitOfMeasure130">'Бланк заказа'!$T$223:$T$223</definedName>
    <definedName name="UnitOfMeasure131">'Бланк заказа'!$T$224:$T$224</definedName>
    <definedName name="UnitOfMeasure132">'Бланк заказа'!$T$225:$T$225</definedName>
    <definedName name="UnitOfMeasure133">'Бланк заказа'!$T$226:$T$226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заказа'!$T$233:$T$233</definedName>
    <definedName name="UnitOfMeasure138">'Бланк заказа'!$T$234:$T$234</definedName>
    <definedName name="UnitOfMeasure139">'Бланк заказа'!$T$239:$T$239</definedName>
    <definedName name="UnitOfMeasure14">'Бланк заказа'!$T$56:$T$56</definedName>
    <definedName name="UnitOfMeasure140">'Бланк заказа'!$T$240:$T$240</definedName>
    <definedName name="UnitOfMeasure141">'Бланк заказа'!$T$244:$T$244</definedName>
    <definedName name="UnitOfMeasure142">'Бланк заказа'!$T$245:$T$245</definedName>
    <definedName name="UnitOfMeasure143">'Бланк заказа'!$T$246:$T$246</definedName>
    <definedName name="UnitOfMeasure144">'Бланк заказа'!$T$250:$T$250</definedName>
    <definedName name="UnitOfMeasure145">'Бланк заказа'!$T$254:$T$254</definedName>
    <definedName name="UnitOfMeasure146">'Бланк заказа'!$T$260:$T$260</definedName>
    <definedName name="UnitOfMeasure147">'Бланк заказа'!$T$261:$T$261</definedName>
    <definedName name="UnitOfMeasure148">'Бланк заказа'!$T$262:$T$262</definedName>
    <definedName name="UnitOfMeasure149">'Бланк заказа'!$T$263:$T$263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заказа'!$T$271:$T$271</definedName>
    <definedName name="UnitOfMeasure155">'Бланк заказа'!$T$272:$T$272</definedName>
    <definedName name="UnitOfMeasure156">'Бланк заказа'!$T$276:$T$276</definedName>
    <definedName name="UnitOfMeasure157">'Бланк заказа'!$T$280:$T$280</definedName>
    <definedName name="UnitOfMeasure158">'Бланк заказа'!$T$284:$T$284</definedName>
    <definedName name="UnitOfMeasure159">'Бланк заказа'!$T$289:$T$289</definedName>
    <definedName name="UnitOfMeasure16">'Бланк заказа'!$T$62:$T$62</definedName>
    <definedName name="UnitOfMeasure160">'Бланк заказа'!$T$290:$T$290</definedName>
    <definedName name="UnitOfMeasure161">'Бланк заказа'!$T$291:$T$291</definedName>
    <definedName name="UnitOfMeasure162">'Бланк заказа'!$T$292:$T$292</definedName>
    <definedName name="UnitOfMeasure163">'Бланк заказа'!$T$296:$T$296</definedName>
    <definedName name="UnitOfMeasure164">'Бланк заказа'!$T$297:$T$297</definedName>
    <definedName name="UnitOfMeasure165">'Бланк заказа'!$T$301:$T$301</definedName>
    <definedName name="UnitOfMeasure166">'Бланк заказа'!$T$302:$T$302</definedName>
    <definedName name="UnitOfMeasure167">'Бланк заказа'!$T$303:$T$303</definedName>
    <definedName name="UnitOfMeasure168">'Бланк заказа'!$T$304:$T$304</definedName>
    <definedName name="UnitOfMeasure169">'Бланк заказа'!$T$308:$T$308</definedName>
    <definedName name="UnitOfMeasure17">'Бланк заказа'!$T$63:$T$63</definedName>
    <definedName name="UnitOfMeasure170">'Бланк заказа'!$T$314:$T$314</definedName>
    <definedName name="UnitOfMeasure171">'Бланк заказа'!$T$315:$T$315</definedName>
    <definedName name="UnitOfMeasure172">'Бланк заказа'!$T$319:$T$319</definedName>
    <definedName name="UnitOfMeasure173">'Бланк заказа'!$T$320:$T$320</definedName>
    <definedName name="UnitOfMeasure174">'Бланк заказа'!$T$321:$T$321</definedName>
    <definedName name="UnitOfMeasure175">'Бланк заказа'!$T$322:$T$322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заказа'!$T$336:$T$336</definedName>
    <definedName name="UnitOfMeasure184">'Бланк заказа'!$T$341:$T$341</definedName>
    <definedName name="UnitOfMeasure185">'Бланк заказа'!$T$342:$T$342</definedName>
    <definedName name="UnitOfMeasure186">'Бланк заказа'!$T$346:$T$346</definedName>
    <definedName name="UnitOfMeasure187">'Бланк заказа'!$T$347:$T$347</definedName>
    <definedName name="UnitOfMeasure188">'Бланк заказа'!$T$348:$T$348</definedName>
    <definedName name="UnitOfMeasure189">'Бланк заказа'!$T$349:$T$349</definedName>
    <definedName name="UnitOfMeasure19">'Бланк заказа'!$T$65:$T$65</definedName>
    <definedName name="UnitOfMeasure190">'Бланк заказа'!$T$350:$T$350</definedName>
    <definedName name="UnitOfMeasure191">'Бланк заказа'!$T$356:$T$356</definedName>
    <definedName name="UnitOfMeasure192">'Бланк заказа'!$T$357:$T$357</definedName>
    <definedName name="UnitOfMeasure193">'Бланк заказа'!$T$358:$T$358</definedName>
    <definedName name="UnitOfMeasure194">'Бланк заказа'!$T$359:$T$359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заказа'!$T$369:$T$369</definedName>
    <definedName name="UnitOfMeasure202">'Бланк заказа'!$T$370:$T$370</definedName>
    <definedName name="UnitOfMeasure203">'Бланк заказа'!$T$374:$T$374</definedName>
    <definedName name="UnitOfMeasure204">'Бланк заказа'!$T$375:$T$375</definedName>
    <definedName name="UnitOfMeasure205">'Бланк заказа'!$T$376:$T$376</definedName>
    <definedName name="UnitOfMeasure206">'Бланк заказа'!$T$377:$T$377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заказа'!$T$390:$T$390</definedName>
    <definedName name="UnitOfMeasure212">'Бланк заказа'!$T$391:$T$391</definedName>
    <definedName name="UnitOfMeasure213">'Бланк заказа'!$T$395:$T$395</definedName>
    <definedName name="UnitOfMeasure214">'Бланк заказа'!$T$396:$T$396</definedName>
    <definedName name="UnitOfMeasure215">'Бланк заказа'!$T$400:$T$400</definedName>
    <definedName name="UnitOfMeasure216">'Бланк заказа'!$T$401:$T$401</definedName>
    <definedName name="UnitOfMeasure217">'Бланк заказа'!$T$405:$T$405</definedName>
    <definedName name="UnitOfMeasure218">'Бланк заказа'!$T$406:$T$406</definedName>
    <definedName name="UnitOfMeasure219">'Бланк заказа'!$T$407:$T$407</definedName>
    <definedName name="UnitOfMeasure22">'Бланк заказа'!$T$68:$T$68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заказа'!$T$79:$T$79</definedName>
    <definedName name="UnitOfMeasure31">'Бланк заказа'!$T$80:$T$80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заказа'!$T$88:$T$88</definedName>
    <definedName name="UnitOfMeasure37">'Бланк заказа'!$T$89:$T$89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заказа'!$T$100:$T$100</definedName>
    <definedName name="UnitOfMeasure46">'Бланк заказа'!$T$101:$T$101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заказа'!$T$110:$T$110</definedName>
    <definedName name="UnitOfMeasure53">'Бланк заказа'!$T$111:$T$111</definedName>
    <definedName name="UnitOfMeasure54">'Бланк заказа'!$T$112:$T$112</definedName>
    <definedName name="UnitOfMeasure55">'Бланк заказа'!$T$113:$T$113</definedName>
    <definedName name="UnitOfMeasure56">'Бланк заказа'!$T$118:$T$118</definedName>
    <definedName name="UnitOfMeasure57">'Бланк заказа'!$T$119:$T$119</definedName>
    <definedName name="UnitOfMeasure58">'Бланк заказа'!$T$120:$T$120</definedName>
    <definedName name="UnitOfMeasure59">'Бланк заказа'!$T$121:$T$121</definedName>
    <definedName name="UnitOfMeasure6">'Бланк заказа'!$T$30:$T$30</definedName>
    <definedName name="UnitOfMeasure60">'Бланк заказа'!$T$127:$T$127</definedName>
    <definedName name="UnitOfMeasure61">'Бланк заказа'!$T$128:$T$128</definedName>
    <definedName name="UnitOfMeasure62">'Бланк заказа'!$T$129:$T$129</definedName>
    <definedName name="UnitOfMeasure63">'Бланк заказа'!$T$134:$T$134</definedName>
    <definedName name="UnitOfMeasure64">'Бланк заказа'!$T$135:$T$135</definedName>
    <definedName name="UnitOfMeasure65">'Бланк заказа'!$T$136:$T$136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заказа'!$T$152:$T$152</definedName>
    <definedName name="UnitOfMeasure79">'Бланк заказа'!$T$153:$T$153</definedName>
    <definedName name="UnitOfMeasure8">'Бланк заказа'!$T$35:$T$35</definedName>
    <definedName name="UnitOfMeasure80">'Бланк заказа'!$T$157:$T$157</definedName>
    <definedName name="UnitOfMeasure81">'Бланк заказа'!$T$158:$T$158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заказа'!$T$176:$T$176</definedName>
    <definedName name="UnitOfMeasure97">'Бланк заказа'!$T$177:$T$177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G420" i="2" l="1"/>
  <c r="F420" i="2"/>
  <c r="U412" i="2"/>
  <c r="U413" i="2" s="1"/>
  <c r="U411" i="2"/>
  <c r="U409" i="2"/>
  <c r="U408" i="2"/>
  <c r="V407" i="2"/>
  <c r="W407" i="2" s="1"/>
  <c r="V406" i="2"/>
  <c r="W406" i="2" s="1"/>
  <c r="W405" i="2"/>
  <c r="W408" i="2" s="1"/>
  <c r="V405" i="2"/>
  <c r="V409" i="2" s="1"/>
  <c r="U403" i="2"/>
  <c r="U402" i="2"/>
  <c r="V401" i="2"/>
  <c r="W401" i="2" s="1"/>
  <c r="V400" i="2"/>
  <c r="V403" i="2" s="1"/>
  <c r="V398" i="2"/>
  <c r="U398" i="2"/>
  <c r="U397" i="2"/>
  <c r="V396" i="2"/>
  <c r="W396" i="2" s="1"/>
  <c r="V395" i="2"/>
  <c r="V397" i="2" s="1"/>
  <c r="V393" i="2"/>
  <c r="U393" i="2"/>
  <c r="V392" i="2"/>
  <c r="U392" i="2"/>
  <c r="V391" i="2"/>
  <c r="W391" i="2" s="1"/>
  <c r="V390" i="2"/>
  <c r="P420" i="2" s="1"/>
  <c r="U386" i="2"/>
  <c r="U385" i="2"/>
  <c r="V384" i="2"/>
  <c r="V385" i="2" s="1"/>
  <c r="M384" i="2"/>
  <c r="V383" i="2"/>
  <c r="W383" i="2" s="1"/>
  <c r="M383" i="2"/>
  <c r="U381" i="2"/>
  <c r="U380" i="2"/>
  <c r="V379" i="2"/>
  <c r="W379" i="2" s="1"/>
  <c r="W378" i="2"/>
  <c r="V378" i="2"/>
  <c r="V377" i="2"/>
  <c r="W377" i="2" s="1"/>
  <c r="V376" i="2"/>
  <c r="W376" i="2" s="1"/>
  <c r="M376" i="2"/>
  <c r="V375" i="2"/>
  <c r="W375" i="2" s="1"/>
  <c r="M375" i="2"/>
  <c r="V374" i="2"/>
  <c r="V381" i="2" s="1"/>
  <c r="M374" i="2"/>
  <c r="U372" i="2"/>
  <c r="U371" i="2"/>
  <c r="V370" i="2"/>
  <c r="W370" i="2" s="1"/>
  <c r="V369" i="2"/>
  <c r="V371" i="2" s="1"/>
  <c r="M369" i="2"/>
  <c r="U367" i="2"/>
  <c r="U366" i="2"/>
  <c r="V365" i="2"/>
  <c r="W365" i="2" s="1"/>
  <c r="V364" i="2"/>
  <c r="W364" i="2" s="1"/>
  <c r="M364" i="2"/>
  <c r="V363" i="2"/>
  <c r="W363" i="2" s="1"/>
  <c r="V362" i="2"/>
  <c r="W362" i="2" s="1"/>
  <c r="W361" i="2"/>
  <c r="V361" i="2"/>
  <c r="W360" i="2"/>
  <c r="V360" i="2"/>
  <c r="M360" i="2"/>
  <c r="V359" i="2"/>
  <c r="W359" i="2" s="1"/>
  <c r="M359" i="2"/>
  <c r="V358" i="2"/>
  <c r="W358" i="2" s="1"/>
  <c r="V357" i="2"/>
  <c r="W357" i="2" s="1"/>
  <c r="M357" i="2"/>
  <c r="V356" i="2"/>
  <c r="V366" i="2" s="1"/>
  <c r="M356" i="2"/>
  <c r="U352" i="2"/>
  <c r="U351" i="2"/>
  <c r="V350" i="2"/>
  <c r="W350" i="2" s="1"/>
  <c r="W349" i="2"/>
  <c r="V349" i="2"/>
  <c r="M349" i="2"/>
  <c r="W348" i="2"/>
  <c r="V348" i="2"/>
  <c r="M348" i="2"/>
  <c r="V347" i="2"/>
  <c r="W347" i="2" s="1"/>
  <c r="M347" i="2"/>
  <c r="V346" i="2"/>
  <c r="V352" i="2" s="1"/>
  <c r="M346" i="2"/>
  <c r="V344" i="2"/>
  <c r="U344" i="2"/>
  <c r="U343" i="2"/>
  <c r="W342" i="2"/>
  <c r="V342" i="2"/>
  <c r="M342" i="2"/>
  <c r="V341" i="2"/>
  <c r="V343" i="2" s="1"/>
  <c r="M341" i="2"/>
  <c r="V338" i="2"/>
  <c r="U338" i="2"/>
  <c r="U337" i="2"/>
  <c r="V336" i="2"/>
  <c r="V337" i="2" s="1"/>
  <c r="U334" i="2"/>
  <c r="U333" i="2"/>
  <c r="V332" i="2"/>
  <c r="V333" i="2" s="1"/>
  <c r="M332" i="2"/>
  <c r="V331" i="2"/>
  <c r="W331" i="2" s="1"/>
  <c r="M331" i="2"/>
  <c r="W330" i="2"/>
  <c r="V330" i="2"/>
  <c r="V329" i="2"/>
  <c r="V334" i="2" s="1"/>
  <c r="M329" i="2"/>
  <c r="U327" i="2"/>
  <c r="U326" i="2"/>
  <c r="W325" i="2"/>
  <c r="V325" i="2"/>
  <c r="M325" i="2"/>
  <c r="V324" i="2"/>
  <c r="W324" i="2" s="1"/>
  <c r="M324" i="2"/>
  <c r="V323" i="2"/>
  <c r="W323" i="2" s="1"/>
  <c r="M323" i="2"/>
  <c r="W322" i="2"/>
  <c r="V322" i="2"/>
  <c r="M322" i="2"/>
  <c r="W321" i="2"/>
  <c r="V321" i="2"/>
  <c r="M321" i="2"/>
  <c r="V320" i="2"/>
  <c r="W320" i="2" s="1"/>
  <c r="M320" i="2"/>
  <c r="V319" i="2"/>
  <c r="W319" i="2" s="1"/>
  <c r="W326" i="2" s="1"/>
  <c r="M319" i="2"/>
  <c r="V317" i="2"/>
  <c r="U317" i="2"/>
  <c r="U316" i="2"/>
  <c r="W315" i="2"/>
  <c r="V315" i="2"/>
  <c r="V314" i="2"/>
  <c r="V316" i="2" s="1"/>
  <c r="M314" i="2"/>
  <c r="V310" i="2"/>
  <c r="U310" i="2"/>
  <c r="W309" i="2"/>
  <c r="V309" i="2"/>
  <c r="U309" i="2"/>
  <c r="W308" i="2"/>
  <c r="V308" i="2"/>
  <c r="U306" i="2"/>
  <c r="U305" i="2"/>
  <c r="V304" i="2"/>
  <c r="W304" i="2" s="1"/>
  <c r="M304" i="2"/>
  <c r="W303" i="2"/>
  <c r="V303" i="2"/>
  <c r="M303" i="2"/>
  <c r="V302" i="2"/>
  <c r="W302" i="2" s="1"/>
  <c r="V301" i="2"/>
  <c r="V306" i="2" s="1"/>
  <c r="V299" i="2"/>
  <c r="U299" i="2"/>
  <c r="V298" i="2"/>
  <c r="U298" i="2"/>
  <c r="W297" i="2"/>
  <c r="V297" i="2"/>
  <c r="M297" i="2"/>
  <c r="V296" i="2"/>
  <c r="W296" i="2" s="1"/>
  <c r="W298" i="2" s="1"/>
  <c r="M296" i="2"/>
  <c r="U294" i="2"/>
  <c r="V293" i="2"/>
  <c r="U293" i="2"/>
  <c r="W292" i="2"/>
  <c r="V292" i="2"/>
  <c r="M292" i="2"/>
  <c r="W291" i="2"/>
  <c r="V291" i="2"/>
  <c r="W290" i="2"/>
  <c r="V290" i="2"/>
  <c r="M290" i="2"/>
  <c r="V289" i="2"/>
  <c r="W289" i="2" s="1"/>
  <c r="W293" i="2" s="1"/>
  <c r="M289" i="2"/>
  <c r="V286" i="2"/>
  <c r="U286" i="2"/>
  <c r="U285" i="2"/>
  <c r="V284" i="2"/>
  <c r="V285" i="2" s="1"/>
  <c r="M284" i="2"/>
  <c r="U282" i="2"/>
  <c r="V281" i="2"/>
  <c r="U281" i="2"/>
  <c r="W280" i="2"/>
  <c r="W281" i="2" s="1"/>
  <c r="V280" i="2"/>
  <c r="V282" i="2" s="1"/>
  <c r="M280" i="2"/>
  <c r="U278" i="2"/>
  <c r="U277" i="2"/>
  <c r="V276" i="2"/>
  <c r="V278" i="2" s="1"/>
  <c r="M276" i="2"/>
  <c r="V274" i="2"/>
  <c r="U274" i="2"/>
  <c r="U273" i="2"/>
  <c r="V272" i="2"/>
  <c r="W272" i="2" s="1"/>
  <c r="M272" i="2"/>
  <c r="V271" i="2"/>
  <c r="V273" i="2" s="1"/>
  <c r="M271" i="2"/>
  <c r="U269" i="2"/>
  <c r="U268" i="2"/>
  <c r="W267" i="2"/>
  <c r="V267" i="2"/>
  <c r="M267" i="2"/>
  <c r="V266" i="2"/>
  <c r="W266" i="2" s="1"/>
  <c r="M266" i="2"/>
  <c r="V265" i="2"/>
  <c r="W265" i="2" s="1"/>
  <c r="V264" i="2"/>
  <c r="W264" i="2" s="1"/>
  <c r="M264" i="2"/>
  <c r="V263" i="2"/>
  <c r="W263" i="2" s="1"/>
  <c r="M263" i="2"/>
  <c r="W262" i="2"/>
  <c r="V262" i="2"/>
  <c r="M262" i="2"/>
  <c r="V261" i="2"/>
  <c r="W261" i="2" s="1"/>
  <c r="M261" i="2"/>
  <c r="V260" i="2"/>
  <c r="V269" i="2" s="1"/>
  <c r="M260" i="2"/>
  <c r="U256" i="2"/>
  <c r="U255" i="2"/>
  <c r="V254" i="2"/>
  <c r="V256" i="2" s="1"/>
  <c r="M254" i="2"/>
  <c r="V252" i="2"/>
  <c r="U252" i="2"/>
  <c r="W251" i="2"/>
  <c r="V251" i="2"/>
  <c r="U251" i="2"/>
  <c r="W250" i="2"/>
  <c r="V250" i="2"/>
  <c r="M250" i="2"/>
  <c r="U248" i="2"/>
  <c r="U247" i="2"/>
  <c r="V246" i="2"/>
  <c r="V247" i="2" s="1"/>
  <c r="M246" i="2"/>
  <c r="V245" i="2"/>
  <c r="W245" i="2" s="1"/>
  <c r="M245" i="2"/>
  <c r="W244" i="2"/>
  <c r="V244" i="2"/>
  <c r="V248" i="2" s="1"/>
  <c r="M244" i="2"/>
  <c r="V242" i="2"/>
  <c r="U242" i="2"/>
  <c r="V241" i="2"/>
  <c r="U241" i="2"/>
  <c r="W240" i="2"/>
  <c r="V240" i="2"/>
  <c r="M240" i="2"/>
  <c r="V239" i="2"/>
  <c r="W239" i="2" s="1"/>
  <c r="W241" i="2" s="1"/>
  <c r="M239" i="2"/>
  <c r="U236" i="2"/>
  <c r="V235" i="2"/>
  <c r="U235" i="2"/>
  <c r="W234" i="2"/>
  <c r="W235" i="2" s="1"/>
  <c r="V234" i="2"/>
  <c r="V236" i="2" s="1"/>
  <c r="M234" i="2"/>
  <c r="W233" i="2"/>
  <c r="V233" i="2"/>
  <c r="M233" i="2"/>
  <c r="U231" i="2"/>
  <c r="U230" i="2"/>
  <c r="V229" i="2"/>
  <c r="W229" i="2" s="1"/>
  <c r="M229" i="2"/>
  <c r="V228" i="2"/>
  <c r="W228" i="2" s="1"/>
  <c r="M228" i="2"/>
  <c r="W227" i="2"/>
  <c r="V227" i="2"/>
  <c r="M227" i="2"/>
  <c r="V226" i="2"/>
  <c r="W226" i="2" s="1"/>
  <c r="M226" i="2"/>
  <c r="V225" i="2"/>
  <c r="V230" i="2" s="1"/>
  <c r="M225" i="2"/>
  <c r="V224" i="2"/>
  <c r="W224" i="2" s="1"/>
  <c r="M224" i="2"/>
  <c r="W223" i="2"/>
  <c r="V223" i="2"/>
  <c r="V231" i="2" s="1"/>
  <c r="M223" i="2"/>
  <c r="U220" i="2"/>
  <c r="V219" i="2"/>
  <c r="U219" i="2"/>
  <c r="W218" i="2"/>
  <c r="V218" i="2"/>
  <c r="M218" i="2"/>
  <c r="V217" i="2"/>
  <c r="W217" i="2" s="1"/>
  <c r="V216" i="2"/>
  <c r="W216" i="2" s="1"/>
  <c r="V215" i="2"/>
  <c r="V220" i="2" s="1"/>
  <c r="M215" i="2"/>
  <c r="V213" i="2"/>
  <c r="U213" i="2"/>
  <c r="U212" i="2"/>
  <c r="V211" i="2"/>
  <c r="W211" i="2" s="1"/>
  <c r="M211" i="2"/>
  <c r="V210" i="2"/>
  <c r="W210" i="2" s="1"/>
  <c r="V209" i="2"/>
  <c r="V212" i="2" s="1"/>
  <c r="U207" i="2"/>
  <c r="U206" i="2"/>
  <c r="V205" i="2"/>
  <c r="W205" i="2" s="1"/>
  <c r="V204" i="2"/>
  <c r="W204" i="2" s="1"/>
  <c r="V203" i="2"/>
  <c r="W203" i="2" s="1"/>
  <c r="V202" i="2"/>
  <c r="W202" i="2" s="1"/>
  <c r="M202" i="2"/>
  <c r="W201" i="2"/>
  <c r="V201" i="2"/>
  <c r="M201" i="2"/>
  <c r="V200" i="2"/>
  <c r="V206" i="2" s="1"/>
  <c r="M200" i="2"/>
  <c r="U198" i="2"/>
  <c r="U197" i="2"/>
  <c r="W196" i="2"/>
  <c r="V196" i="2"/>
  <c r="V195" i="2"/>
  <c r="W195" i="2" s="1"/>
  <c r="M195" i="2"/>
  <c r="W194" i="2"/>
  <c r="V194" i="2"/>
  <c r="V193" i="2"/>
  <c r="W193" i="2" s="1"/>
  <c r="V192" i="2"/>
  <c r="W192" i="2" s="1"/>
  <c r="V191" i="2"/>
  <c r="W191" i="2" s="1"/>
  <c r="M191" i="2"/>
  <c r="V190" i="2"/>
  <c r="W190" i="2" s="1"/>
  <c r="M190" i="2"/>
  <c r="W189" i="2"/>
  <c r="V189" i="2"/>
  <c r="M189" i="2"/>
  <c r="V188" i="2"/>
  <c r="W188" i="2" s="1"/>
  <c r="V187" i="2"/>
  <c r="W187" i="2" s="1"/>
  <c r="W186" i="2"/>
  <c r="V186" i="2"/>
  <c r="V185" i="2"/>
  <c r="W185" i="2" s="1"/>
  <c r="M185" i="2"/>
  <c r="W184" i="2"/>
  <c r="V184" i="2"/>
  <c r="V183" i="2"/>
  <c r="W183" i="2" s="1"/>
  <c r="V182" i="2"/>
  <c r="W182" i="2" s="1"/>
  <c r="V181" i="2"/>
  <c r="W181" i="2" s="1"/>
  <c r="W180" i="2"/>
  <c r="V180" i="2"/>
  <c r="W179" i="2"/>
  <c r="V179" i="2"/>
  <c r="M179" i="2"/>
  <c r="V178" i="2"/>
  <c r="W178" i="2" s="1"/>
  <c r="M178" i="2"/>
  <c r="V177" i="2"/>
  <c r="V197" i="2" s="1"/>
  <c r="M177" i="2"/>
  <c r="W176" i="2"/>
  <c r="V176" i="2"/>
  <c r="V198" i="2" s="1"/>
  <c r="U174" i="2"/>
  <c r="U173" i="2"/>
  <c r="V172" i="2"/>
  <c r="W172" i="2" s="1"/>
  <c r="M172" i="2"/>
  <c r="V171" i="2"/>
  <c r="W171" i="2" s="1"/>
  <c r="M171" i="2"/>
  <c r="W170" i="2"/>
  <c r="V170" i="2"/>
  <c r="M170" i="2"/>
  <c r="V169" i="2"/>
  <c r="W169" i="2" s="1"/>
  <c r="V168" i="2"/>
  <c r="W168" i="2" s="1"/>
  <c r="M168" i="2"/>
  <c r="V167" i="2"/>
  <c r="W167" i="2" s="1"/>
  <c r="M167" i="2"/>
  <c r="W166" i="2"/>
  <c r="V166" i="2"/>
  <c r="M166" i="2"/>
  <c r="W165" i="2"/>
  <c r="V165" i="2"/>
  <c r="W164" i="2"/>
  <c r="V164" i="2"/>
  <c r="V163" i="2"/>
  <c r="W163" i="2" s="1"/>
  <c r="V162" i="2"/>
  <c r="W162" i="2" s="1"/>
  <c r="V161" i="2"/>
  <c r="W161" i="2" s="1"/>
  <c r="M161" i="2"/>
  <c r="V160" i="2"/>
  <c r="W160" i="2" s="1"/>
  <c r="V159" i="2"/>
  <c r="W159" i="2" s="1"/>
  <c r="M159" i="2"/>
  <c r="V158" i="2"/>
  <c r="W158" i="2" s="1"/>
  <c r="M158" i="2"/>
  <c r="V157" i="2"/>
  <c r="V174" i="2" s="1"/>
  <c r="M157" i="2"/>
  <c r="U155" i="2"/>
  <c r="U154" i="2"/>
  <c r="V153" i="2"/>
  <c r="W153" i="2" s="1"/>
  <c r="V152" i="2"/>
  <c r="V154" i="2" s="1"/>
  <c r="U150" i="2"/>
  <c r="U149" i="2"/>
  <c r="W148" i="2"/>
  <c r="V148" i="2"/>
  <c r="M148" i="2"/>
  <c r="V147" i="2"/>
  <c r="W147" i="2" s="1"/>
  <c r="V146" i="2"/>
  <c r="W146" i="2" s="1"/>
  <c r="V145" i="2"/>
  <c r="W145" i="2" s="1"/>
  <c r="M145" i="2"/>
  <c r="W144" i="2"/>
  <c r="V144" i="2"/>
  <c r="M144" i="2"/>
  <c r="V143" i="2"/>
  <c r="W143" i="2" s="1"/>
  <c r="M143" i="2"/>
  <c r="V142" i="2"/>
  <c r="W142" i="2" s="1"/>
  <c r="M142" i="2"/>
  <c r="V141" i="2"/>
  <c r="W141" i="2" s="1"/>
  <c r="M141" i="2"/>
  <c r="W140" i="2"/>
  <c r="V140" i="2"/>
  <c r="M140" i="2"/>
  <c r="V139" i="2"/>
  <c r="W139" i="2" s="1"/>
  <c r="M139" i="2"/>
  <c r="V138" i="2"/>
  <c r="W138" i="2" s="1"/>
  <c r="M138" i="2"/>
  <c r="V137" i="2"/>
  <c r="V150" i="2" s="1"/>
  <c r="M137" i="2"/>
  <c r="W136" i="2"/>
  <c r="V136" i="2"/>
  <c r="M136" i="2"/>
  <c r="V135" i="2"/>
  <c r="W135" i="2" s="1"/>
  <c r="M135" i="2"/>
  <c r="V134" i="2"/>
  <c r="W134" i="2" s="1"/>
  <c r="U131" i="2"/>
  <c r="V130" i="2"/>
  <c r="U130" i="2"/>
  <c r="V129" i="2"/>
  <c r="W129" i="2" s="1"/>
  <c r="M129" i="2"/>
  <c r="W128" i="2"/>
  <c r="V128" i="2"/>
  <c r="M128" i="2"/>
  <c r="V127" i="2"/>
  <c r="W127" i="2" s="1"/>
  <c r="M127" i="2"/>
  <c r="U123" i="2"/>
  <c r="U122" i="2"/>
  <c r="V121" i="2"/>
  <c r="W121" i="2" s="1"/>
  <c r="M121" i="2"/>
  <c r="V120" i="2"/>
  <c r="W120" i="2" s="1"/>
  <c r="M120" i="2"/>
  <c r="V119" i="2"/>
  <c r="V123" i="2" s="1"/>
  <c r="M119" i="2"/>
  <c r="W118" i="2"/>
  <c r="V118" i="2"/>
  <c r="V122" i="2" s="1"/>
  <c r="M118" i="2"/>
  <c r="U115" i="2"/>
  <c r="U114" i="2"/>
  <c r="V113" i="2"/>
  <c r="W113" i="2" s="1"/>
  <c r="V112" i="2"/>
  <c r="W112" i="2" s="1"/>
  <c r="W111" i="2"/>
  <c r="V111" i="2"/>
  <c r="M111" i="2"/>
  <c r="V110" i="2"/>
  <c r="V115" i="2" s="1"/>
  <c r="M110" i="2"/>
  <c r="U108" i="2"/>
  <c r="V107" i="2"/>
  <c r="U107" i="2"/>
  <c r="W106" i="2"/>
  <c r="V106" i="2"/>
  <c r="M106" i="2"/>
  <c r="W105" i="2"/>
  <c r="V105" i="2"/>
  <c r="W104" i="2"/>
  <c r="V104" i="2"/>
  <c r="V103" i="2"/>
  <c r="W103" i="2" s="1"/>
  <c r="V102" i="2"/>
  <c r="W102" i="2" s="1"/>
  <c r="M102" i="2"/>
  <c r="W101" i="2"/>
  <c r="V101" i="2"/>
  <c r="V108" i="2" s="1"/>
  <c r="M101" i="2"/>
  <c r="W100" i="2"/>
  <c r="V100" i="2"/>
  <c r="U98" i="2"/>
  <c r="U97" i="2"/>
  <c r="V96" i="2"/>
  <c r="W96" i="2" s="1"/>
  <c r="M96" i="2"/>
  <c r="W95" i="2"/>
  <c r="V95" i="2"/>
  <c r="M95" i="2"/>
  <c r="V94" i="2"/>
  <c r="W94" i="2" s="1"/>
  <c r="M94" i="2"/>
  <c r="V93" i="2"/>
  <c r="W93" i="2" s="1"/>
  <c r="M93" i="2"/>
  <c r="V92" i="2"/>
  <c r="W92" i="2" s="1"/>
  <c r="M92" i="2"/>
  <c r="W91" i="2"/>
  <c r="V91" i="2"/>
  <c r="M91" i="2"/>
  <c r="V90" i="2"/>
  <c r="W90" i="2" s="1"/>
  <c r="M90" i="2"/>
  <c r="V89" i="2"/>
  <c r="W89" i="2" s="1"/>
  <c r="M89" i="2"/>
  <c r="V88" i="2"/>
  <c r="W88" i="2" s="1"/>
  <c r="M88" i="2"/>
  <c r="U86" i="2"/>
  <c r="U85" i="2"/>
  <c r="V84" i="2"/>
  <c r="W84" i="2" s="1"/>
  <c r="M84" i="2"/>
  <c r="V83" i="2"/>
  <c r="W83" i="2" s="1"/>
  <c r="M83" i="2"/>
  <c r="W82" i="2"/>
  <c r="V82" i="2"/>
  <c r="V86" i="2" s="1"/>
  <c r="V81" i="2"/>
  <c r="W81" i="2" s="1"/>
  <c r="M81" i="2"/>
  <c r="V80" i="2"/>
  <c r="W80" i="2" s="1"/>
  <c r="V79" i="2"/>
  <c r="V85" i="2" s="1"/>
  <c r="M79" i="2"/>
  <c r="U77" i="2"/>
  <c r="U76" i="2"/>
  <c r="W75" i="2"/>
  <c r="V75" i="2"/>
  <c r="M75" i="2"/>
  <c r="V74" i="2"/>
  <c r="W74" i="2" s="1"/>
  <c r="M74" i="2"/>
  <c r="V73" i="2"/>
  <c r="W73" i="2" s="1"/>
  <c r="M73" i="2"/>
  <c r="W72" i="2"/>
  <c r="V72" i="2"/>
  <c r="M72" i="2"/>
  <c r="W71" i="2"/>
  <c r="V71" i="2"/>
  <c r="M71" i="2"/>
  <c r="V70" i="2"/>
  <c r="W70" i="2" s="1"/>
  <c r="M70" i="2"/>
  <c r="V69" i="2"/>
  <c r="W69" i="2" s="1"/>
  <c r="M69" i="2"/>
  <c r="W68" i="2"/>
  <c r="V68" i="2"/>
  <c r="M68" i="2"/>
  <c r="W67" i="2"/>
  <c r="V67" i="2"/>
  <c r="M67" i="2"/>
  <c r="V66" i="2"/>
  <c r="W66" i="2" s="1"/>
  <c r="V65" i="2"/>
  <c r="W65" i="2" s="1"/>
  <c r="M65" i="2"/>
  <c r="V64" i="2"/>
  <c r="V77" i="2" s="1"/>
  <c r="M64" i="2"/>
  <c r="V63" i="2"/>
  <c r="W63" i="2" s="1"/>
  <c r="M63" i="2"/>
  <c r="W62" i="2"/>
  <c r="V62" i="2"/>
  <c r="E420" i="2" s="1"/>
  <c r="M62" i="2"/>
  <c r="V59" i="2"/>
  <c r="U59" i="2"/>
  <c r="V58" i="2"/>
  <c r="U58" i="2"/>
  <c r="W57" i="2"/>
  <c r="V57" i="2"/>
  <c r="W56" i="2"/>
  <c r="V56" i="2"/>
  <c r="M56" i="2"/>
  <c r="V55" i="2"/>
  <c r="D420" i="2" s="1"/>
  <c r="M55" i="2"/>
  <c r="V52" i="2"/>
  <c r="U52" i="2"/>
  <c r="V51" i="2"/>
  <c r="U51" i="2"/>
  <c r="V50" i="2"/>
  <c r="W50" i="2" s="1"/>
  <c r="W51" i="2" s="1"/>
  <c r="M50" i="2"/>
  <c r="U46" i="2"/>
  <c r="U45" i="2"/>
  <c r="V44" i="2"/>
  <c r="V46" i="2" s="1"/>
  <c r="M44" i="2"/>
  <c r="V42" i="2"/>
  <c r="U42" i="2"/>
  <c r="U41" i="2"/>
  <c r="V40" i="2"/>
  <c r="V41" i="2" s="1"/>
  <c r="M40" i="2"/>
  <c r="V38" i="2"/>
  <c r="U38" i="2"/>
  <c r="V37" i="2"/>
  <c r="U37" i="2"/>
  <c r="V36" i="2"/>
  <c r="W36" i="2" s="1"/>
  <c r="M36" i="2"/>
  <c r="V35" i="2"/>
  <c r="W35" i="2" s="1"/>
  <c r="W37" i="2" s="1"/>
  <c r="M35" i="2"/>
  <c r="U33" i="2"/>
  <c r="V32" i="2"/>
  <c r="U32" i="2"/>
  <c r="W31" i="2"/>
  <c r="V31" i="2"/>
  <c r="M31" i="2"/>
  <c r="V30" i="2"/>
  <c r="W30" i="2" s="1"/>
  <c r="M30" i="2"/>
  <c r="V29" i="2"/>
  <c r="W29" i="2" s="1"/>
  <c r="V28" i="2"/>
  <c r="W28" i="2" s="1"/>
  <c r="M28" i="2"/>
  <c r="W27" i="2"/>
  <c r="V27" i="2"/>
  <c r="V33" i="2" s="1"/>
  <c r="M27" i="2"/>
  <c r="W26" i="2"/>
  <c r="V26" i="2"/>
  <c r="M26" i="2"/>
  <c r="U24" i="2"/>
  <c r="U410" i="2" s="1"/>
  <c r="U23" i="2"/>
  <c r="U414" i="2" s="1"/>
  <c r="V22" i="2"/>
  <c r="B420" i="2" s="1"/>
  <c r="H10" i="2"/>
  <c r="A9" i="2"/>
  <c r="F10" i="2" s="1"/>
  <c r="D7" i="2"/>
  <c r="N6" i="2"/>
  <c r="M2" i="2"/>
  <c r="W149" i="2" l="1"/>
  <c r="W76" i="2"/>
  <c r="W97" i="2"/>
  <c r="W130" i="2"/>
  <c r="W32" i="2"/>
  <c r="W107" i="2"/>
  <c r="V76" i="2"/>
  <c r="V149" i="2"/>
  <c r="V155" i="2"/>
  <c r="V268" i="2"/>
  <c r="V326" i="2"/>
  <c r="V372" i="2"/>
  <c r="W64" i="2"/>
  <c r="W260" i="2"/>
  <c r="W268" i="2" s="1"/>
  <c r="H420" i="2"/>
  <c r="V207" i="2"/>
  <c r="W225" i="2"/>
  <c r="W230" i="2" s="1"/>
  <c r="W346" i="2"/>
  <c r="W351" i="2" s="1"/>
  <c r="I420" i="2"/>
  <c r="W22" i="2"/>
  <c r="W23" i="2" s="1"/>
  <c r="W137" i="2"/>
  <c r="V327" i="2"/>
  <c r="W400" i="2"/>
  <c r="W402" i="2" s="1"/>
  <c r="V45" i="2"/>
  <c r="V380" i="2"/>
  <c r="J420" i="2"/>
  <c r="W246" i="2"/>
  <c r="W247" i="2" s="1"/>
  <c r="W332" i="2"/>
  <c r="W384" i="2"/>
  <c r="W385" i="2" s="1"/>
  <c r="V412" i="2"/>
  <c r="V131" i="2"/>
  <c r="W177" i="2"/>
  <c r="W197" i="2" s="1"/>
  <c r="W152" i="2"/>
  <c r="W154" i="2" s="1"/>
  <c r="W215" i="2"/>
  <c r="W219" i="2" s="1"/>
  <c r="W276" i="2"/>
  <c r="W277" i="2" s="1"/>
  <c r="V305" i="2"/>
  <c r="V351" i="2"/>
  <c r="V114" i="2"/>
  <c r="W271" i="2"/>
  <c r="W273" i="2" s="1"/>
  <c r="V294" i="2"/>
  <c r="W314" i="2"/>
  <c r="W316" i="2" s="1"/>
  <c r="W329" i="2"/>
  <c r="W333" i="2" s="1"/>
  <c r="W395" i="2"/>
  <c r="W397" i="2" s="1"/>
  <c r="V408" i="2"/>
  <c r="K420" i="2"/>
  <c r="V411" i="2"/>
  <c r="V367" i="2"/>
  <c r="W44" i="2"/>
  <c r="W45" i="2" s="1"/>
  <c r="W119" i="2"/>
  <c r="W122" i="2" s="1"/>
  <c r="V24" i="2"/>
  <c r="W40" i="2"/>
  <c r="W41" i="2" s="1"/>
  <c r="W55" i="2"/>
  <c r="W58" i="2" s="1"/>
  <c r="V277" i="2"/>
  <c r="W301" i="2"/>
  <c r="W305" i="2" s="1"/>
  <c r="V386" i="2"/>
  <c r="V402" i="2"/>
  <c r="L420" i="2"/>
  <c r="W374" i="2"/>
  <c r="W380" i="2" s="1"/>
  <c r="V23" i="2"/>
  <c r="W209" i="2"/>
  <c r="W212" i="2" s="1"/>
  <c r="V97" i="2"/>
  <c r="W369" i="2"/>
  <c r="W371" i="2" s="1"/>
  <c r="W79" i="2"/>
  <c r="W85" i="2" s="1"/>
  <c r="W254" i="2"/>
  <c r="W255" i="2" s="1"/>
  <c r="F9" i="2"/>
  <c r="H9" i="2"/>
  <c r="V98" i="2"/>
  <c r="V173" i="2"/>
  <c r="V255" i="2"/>
  <c r="M420" i="2"/>
  <c r="W157" i="2"/>
  <c r="W173" i="2" s="1"/>
  <c r="W341" i="2"/>
  <c r="W343" i="2" s="1"/>
  <c r="J9" i="2"/>
  <c r="W110" i="2"/>
  <c r="W114" i="2" s="1"/>
  <c r="W200" i="2"/>
  <c r="W206" i="2" s="1"/>
  <c r="W284" i="2"/>
  <c r="W285" i="2" s="1"/>
  <c r="W336" i="2"/>
  <c r="W337" i="2" s="1"/>
  <c r="W390" i="2"/>
  <c r="W392" i="2" s="1"/>
  <c r="N420" i="2"/>
  <c r="C420" i="2"/>
  <c r="O420" i="2"/>
  <c r="A10" i="2"/>
  <c r="W356" i="2"/>
  <c r="W366" i="2" s="1"/>
  <c r="V410" i="2" l="1"/>
  <c r="V413" i="2"/>
  <c r="V414" i="2"/>
  <c r="W415" i="2"/>
</calcChain>
</file>

<file path=xl/sharedStrings.xml><?xml version="1.0" encoding="utf-8"?>
<sst xmlns="http://schemas.openxmlformats.org/spreadsheetml/2006/main" count="2497" uniqueCount="640">
  <si>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</si>
  <si>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</si>
  <si>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</si>
  <si>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</si>
  <si>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</si>
  <si>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</si>
  <si>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</si>
  <si>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</si>
  <si>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</si>
  <si>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</si>
  <si>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</si>
  <si>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</si>
  <si>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</si>
  <si>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</si>
  <si>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</si>
  <si>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</si>
  <si>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</si>
  <si>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</si>
  <si>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</si>
  <si>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</si>
  <si>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</si>
  <si>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</si>
  <si>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</si>
  <si>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</si>
  <si>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</si>
  <si>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</si>
  <si>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</si>
  <si>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</si>
  <si>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</si>
  <si>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</si>
  <si>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</si>
  <si>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</si>
  <si>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</si>
  <si>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</si>
  <si>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</si>
  <si>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</si>
  <si>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</si>
  <si>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</si>
  <si>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</si>
  <si>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</si>
  <si>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</si>
  <si>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</si>
  <si>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</si>
  <si>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</si>
  <si>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</si>
  <si>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</si>
  <si>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</si>
  <si>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</si>
  <si>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</si>
  <si>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</si>
  <si>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</si>
  <si>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</si>
  <si>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</si>
  <si>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</si>
  <si>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</si>
  <si>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</si>
  <si>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</si>
  <si>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</si>
  <si>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</si>
  <si>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</si>
  <si>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</si>
  <si>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</si>
  <si>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</si>
  <si>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</si>
  <si>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</si>
  <si>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</si>
  <si>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24.07.2023</t>
  </si>
  <si>
    <t>20.07.2023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</si>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</sst>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8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0"/>
  <sheetViews>
    <sheetView showGridLines="0" tabSelected="1" topLeftCell="E11" zoomScale="93" zoomScaleNormal="93" zoomScaleSheetLayoutView="100" workbookViewId="0">
      <selection activeCell="AC22" sqref="AC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291" t="s">
        <v>29</v>
      </c>
      <c r="E1" s="291"/>
      <c r="F1" s="291"/>
      <c r="G1" s="14" t="s">
        <v>65</v>
      </c>
      <c r="H1" s="291" t="s">
        <v>49</v>
      </c>
      <c r="I1" s="291"/>
      <c r="J1" s="291"/>
      <c r="K1" s="291"/>
      <c r="L1" s="291"/>
      <c r="M1" s="291"/>
      <c r="N1" s="291"/>
      <c r="O1" s="292" t="s">
        <v>66</v>
      </c>
      <c r="P1" s="293"/>
      <c r="Q1" s="29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2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294"/>
      <c r="O2" s="294"/>
      <c r="P2" s="294"/>
      <c r="Q2" s="294"/>
      <c r="R2" s="294"/>
      <c r="S2" s="294"/>
      <c r="T2" s="29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294"/>
      <c r="N3" s="294"/>
      <c r="O3" s="294"/>
      <c r="P3" s="294"/>
      <c r="Q3" s="294"/>
      <c r="R3" s="294"/>
      <c r="S3" s="294"/>
      <c r="T3" s="29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295" t="s">
        <v>8</v>
      </c>
      <c r="B5" s="295"/>
      <c r="C5" s="295"/>
      <c r="D5" s="296"/>
      <c r="E5" s="296"/>
      <c r="F5" s="297" t="s">
        <v>14</v>
      </c>
      <c r="G5" s="297"/>
      <c r="H5" s="296"/>
      <c r="I5" s="296"/>
      <c r="J5" s="296"/>
      <c r="K5" s="296"/>
      <c r="M5" s="27" t="s">
        <v>4</v>
      </c>
      <c r="N5" s="298"/>
      <c r="O5" s="298"/>
      <c r="Q5" s="299" t="s">
        <v>3</v>
      </c>
      <c r="R5" s="300"/>
      <c r="S5" s="301"/>
      <c r="T5" s="302"/>
      <c r="Y5" s="60"/>
      <c r="Z5" s="60"/>
      <c r="AA5" s="60"/>
    </row>
    <row r="6" spans="1:28" s="17" customFormat="1" ht="24" customHeight="1" x14ac:dyDescent="0.2">
      <c r="A6" s="295" t="s">
        <v>1</v>
      </c>
      <c r="B6" s="295"/>
      <c r="C6" s="295"/>
      <c r="D6" s="303"/>
      <c r="E6" s="303"/>
      <c r="F6" s="303"/>
      <c r="G6" s="303"/>
      <c r="H6" s="303"/>
      <c r="I6" s="303"/>
      <c r="J6" s="303"/>
      <c r="K6" s="303"/>
      <c r="M6" s="27" t="s">
        <v>30</v>
      </c>
      <c r="N6" s="304" t="str">
        <f>IF(N5=0," ",CHOOSE(WEEKDAY(N5,2),"Понедельник","Вторник","Среда","Четверг","Пятница","Суббота","Воскресенье"))</f>
        <v xml:space="preserve"> </v>
      </c>
      <c r="O6" s="304"/>
      <c r="Q6" s="305" t="s">
        <v>5</v>
      </c>
      <c r="R6" s="306"/>
      <c r="S6" s="307" t="s">
        <v>68</v>
      </c>
      <c r="T6" s="30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13">
        <f>IFERROR(VLOOKUP(DeliveryAddress,Table,3,0),1)</f>
        <v>1</v>
      </c>
      <c r="E7" s="314"/>
      <c r="F7" s="314"/>
      <c r="G7" s="314"/>
      <c r="H7" s="314"/>
      <c r="I7" s="314"/>
      <c r="J7" s="314"/>
      <c r="K7" s="315"/>
      <c r="M7" s="29"/>
      <c r="N7" s="49"/>
      <c r="O7" s="49"/>
      <c r="Q7" s="305"/>
      <c r="R7" s="306"/>
      <c r="S7" s="309"/>
      <c r="T7" s="310"/>
      <c r="Y7" s="60"/>
      <c r="Z7" s="60"/>
      <c r="AA7" s="60"/>
    </row>
    <row r="8" spans="1:28" s="17" customFormat="1" ht="25.5" customHeight="1" x14ac:dyDescent="0.2">
      <c r="A8" s="316" t="s">
        <v>60</v>
      </c>
      <c r="B8" s="316"/>
      <c r="C8" s="316"/>
      <c r="D8" s="317"/>
      <c r="E8" s="317"/>
      <c r="F8" s="317"/>
      <c r="G8" s="317"/>
      <c r="H8" s="317"/>
      <c r="I8" s="317"/>
      <c r="J8" s="317"/>
      <c r="K8" s="317"/>
      <c r="M8" s="27" t="s">
        <v>11</v>
      </c>
      <c r="N8" s="318"/>
      <c r="O8" s="318"/>
      <c r="Q8" s="305"/>
      <c r="R8" s="306"/>
      <c r="S8" s="309"/>
      <c r="T8" s="310"/>
      <c r="Y8" s="60"/>
      <c r="Z8" s="60"/>
      <c r="AA8" s="60"/>
    </row>
    <row r="9" spans="1:28" s="17" customFormat="1" ht="39.950000000000003" customHeight="1" x14ac:dyDescent="0.2">
      <c r="A9" s="3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320" t="s">
        <v>48</v>
      </c>
      <c r="E9" s="321"/>
      <c r="F9" s="3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M9" s="31" t="s">
        <v>15</v>
      </c>
      <c r="N9" s="298"/>
      <c r="O9" s="298"/>
      <c r="Q9" s="305"/>
      <c r="R9" s="306"/>
      <c r="S9" s="311"/>
      <c r="T9" s="31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320"/>
      <c r="E10" s="321"/>
      <c r="F10" s="3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323" t="str">
        <f>IFERROR(VLOOKUP($D$10,Proxy,2,FALSE),"")</f>
        <v/>
      </c>
      <c r="I10" s="323"/>
      <c r="J10" s="323"/>
      <c r="K10" s="323"/>
      <c r="M10" s="31" t="s">
        <v>35</v>
      </c>
      <c r="N10" s="318"/>
      <c r="O10" s="318"/>
      <c r="R10" s="29" t="s">
        <v>12</v>
      </c>
      <c r="S10" s="324" t="s">
        <v>69</v>
      </c>
      <c r="T10" s="325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18"/>
      <c r="O11" s="318"/>
      <c r="R11" s="29" t="s">
        <v>31</v>
      </c>
      <c r="S11" s="326" t="s">
        <v>57</v>
      </c>
      <c r="T11" s="32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27" t="s">
        <v>70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M12" s="27" t="s">
        <v>33</v>
      </c>
      <c r="N12" s="328"/>
      <c r="O12" s="328"/>
      <c r="P12" s="28"/>
      <c r="Q12"/>
      <c r="R12" s="29" t="s">
        <v>48</v>
      </c>
      <c r="S12" s="329"/>
      <c r="T12" s="329"/>
      <c r="U12"/>
      <c r="Y12" s="60"/>
      <c r="Z12" s="60"/>
      <c r="AA12" s="60"/>
    </row>
    <row r="13" spans="1:28" s="17" customFormat="1" ht="23.25" customHeight="1" x14ac:dyDescent="0.2">
      <c r="A13" s="327" t="s">
        <v>71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1"/>
      <c r="M13" s="31" t="s">
        <v>34</v>
      </c>
      <c r="N13" s="326"/>
      <c r="O13" s="32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27" t="s">
        <v>72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30" t="s">
        <v>73</v>
      </c>
      <c r="B15" s="330"/>
      <c r="C15" s="330"/>
      <c r="D15" s="330"/>
      <c r="E15" s="330"/>
      <c r="F15" s="330"/>
      <c r="G15" s="330"/>
      <c r="H15" s="330"/>
      <c r="I15" s="330"/>
      <c r="J15" s="330"/>
      <c r="K15" s="330"/>
      <c r="L15"/>
      <c r="M15" s="331" t="s">
        <v>63</v>
      </c>
      <c r="N15" s="331"/>
      <c r="O15" s="331"/>
      <c r="P15" s="331"/>
      <c r="Q15" s="331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2"/>
      <c r="N16" s="332"/>
      <c r="O16" s="332"/>
      <c r="P16" s="332"/>
      <c r="Q16" s="332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34" t="s">
        <v>61</v>
      </c>
      <c r="B17" s="334" t="s">
        <v>51</v>
      </c>
      <c r="C17" s="335" t="s">
        <v>50</v>
      </c>
      <c r="D17" s="334" t="s">
        <v>52</v>
      </c>
      <c r="E17" s="334"/>
      <c r="F17" s="334" t="s">
        <v>24</v>
      </c>
      <c r="G17" s="334" t="s">
        <v>27</v>
      </c>
      <c r="H17" s="334" t="s">
        <v>25</v>
      </c>
      <c r="I17" s="334" t="s">
        <v>26</v>
      </c>
      <c r="J17" s="336" t="s">
        <v>16</v>
      </c>
      <c r="K17" s="336" t="s">
        <v>2</v>
      </c>
      <c r="L17" s="334" t="s">
        <v>28</v>
      </c>
      <c r="M17" s="334" t="s">
        <v>17</v>
      </c>
      <c r="N17" s="334"/>
      <c r="O17" s="334"/>
      <c r="P17" s="334"/>
      <c r="Q17" s="334"/>
      <c r="R17" s="333" t="s">
        <v>58</v>
      </c>
      <c r="S17" s="334"/>
      <c r="T17" s="334" t="s">
        <v>6</v>
      </c>
      <c r="U17" s="334" t="s">
        <v>44</v>
      </c>
      <c r="V17" s="338" t="s">
        <v>56</v>
      </c>
      <c r="W17" s="334" t="s">
        <v>18</v>
      </c>
      <c r="X17" s="340" t="s">
        <v>62</v>
      </c>
      <c r="Y17" s="340" t="s">
        <v>19</v>
      </c>
      <c r="Z17" s="341" t="s">
        <v>59</v>
      </c>
      <c r="AA17" s="342"/>
      <c r="AB17" s="343"/>
      <c r="AC17" s="347" t="s">
        <v>64</v>
      </c>
    </row>
    <row r="18" spans="1:29" ht="14.25" customHeight="1" x14ac:dyDescent="0.2">
      <c r="A18" s="334"/>
      <c r="B18" s="334"/>
      <c r="C18" s="335"/>
      <c r="D18" s="334"/>
      <c r="E18" s="334"/>
      <c r="F18" s="334" t="s">
        <v>20</v>
      </c>
      <c r="G18" s="334" t="s">
        <v>21</v>
      </c>
      <c r="H18" s="334" t="s">
        <v>22</v>
      </c>
      <c r="I18" s="334" t="s">
        <v>22</v>
      </c>
      <c r="J18" s="337"/>
      <c r="K18" s="337"/>
      <c r="L18" s="334"/>
      <c r="M18" s="334"/>
      <c r="N18" s="334"/>
      <c r="O18" s="334"/>
      <c r="P18" s="334"/>
      <c r="Q18" s="334"/>
      <c r="R18" s="36" t="s">
        <v>47</v>
      </c>
      <c r="S18" s="36" t="s">
        <v>46</v>
      </c>
      <c r="T18" s="334"/>
      <c r="U18" s="334"/>
      <c r="V18" s="339"/>
      <c r="W18" s="334"/>
      <c r="X18" s="340"/>
      <c r="Y18" s="340"/>
      <c r="Z18" s="344"/>
      <c r="AA18" s="345"/>
      <c r="AB18" s="346"/>
      <c r="AC18" s="347"/>
    </row>
    <row r="19" spans="1:29" ht="27.75" customHeight="1" x14ac:dyDescent="0.2">
      <c r="A19" s="348" t="s">
        <v>74</v>
      </c>
      <c r="B19" s="348"/>
      <c r="C19" s="348"/>
      <c r="D19" s="348"/>
      <c r="E19" s="348"/>
      <c r="F19" s="348"/>
      <c r="G19" s="348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  <c r="X19" s="55"/>
      <c r="Y19" s="55"/>
    </row>
    <row r="20" spans="1:29" ht="16.5" customHeight="1" x14ac:dyDescent="0.25">
      <c r="A20" s="349" t="s">
        <v>74</v>
      </c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66"/>
      <c r="Y20" s="66"/>
    </row>
    <row r="21" spans="1:29" ht="14.25" customHeight="1" x14ac:dyDescent="0.25">
      <c r="A21" s="350" t="s">
        <v>75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51">
        <v>4607091389258</v>
      </c>
      <c r="E22" s="35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352" t="s">
        <v>78</v>
      </c>
      <c r="N22" s="353"/>
      <c r="O22" s="353"/>
      <c r="P22" s="353"/>
      <c r="Q22" s="35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58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9"/>
      <c r="M23" s="355" t="s">
        <v>43</v>
      </c>
      <c r="N23" s="356"/>
      <c r="O23" s="356"/>
      <c r="P23" s="356"/>
      <c r="Q23" s="356"/>
      <c r="R23" s="356"/>
      <c r="S23" s="35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9"/>
      <c r="M24" s="355" t="s">
        <v>43</v>
      </c>
      <c r="N24" s="356"/>
      <c r="O24" s="356"/>
      <c r="P24" s="356"/>
      <c r="Q24" s="356"/>
      <c r="R24" s="356"/>
      <c r="S24" s="35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50" t="s">
        <v>80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51">
        <v>4607091383881</v>
      </c>
      <c r="E26" s="35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36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53"/>
      <c r="O26" s="353"/>
      <c r="P26" s="353"/>
      <c r="Q26" s="35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51">
        <v>4607091388237</v>
      </c>
      <c r="E27" s="35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36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53"/>
      <c r="O27" s="353"/>
      <c r="P27" s="353"/>
      <c r="Q27" s="35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51">
        <v>4607091383935</v>
      </c>
      <c r="E28" s="35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3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53"/>
      <c r="O28" s="353"/>
      <c r="P28" s="353"/>
      <c r="Q28" s="35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51">
        <v>4680115881853</v>
      </c>
      <c r="E29" s="35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363" t="s">
        <v>89</v>
      </c>
      <c r="N29" s="353"/>
      <c r="O29" s="353"/>
      <c r="P29" s="353"/>
      <c r="Q29" s="35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51">
        <v>4607091383911</v>
      </c>
      <c r="E30" s="35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3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53"/>
      <c r="O30" s="353"/>
      <c r="P30" s="353"/>
      <c r="Q30" s="35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51">
        <v>4607091388244</v>
      </c>
      <c r="E31" s="35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36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53"/>
      <c r="O31" s="353"/>
      <c r="P31" s="353"/>
      <c r="Q31" s="35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58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9"/>
      <c r="M32" s="355" t="s">
        <v>43</v>
      </c>
      <c r="N32" s="356"/>
      <c r="O32" s="356"/>
      <c r="P32" s="356"/>
      <c r="Q32" s="356"/>
      <c r="R32" s="356"/>
      <c r="S32" s="35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9"/>
      <c r="M33" s="355" t="s">
        <v>43</v>
      </c>
      <c r="N33" s="356"/>
      <c r="O33" s="356"/>
      <c r="P33" s="356"/>
      <c r="Q33" s="356"/>
      <c r="R33" s="356"/>
      <c r="S33" s="35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50" t="s">
        <v>94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51">
        <v>4607091388503</v>
      </c>
      <c r="E35" s="35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3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53"/>
      <c r="O35" s="353"/>
      <c r="P35" s="353"/>
      <c r="Q35" s="35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51">
        <v>4680115880139</v>
      </c>
      <c r="E36" s="35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36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53"/>
      <c r="O36" s="353"/>
      <c r="P36" s="353"/>
      <c r="Q36" s="35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9"/>
      <c r="M37" s="355" t="s">
        <v>43</v>
      </c>
      <c r="N37" s="356"/>
      <c r="O37" s="356"/>
      <c r="P37" s="356"/>
      <c r="Q37" s="356"/>
      <c r="R37" s="356"/>
      <c r="S37" s="35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9"/>
      <c r="M38" s="355" t="s">
        <v>43</v>
      </c>
      <c r="N38" s="356"/>
      <c r="O38" s="356"/>
      <c r="P38" s="356"/>
      <c r="Q38" s="356"/>
      <c r="R38" s="356"/>
      <c r="S38" s="35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50" t="s">
        <v>102</v>
      </c>
      <c r="B39" s="350"/>
      <c r="C39" s="350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50"/>
      <c r="W39" s="350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51">
        <v>4607091388282</v>
      </c>
      <c r="E40" s="35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3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53"/>
      <c r="O40" s="353"/>
      <c r="P40" s="353"/>
      <c r="Q40" s="35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9"/>
      <c r="M41" s="355" t="s">
        <v>43</v>
      </c>
      <c r="N41" s="356"/>
      <c r="O41" s="356"/>
      <c r="P41" s="356"/>
      <c r="Q41" s="356"/>
      <c r="R41" s="356"/>
      <c r="S41" s="35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58"/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9"/>
      <c r="M42" s="355" t="s">
        <v>43</v>
      </c>
      <c r="N42" s="356"/>
      <c r="O42" s="356"/>
      <c r="P42" s="356"/>
      <c r="Q42" s="356"/>
      <c r="R42" s="356"/>
      <c r="S42" s="35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50" t="s">
        <v>106</v>
      </c>
      <c r="B43" s="350"/>
      <c r="C43" s="350"/>
      <c r="D43" s="350"/>
      <c r="E43" s="350"/>
      <c r="F43" s="350"/>
      <c r="G43" s="350"/>
      <c r="H43" s="350"/>
      <c r="I43" s="350"/>
      <c r="J43" s="350"/>
      <c r="K43" s="350"/>
      <c r="L43" s="350"/>
      <c r="M43" s="350"/>
      <c r="N43" s="350"/>
      <c r="O43" s="350"/>
      <c r="P43" s="350"/>
      <c r="Q43" s="350"/>
      <c r="R43" s="350"/>
      <c r="S43" s="350"/>
      <c r="T43" s="350"/>
      <c r="U43" s="350"/>
      <c r="V43" s="350"/>
      <c r="W43" s="350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51">
        <v>4607091389111</v>
      </c>
      <c r="E44" s="351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3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53"/>
      <c r="O44" s="353"/>
      <c r="P44" s="353"/>
      <c r="Q44" s="354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9"/>
      <c r="M45" s="355" t="s">
        <v>43</v>
      </c>
      <c r="N45" s="356"/>
      <c r="O45" s="356"/>
      <c r="P45" s="356"/>
      <c r="Q45" s="356"/>
      <c r="R45" s="356"/>
      <c r="S45" s="357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9"/>
      <c r="M46" s="355" t="s">
        <v>43</v>
      </c>
      <c r="N46" s="356"/>
      <c r="O46" s="356"/>
      <c r="P46" s="356"/>
      <c r="Q46" s="356"/>
      <c r="R46" s="356"/>
      <c r="S46" s="357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48" t="s">
        <v>109</v>
      </c>
      <c r="B47" s="348"/>
      <c r="C47" s="348"/>
      <c r="D47" s="348"/>
      <c r="E47" s="348"/>
      <c r="F47" s="348"/>
      <c r="G47" s="348"/>
      <c r="H47" s="348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  <c r="W47" s="348"/>
      <c r="X47" s="55"/>
      <c r="Y47" s="55"/>
    </row>
    <row r="48" spans="1:29" ht="16.5" customHeight="1" x14ac:dyDescent="0.25">
      <c r="A48" s="349" t="s">
        <v>110</v>
      </c>
      <c r="B48" s="349"/>
      <c r="C48" s="349"/>
      <c r="D48" s="349"/>
      <c r="E48" s="349"/>
      <c r="F48" s="349"/>
      <c r="G48" s="349"/>
      <c r="H48" s="349"/>
      <c r="I48" s="349"/>
      <c r="J48" s="349"/>
      <c r="K48" s="349"/>
      <c r="L48" s="349"/>
      <c r="M48" s="349"/>
      <c r="N48" s="349"/>
      <c r="O48" s="349"/>
      <c r="P48" s="349"/>
      <c r="Q48" s="349"/>
      <c r="R48" s="349"/>
      <c r="S48" s="349"/>
      <c r="T48" s="349"/>
      <c r="U48" s="349"/>
      <c r="V48" s="349"/>
      <c r="W48" s="349"/>
      <c r="X48" s="66"/>
      <c r="Y48" s="66"/>
    </row>
    <row r="49" spans="1:29" ht="14.25" customHeight="1" x14ac:dyDescent="0.25">
      <c r="A49" s="350" t="s">
        <v>111</v>
      </c>
      <c r="B49" s="350"/>
      <c r="C49" s="350"/>
      <c r="D49" s="350"/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  <c r="Q49" s="350"/>
      <c r="R49" s="350"/>
      <c r="S49" s="350"/>
      <c r="T49" s="350"/>
      <c r="U49" s="350"/>
      <c r="V49" s="350"/>
      <c r="W49" s="350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51">
        <v>4680115881440</v>
      </c>
      <c r="E50" s="351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53"/>
      <c r="O50" s="353"/>
      <c r="P50" s="353"/>
      <c r="Q50" s="354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x14ac:dyDescent="0.2">
      <c r="A51" s="358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9"/>
      <c r="M51" s="355" t="s">
        <v>43</v>
      </c>
      <c r="N51" s="356"/>
      <c r="O51" s="356"/>
      <c r="P51" s="356"/>
      <c r="Q51" s="356"/>
      <c r="R51" s="356"/>
      <c r="S51" s="357"/>
      <c r="T51" s="43" t="s">
        <v>42</v>
      </c>
      <c r="U51" s="44">
        <f>IFERROR(U50/H50,"0")</f>
        <v>0</v>
      </c>
      <c r="V51" s="44">
        <f>IFERROR(V50/H50,"0")</f>
        <v>0</v>
      </c>
      <c r="W51" s="44">
        <f>IFERROR(IF(W50="",0,W50),"0")</f>
        <v>0</v>
      </c>
      <c r="X51" s="68"/>
      <c r="Y51" s="68"/>
    </row>
    <row r="52" spans="1:29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9"/>
      <c r="M52" s="355" t="s">
        <v>43</v>
      </c>
      <c r="N52" s="356"/>
      <c r="O52" s="356"/>
      <c r="P52" s="356"/>
      <c r="Q52" s="356"/>
      <c r="R52" s="356"/>
      <c r="S52" s="357"/>
      <c r="T52" s="43" t="s">
        <v>0</v>
      </c>
      <c r="U52" s="44">
        <f>IFERROR(SUM(U50:U50),"0")</f>
        <v>0</v>
      </c>
      <c r="V52" s="44">
        <f>IFERROR(SUM(V50:V50),"0")</f>
        <v>0</v>
      </c>
      <c r="W52" s="43"/>
      <c r="X52" s="68"/>
      <c r="Y52" s="68"/>
    </row>
    <row r="53" spans="1:29" ht="16.5" customHeight="1" x14ac:dyDescent="0.25">
      <c r="A53" s="349" t="s">
        <v>115</v>
      </c>
      <c r="B53" s="349"/>
      <c r="C53" s="349"/>
      <c r="D53" s="349"/>
      <c r="E53" s="349"/>
      <c r="F53" s="349"/>
      <c r="G53" s="349"/>
      <c r="H53" s="349"/>
      <c r="I53" s="349"/>
      <c r="J53" s="349"/>
      <c r="K53" s="349"/>
      <c r="L53" s="349"/>
      <c r="M53" s="349"/>
      <c r="N53" s="349"/>
      <c r="O53" s="349"/>
      <c r="P53" s="349"/>
      <c r="Q53" s="349"/>
      <c r="R53" s="349"/>
      <c r="S53" s="349"/>
      <c r="T53" s="349"/>
      <c r="U53" s="349"/>
      <c r="V53" s="349"/>
      <c r="W53" s="349"/>
      <c r="X53" s="66"/>
      <c r="Y53" s="66"/>
    </row>
    <row r="54" spans="1:29" ht="14.25" customHeight="1" x14ac:dyDescent="0.25">
      <c r="A54" s="350" t="s">
        <v>116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67"/>
      <c r="Y54" s="67"/>
    </row>
    <row r="55" spans="1:29" ht="27" customHeight="1" x14ac:dyDescent="0.25">
      <c r="A55" s="64" t="s">
        <v>117</v>
      </c>
      <c r="B55" s="64" t="s">
        <v>118</v>
      </c>
      <c r="C55" s="37">
        <v>4301011452</v>
      </c>
      <c r="D55" s="351">
        <v>4680115881426</v>
      </c>
      <c r="E55" s="351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9" t="s">
        <v>114</v>
      </c>
      <c r="L55" s="38">
        <v>50</v>
      </c>
      <c r="M55" s="3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5" s="353"/>
      <c r="O55" s="353"/>
      <c r="P55" s="353"/>
      <c r="Q55" s="354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IFERROR(IF(V55=0,"",ROUNDUP(V55/H55,0)*0.02175),"")</f>
        <v/>
      </c>
      <c r="X55" s="69" t="s">
        <v>48</v>
      </c>
      <c r="Y55" s="70" t="s">
        <v>48</v>
      </c>
      <c r="AC55" s="84" t="s">
        <v>65</v>
      </c>
    </row>
    <row r="56" spans="1:29" ht="27" customHeight="1" x14ac:dyDescent="0.25">
      <c r="A56" s="64" t="s">
        <v>119</v>
      </c>
      <c r="B56" s="64" t="s">
        <v>120</v>
      </c>
      <c r="C56" s="37">
        <v>4301011437</v>
      </c>
      <c r="D56" s="351">
        <v>4680115881419</v>
      </c>
      <c r="E56" s="351"/>
      <c r="F56" s="63">
        <v>0.45</v>
      </c>
      <c r="G56" s="38">
        <v>10</v>
      </c>
      <c r="H56" s="63">
        <v>4.5</v>
      </c>
      <c r="I56" s="63">
        <v>4.74</v>
      </c>
      <c r="J56" s="38">
        <v>120</v>
      </c>
      <c r="K56" s="39" t="s">
        <v>114</v>
      </c>
      <c r="L56" s="38">
        <v>50</v>
      </c>
      <c r="M56" s="3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6" s="353"/>
      <c r="O56" s="353"/>
      <c r="P56" s="353"/>
      <c r="Q56" s="354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IFERROR(IF(V56=0,"",ROUNDUP(V56/H56,0)*0.00937),"")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4301011458</v>
      </c>
      <c r="D57" s="351">
        <v>4680115881525</v>
      </c>
      <c r="E57" s="351"/>
      <c r="F57" s="63">
        <v>0.4</v>
      </c>
      <c r="G57" s="38">
        <v>10</v>
      </c>
      <c r="H57" s="63">
        <v>4</v>
      </c>
      <c r="I57" s="63">
        <v>4.24</v>
      </c>
      <c r="J57" s="38">
        <v>120</v>
      </c>
      <c r="K57" s="39" t="s">
        <v>114</v>
      </c>
      <c r="L57" s="38">
        <v>50</v>
      </c>
      <c r="M57" s="373" t="s">
        <v>123</v>
      </c>
      <c r="N57" s="353"/>
      <c r="O57" s="353"/>
      <c r="P57" s="353"/>
      <c r="Q57" s="354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x14ac:dyDescent="0.2">
      <c r="A58" s="358"/>
      <c r="B58" s="358"/>
      <c r="C58" s="358"/>
      <c r="D58" s="358"/>
      <c r="E58" s="358"/>
      <c r="F58" s="358"/>
      <c r="G58" s="358"/>
      <c r="H58" s="358"/>
      <c r="I58" s="358"/>
      <c r="J58" s="358"/>
      <c r="K58" s="358"/>
      <c r="L58" s="359"/>
      <c r="M58" s="355" t="s">
        <v>43</v>
      </c>
      <c r="N58" s="356"/>
      <c r="O58" s="356"/>
      <c r="P58" s="356"/>
      <c r="Q58" s="356"/>
      <c r="R58" s="356"/>
      <c r="S58" s="357"/>
      <c r="T58" s="43" t="s">
        <v>42</v>
      </c>
      <c r="U58" s="44">
        <f>IFERROR(U55/H55,"0")+IFERROR(U56/H56,"0")+IFERROR(U57/H57,"0")</f>
        <v>0</v>
      </c>
      <c r="V58" s="44">
        <f>IFERROR(V55/H55,"0")+IFERROR(V56/H56,"0")+IFERROR(V57/H57,"0")</f>
        <v>0</v>
      </c>
      <c r="W58" s="44">
        <f>IFERROR(IF(W55="",0,W55),"0")+IFERROR(IF(W56="",0,W56),"0")+IFERROR(IF(W57="",0,W57),"0")</f>
        <v>0</v>
      </c>
      <c r="X58" s="68"/>
      <c r="Y58" s="68"/>
    </row>
    <row r="59" spans="1:29" x14ac:dyDescent="0.2">
      <c r="A59" s="358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9"/>
      <c r="M59" s="355" t="s">
        <v>43</v>
      </c>
      <c r="N59" s="356"/>
      <c r="O59" s="356"/>
      <c r="P59" s="356"/>
      <c r="Q59" s="356"/>
      <c r="R59" s="356"/>
      <c r="S59" s="357"/>
      <c r="T59" s="43" t="s">
        <v>0</v>
      </c>
      <c r="U59" s="44">
        <f>IFERROR(SUM(U55:U57),"0")</f>
        <v>0</v>
      </c>
      <c r="V59" s="44">
        <f>IFERROR(SUM(V55:V57),"0")</f>
        <v>0</v>
      </c>
      <c r="W59" s="43"/>
      <c r="X59" s="68"/>
      <c r="Y59" s="68"/>
    </row>
    <row r="60" spans="1:29" ht="16.5" customHeight="1" x14ac:dyDescent="0.25">
      <c r="A60" s="349" t="s">
        <v>109</v>
      </c>
      <c r="B60" s="349"/>
      <c r="C60" s="349"/>
      <c r="D60" s="349"/>
      <c r="E60" s="349"/>
      <c r="F60" s="349"/>
      <c r="G60" s="349"/>
      <c r="H60" s="349"/>
      <c r="I60" s="349"/>
      <c r="J60" s="349"/>
      <c r="K60" s="349"/>
      <c r="L60" s="349"/>
      <c r="M60" s="349"/>
      <c r="N60" s="349"/>
      <c r="O60" s="349"/>
      <c r="P60" s="349"/>
      <c r="Q60" s="349"/>
      <c r="R60" s="349"/>
      <c r="S60" s="349"/>
      <c r="T60" s="349"/>
      <c r="U60" s="349"/>
      <c r="V60" s="349"/>
      <c r="W60" s="349"/>
      <c r="X60" s="66"/>
      <c r="Y60" s="66"/>
    </row>
    <row r="61" spans="1:29" ht="14.25" customHeight="1" x14ac:dyDescent="0.25">
      <c r="A61" s="350" t="s">
        <v>116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67"/>
      <c r="Y61" s="67"/>
    </row>
    <row r="62" spans="1:29" ht="27" customHeight="1" x14ac:dyDescent="0.25">
      <c r="A62" s="64" t="s">
        <v>124</v>
      </c>
      <c r="B62" s="64" t="s">
        <v>125</v>
      </c>
      <c r="C62" s="37">
        <v>4301011191</v>
      </c>
      <c r="D62" s="351">
        <v>4607091382945</v>
      </c>
      <c r="E62" s="351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114</v>
      </c>
      <c r="L62" s="38">
        <v>50</v>
      </c>
      <c r="M62" s="37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2" s="353"/>
      <c r="O62" s="353"/>
      <c r="P62" s="353"/>
      <c r="Q62" s="354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ref="V62:V75" si="2">IFERROR(IF(U62="",0,CEILING((U62/$H62),1)*$H62),"")</f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87" t="s">
        <v>65</v>
      </c>
    </row>
    <row r="63" spans="1:29" ht="27" customHeight="1" x14ac:dyDescent="0.25">
      <c r="A63" s="64" t="s">
        <v>126</v>
      </c>
      <c r="B63" s="64" t="s">
        <v>127</v>
      </c>
      <c r="C63" s="37">
        <v>4301011380</v>
      </c>
      <c r="D63" s="351">
        <v>4607091385670</v>
      </c>
      <c r="E63" s="351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37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3" s="353"/>
      <c r="O63" s="353"/>
      <c r="P63" s="353"/>
      <c r="Q63" s="35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4301011468</v>
      </c>
      <c r="D64" s="351">
        <v>4680115881327</v>
      </c>
      <c r="E64" s="35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130</v>
      </c>
      <c r="L64" s="38">
        <v>50</v>
      </c>
      <c r="M64" s="37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4" s="353"/>
      <c r="O64" s="353"/>
      <c r="P64" s="353"/>
      <c r="Q64" s="35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16.5" customHeight="1" x14ac:dyDescent="0.25">
      <c r="A65" s="64" t="s">
        <v>131</v>
      </c>
      <c r="B65" s="64" t="s">
        <v>132</v>
      </c>
      <c r="C65" s="37">
        <v>4301011348</v>
      </c>
      <c r="D65" s="351">
        <v>4607091388312</v>
      </c>
      <c r="E65" s="35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114</v>
      </c>
      <c r="L65" s="38">
        <v>45</v>
      </c>
      <c r="M65" s="37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5" s="353"/>
      <c r="O65" s="353"/>
      <c r="P65" s="353"/>
      <c r="Q65" s="35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4301011514</v>
      </c>
      <c r="D66" s="351">
        <v>4680115882133</v>
      </c>
      <c r="E66" s="35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50</v>
      </c>
      <c r="M66" s="378" t="s">
        <v>135</v>
      </c>
      <c r="N66" s="353"/>
      <c r="O66" s="353"/>
      <c r="P66" s="353"/>
      <c r="Q66" s="35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27" customHeight="1" x14ac:dyDescent="0.25">
      <c r="A67" s="64" t="s">
        <v>136</v>
      </c>
      <c r="B67" s="64" t="s">
        <v>137</v>
      </c>
      <c r="C67" s="37">
        <v>4301011192</v>
      </c>
      <c r="D67" s="351">
        <v>4607091382952</v>
      </c>
      <c r="E67" s="351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114</v>
      </c>
      <c r="L67" s="38">
        <v>50</v>
      </c>
      <c r="M67" s="3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53"/>
      <c r="O67" s="353"/>
      <c r="P67" s="353"/>
      <c r="Q67" s="35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4301011382</v>
      </c>
      <c r="D68" s="351">
        <v>4607091385687</v>
      </c>
      <c r="E68" s="351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140</v>
      </c>
      <c r="L68" s="38">
        <v>50</v>
      </c>
      <c r="M68" s="38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8" s="353"/>
      <c r="O68" s="353"/>
      <c r="P68" s="353"/>
      <c r="Q68" s="35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IFERROR(IF(V68=0,"",ROUNDUP(V68/H68,0)*0.00937),"")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141</v>
      </c>
      <c r="B69" s="64" t="s">
        <v>142</v>
      </c>
      <c r="C69" s="37">
        <v>4301011344</v>
      </c>
      <c r="D69" s="351">
        <v>4607091384604</v>
      </c>
      <c r="E69" s="35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114</v>
      </c>
      <c r="L69" s="38">
        <v>50</v>
      </c>
      <c r="M69" s="38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9" s="353"/>
      <c r="O69" s="353"/>
      <c r="P69" s="353"/>
      <c r="Q69" s="35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143</v>
      </c>
      <c r="B70" s="64" t="s">
        <v>144</v>
      </c>
      <c r="C70" s="37">
        <v>4301011386</v>
      </c>
      <c r="D70" s="351">
        <v>4680115880283</v>
      </c>
      <c r="E70" s="351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9" t="s">
        <v>114</v>
      </c>
      <c r="L70" s="38">
        <v>45</v>
      </c>
      <c r="M70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0" s="353"/>
      <c r="O70" s="353"/>
      <c r="P70" s="353"/>
      <c r="Q70" s="35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>IFERROR(IF(V70=0,"",ROUNDUP(V70/H70,0)*0.00937),"")</f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145</v>
      </c>
      <c r="B71" s="64" t="s">
        <v>146</v>
      </c>
      <c r="C71" s="37">
        <v>4301011414</v>
      </c>
      <c r="D71" s="351">
        <v>4607091381986</v>
      </c>
      <c r="E71" s="351"/>
      <c r="F71" s="63">
        <v>0.5</v>
      </c>
      <c r="G71" s="38">
        <v>10</v>
      </c>
      <c r="H71" s="63">
        <v>5</v>
      </c>
      <c r="I71" s="63">
        <v>5.24</v>
      </c>
      <c r="J71" s="38">
        <v>120</v>
      </c>
      <c r="K71" s="39" t="s">
        <v>114</v>
      </c>
      <c r="L71" s="38">
        <v>45</v>
      </c>
      <c r="M71" s="38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1" s="353"/>
      <c r="O71" s="353"/>
      <c r="P71" s="353"/>
      <c r="Q71" s="35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IFERROR(IF(V71=0,"",ROUNDUP(V71/H71,0)*0.00937),"")</f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147</v>
      </c>
      <c r="B72" s="64" t="s">
        <v>148</v>
      </c>
      <c r="C72" s="37">
        <v>4301011352</v>
      </c>
      <c r="D72" s="351">
        <v>4607091388466</v>
      </c>
      <c r="E72" s="351"/>
      <c r="F72" s="63">
        <v>0.45</v>
      </c>
      <c r="G72" s="38">
        <v>6</v>
      </c>
      <c r="H72" s="63">
        <v>2.7</v>
      </c>
      <c r="I72" s="63">
        <v>2.9</v>
      </c>
      <c r="J72" s="38">
        <v>156</v>
      </c>
      <c r="K72" s="39" t="s">
        <v>140</v>
      </c>
      <c r="L72" s="38">
        <v>45</v>
      </c>
      <c r="M72" s="38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2" s="353"/>
      <c r="O72" s="353"/>
      <c r="P72" s="353"/>
      <c r="Q72" s="35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IFERROR(IF(V72=0,"",ROUNDUP(V72/H72,0)*0.00753),"")</f>
        <v/>
      </c>
      <c r="X72" s="69" t="s">
        <v>48</v>
      </c>
      <c r="Y72" s="70" t="s">
        <v>48</v>
      </c>
      <c r="AC72" s="97" t="s">
        <v>65</v>
      </c>
    </row>
    <row r="73" spans="1:29" ht="27" customHeight="1" x14ac:dyDescent="0.25">
      <c r="A73" s="64" t="s">
        <v>149</v>
      </c>
      <c r="B73" s="64" t="s">
        <v>150</v>
      </c>
      <c r="C73" s="37">
        <v>4301011417</v>
      </c>
      <c r="D73" s="351">
        <v>4680115880269</v>
      </c>
      <c r="E73" s="351"/>
      <c r="F73" s="63">
        <v>0.375</v>
      </c>
      <c r="G73" s="38">
        <v>10</v>
      </c>
      <c r="H73" s="63">
        <v>3.75</v>
      </c>
      <c r="I73" s="63">
        <v>3.99</v>
      </c>
      <c r="J73" s="38">
        <v>120</v>
      </c>
      <c r="K73" s="39" t="s">
        <v>140</v>
      </c>
      <c r="L73" s="38">
        <v>50</v>
      </c>
      <c r="M73" s="3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3" s="353"/>
      <c r="O73" s="353"/>
      <c r="P73" s="353"/>
      <c r="Q73" s="354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98" t="s">
        <v>65</v>
      </c>
    </row>
    <row r="74" spans="1:29" ht="16.5" customHeight="1" x14ac:dyDescent="0.25">
      <c r="A74" s="64" t="s">
        <v>151</v>
      </c>
      <c r="B74" s="64" t="s">
        <v>152</v>
      </c>
      <c r="C74" s="37">
        <v>4301011415</v>
      </c>
      <c r="D74" s="351">
        <v>4680115880429</v>
      </c>
      <c r="E74" s="351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9" t="s">
        <v>140</v>
      </c>
      <c r="L74" s="38">
        <v>50</v>
      </c>
      <c r="M74" s="3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4" s="353"/>
      <c r="O74" s="353"/>
      <c r="P74" s="353"/>
      <c r="Q74" s="354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99" t="s">
        <v>65</v>
      </c>
    </row>
    <row r="75" spans="1:29" ht="16.5" customHeight="1" x14ac:dyDescent="0.25">
      <c r="A75" s="64" t="s">
        <v>153</v>
      </c>
      <c r="B75" s="64" t="s">
        <v>154</v>
      </c>
      <c r="C75" s="37">
        <v>4301011462</v>
      </c>
      <c r="D75" s="351">
        <v>4680115881457</v>
      </c>
      <c r="E75" s="351"/>
      <c r="F75" s="63">
        <v>0.75</v>
      </c>
      <c r="G75" s="38">
        <v>6</v>
      </c>
      <c r="H75" s="63">
        <v>4.5</v>
      </c>
      <c r="I75" s="63">
        <v>4.74</v>
      </c>
      <c r="J75" s="38">
        <v>120</v>
      </c>
      <c r="K75" s="39" t="s">
        <v>140</v>
      </c>
      <c r="L75" s="38">
        <v>50</v>
      </c>
      <c r="M75" s="38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5" s="353"/>
      <c r="O75" s="353"/>
      <c r="P75" s="353"/>
      <c r="Q75" s="354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IFERROR(IF(V75=0,"",ROUNDUP(V75/H75,0)*0.00937),"")</f>
        <v/>
      </c>
      <c r="X75" s="69" t="s">
        <v>48</v>
      </c>
      <c r="Y75" s="70" t="s">
        <v>48</v>
      </c>
      <c r="AC75" s="100" t="s">
        <v>65</v>
      </c>
    </row>
    <row r="76" spans="1:29" x14ac:dyDescent="0.2">
      <c r="A76" s="358"/>
      <c r="B76" s="358"/>
      <c r="C76" s="358"/>
      <c r="D76" s="358"/>
      <c r="E76" s="358"/>
      <c r="F76" s="358"/>
      <c r="G76" s="358"/>
      <c r="H76" s="358"/>
      <c r="I76" s="358"/>
      <c r="J76" s="358"/>
      <c r="K76" s="358"/>
      <c r="L76" s="359"/>
      <c r="M76" s="355" t="s">
        <v>43</v>
      </c>
      <c r="N76" s="356"/>
      <c r="O76" s="356"/>
      <c r="P76" s="356"/>
      <c r="Q76" s="356"/>
      <c r="R76" s="356"/>
      <c r="S76" s="357"/>
      <c r="T76" s="43" t="s">
        <v>42</v>
      </c>
      <c r="U76" s="44">
        <f>IFERROR(U62/H62,"0")+IFERROR(U63/H63,"0")+IFERROR(U64/H64,"0")+IFERROR(U65/H65,"0")+IFERROR(U66/H66,"0")+IFERROR(U67/H67,"0")+IFERROR(U68/H68,"0")+IFERROR(U69/H69,"0")+IFERROR(U70/H70,"0")+IFERROR(U71/H71,"0")+IFERROR(U72/H72,"0")+IFERROR(U73/H73,"0")+IFERROR(U74/H74,"0")+IFERROR(U75/H75,"0")</f>
        <v>0</v>
      </c>
      <c r="V76" s="44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</f>
        <v>0</v>
      </c>
      <c r="W76" s="44">
        <f>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</f>
        <v>0</v>
      </c>
      <c r="X76" s="68"/>
      <c r="Y76" s="68"/>
    </row>
    <row r="77" spans="1:29" x14ac:dyDescent="0.2">
      <c r="A77" s="358"/>
      <c r="B77" s="358"/>
      <c r="C77" s="358"/>
      <c r="D77" s="358"/>
      <c r="E77" s="358"/>
      <c r="F77" s="358"/>
      <c r="G77" s="358"/>
      <c r="H77" s="358"/>
      <c r="I77" s="358"/>
      <c r="J77" s="358"/>
      <c r="K77" s="358"/>
      <c r="L77" s="359"/>
      <c r="M77" s="355" t="s">
        <v>43</v>
      </c>
      <c r="N77" s="356"/>
      <c r="O77" s="356"/>
      <c r="P77" s="356"/>
      <c r="Q77" s="356"/>
      <c r="R77" s="356"/>
      <c r="S77" s="357"/>
      <c r="T77" s="43" t="s">
        <v>0</v>
      </c>
      <c r="U77" s="44">
        <f>IFERROR(SUM(U62:U75),"0")</f>
        <v>0</v>
      </c>
      <c r="V77" s="44">
        <f>IFERROR(SUM(V62:V75),"0")</f>
        <v>0</v>
      </c>
      <c r="W77" s="43"/>
      <c r="X77" s="68"/>
      <c r="Y77" s="68"/>
    </row>
    <row r="78" spans="1:29" ht="14.25" customHeight="1" x14ac:dyDescent="0.25">
      <c r="A78" s="350" t="s">
        <v>111</v>
      </c>
      <c r="B78" s="350"/>
      <c r="C78" s="350"/>
      <c r="D78" s="350"/>
      <c r="E78" s="350"/>
      <c r="F78" s="350"/>
      <c r="G78" s="350"/>
      <c r="H78" s="350"/>
      <c r="I78" s="350"/>
      <c r="J78" s="350"/>
      <c r="K78" s="350"/>
      <c r="L78" s="350"/>
      <c r="M78" s="350"/>
      <c r="N78" s="350"/>
      <c r="O78" s="350"/>
      <c r="P78" s="350"/>
      <c r="Q78" s="350"/>
      <c r="R78" s="350"/>
      <c r="S78" s="350"/>
      <c r="T78" s="350"/>
      <c r="U78" s="350"/>
      <c r="V78" s="350"/>
      <c r="W78" s="350"/>
      <c r="X78" s="67"/>
      <c r="Y78" s="67"/>
    </row>
    <row r="79" spans="1:29" ht="16.5" customHeight="1" x14ac:dyDescent="0.25">
      <c r="A79" s="64" t="s">
        <v>155</v>
      </c>
      <c r="B79" s="64" t="s">
        <v>156</v>
      </c>
      <c r="C79" s="37">
        <v>4301020204</v>
      </c>
      <c r="D79" s="351">
        <v>4607091388442</v>
      </c>
      <c r="E79" s="351"/>
      <c r="F79" s="63">
        <v>1.35</v>
      </c>
      <c r="G79" s="38">
        <v>8</v>
      </c>
      <c r="H79" s="63">
        <v>10.8</v>
      </c>
      <c r="I79" s="63">
        <v>11.28</v>
      </c>
      <c r="J79" s="38">
        <v>56</v>
      </c>
      <c r="K79" s="39" t="s">
        <v>114</v>
      </c>
      <c r="L79" s="38">
        <v>45</v>
      </c>
      <c r="M79" s="388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9" s="353"/>
      <c r="O79" s="353"/>
      <c r="P79" s="353"/>
      <c r="Q79" s="354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ref="V79:V84" si="3">IFERROR(IF(U79="",0,CEILING((U79/$H79),1)*$H79),"")</f>
        <v>0</v>
      </c>
      <c r="W79" s="42" t="str">
        <f>IFERROR(IF(V79=0,"",ROUNDUP(V79/H79,0)*0.02175),"")</f>
        <v/>
      </c>
      <c r="X79" s="69" t="s">
        <v>48</v>
      </c>
      <c r="Y79" s="70" t="s">
        <v>48</v>
      </c>
      <c r="AC79" s="101" t="s">
        <v>65</v>
      </c>
    </row>
    <row r="80" spans="1:29" ht="27" customHeight="1" x14ac:dyDescent="0.25">
      <c r="A80" s="64" t="s">
        <v>157</v>
      </c>
      <c r="B80" s="64" t="s">
        <v>158</v>
      </c>
      <c r="C80" s="37">
        <v>4301020189</v>
      </c>
      <c r="D80" s="351">
        <v>4607091384789</v>
      </c>
      <c r="E80" s="351"/>
      <c r="F80" s="63">
        <v>1</v>
      </c>
      <c r="G80" s="38">
        <v>6</v>
      </c>
      <c r="H80" s="63">
        <v>6</v>
      </c>
      <c r="I80" s="63">
        <v>6.36</v>
      </c>
      <c r="J80" s="38">
        <v>104</v>
      </c>
      <c r="K80" s="39" t="s">
        <v>114</v>
      </c>
      <c r="L80" s="38">
        <v>45</v>
      </c>
      <c r="M80" s="389" t="s">
        <v>159</v>
      </c>
      <c r="N80" s="353"/>
      <c r="O80" s="353"/>
      <c r="P80" s="353"/>
      <c r="Q80" s="354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3"/>
        <v>0</v>
      </c>
      <c r="W80" s="42" t="str">
        <f>IFERROR(IF(V80=0,"",ROUNDUP(V80/H80,0)*0.01196),"")</f>
        <v/>
      </c>
      <c r="X80" s="69" t="s">
        <v>48</v>
      </c>
      <c r="Y80" s="70" t="s">
        <v>48</v>
      </c>
      <c r="AC80" s="102" t="s">
        <v>65</v>
      </c>
    </row>
    <row r="81" spans="1:29" ht="16.5" customHeight="1" x14ac:dyDescent="0.25">
      <c r="A81" s="64" t="s">
        <v>160</v>
      </c>
      <c r="B81" s="64" t="s">
        <v>161</v>
      </c>
      <c r="C81" s="37">
        <v>4301020235</v>
      </c>
      <c r="D81" s="351">
        <v>4680115881488</v>
      </c>
      <c r="E81" s="351"/>
      <c r="F81" s="63">
        <v>1.35</v>
      </c>
      <c r="G81" s="38">
        <v>8</v>
      </c>
      <c r="H81" s="63">
        <v>10.8</v>
      </c>
      <c r="I81" s="63">
        <v>11.28</v>
      </c>
      <c r="J81" s="38">
        <v>48</v>
      </c>
      <c r="K81" s="39" t="s">
        <v>114</v>
      </c>
      <c r="L81" s="38">
        <v>50</v>
      </c>
      <c r="M81" s="39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1" s="353"/>
      <c r="O81" s="353"/>
      <c r="P81" s="353"/>
      <c r="Q81" s="354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3"/>
        <v>0</v>
      </c>
      <c r="W81" s="42" t="str">
        <f>IFERROR(IF(V81=0,"",ROUNDUP(V81/H81,0)*0.02175),"")</f>
        <v/>
      </c>
      <c r="X81" s="69" t="s">
        <v>48</v>
      </c>
      <c r="Y81" s="70" t="s">
        <v>48</v>
      </c>
      <c r="AC81" s="103" t="s">
        <v>65</v>
      </c>
    </row>
    <row r="82" spans="1:29" ht="27" customHeight="1" x14ac:dyDescent="0.25">
      <c r="A82" s="64" t="s">
        <v>162</v>
      </c>
      <c r="B82" s="64" t="s">
        <v>163</v>
      </c>
      <c r="C82" s="37">
        <v>4301020183</v>
      </c>
      <c r="D82" s="351">
        <v>4607091384765</v>
      </c>
      <c r="E82" s="351"/>
      <c r="F82" s="63">
        <v>0.42</v>
      </c>
      <c r="G82" s="38">
        <v>6</v>
      </c>
      <c r="H82" s="63">
        <v>2.52</v>
      </c>
      <c r="I82" s="63">
        <v>2.72</v>
      </c>
      <c r="J82" s="38">
        <v>156</v>
      </c>
      <c r="K82" s="39" t="s">
        <v>114</v>
      </c>
      <c r="L82" s="38">
        <v>45</v>
      </c>
      <c r="M82" s="391" t="s">
        <v>164</v>
      </c>
      <c r="N82" s="353"/>
      <c r="O82" s="353"/>
      <c r="P82" s="353"/>
      <c r="Q82" s="354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3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104" t="s">
        <v>65</v>
      </c>
    </row>
    <row r="83" spans="1:29" ht="27" customHeight="1" x14ac:dyDescent="0.25">
      <c r="A83" s="64" t="s">
        <v>165</v>
      </c>
      <c r="B83" s="64" t="s">
        <v>166</v>
      </c>
      <c r="C83" s="37">
        <v>4301020217</v>
      </c>
      <c r="D83" s="351">
        <v>4680115880658</v>
      </c>
      <c r="E83" s="351"/>
      <c r="F83" s="63">
        <v>0.4</v>
      </c>
      <c r="G83" s="38">
        <v>6</v>
      </c>
      <c r="H83" s="63">
        <v>2.4</v>
      </c>
      <c r="I83" s="63">
        <v>2.6</v>
      </c>
      <c r="J83" s="38">
        <v>156</v>
      </c>
      <c r="K83" s="39" t="s">
        <v>114</v>
      </c>
      <c r="L83" s="38">
        <v>50</v>
      </c>
      <c r="M83" s="39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53"/>
      <c r="O83" s="353"/>
      <c r="P83" s="353"/>
      <c r="Q83" s="354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3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167</v>
      </c>
      <c r="B84" s="64" t="s">
        <v>168</v>
      </c>
      <c r="C84" s="37">
        <v>4301020223</v>
      </c>
      <c r="D84" s="351">
        <v>4607091381962</v>
      </c>
      <c r="E84" s="351"/>
      <c r="F84" s="63">
        <v>0.5</v>
      </c>
      <c r="G84" s="38">
        <v>6</v>
      </c>
      <c r="H84" s="63">
        <v>3</v>
      </c>
      <c r="I84" s="63">
        <v>3.2</v>
      </c>
      <c r="J84" s="38">
        <v>156</v>
      </c>
      <c r="K84" s="39" t="s">
        <v>114</v>
      </c>
      <c r="L84" s="38">
        <v>50</v>
      </c>
      <c r="M84" s="39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53"/>
      <c r="O84" s="353"/>
      <c r="P84" s="353"/>
      <c r="Q84" s="354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3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106" t="s">
        <v>65</v>
      </c>
    </row>
    <row r="85" spans="1:29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9"/>
      <c r="M85" s="355" t="s">
        <v>43</v>
      </c>
      <c r="N85" s="356"/>
      <c r="O85" s="356"/>
      <c r="P85" s="356"/>
      <c r="Q85" s="356"/>
      <c r="R85" s="356"/>
      <c r="S85" s="357"/>
      <c r="T85" s="43" t="s">
        <v>42</v>
      </c>
      <c r="U85" s="44">
        <f>IFERROR(U79/H79,"0")+IFERROR(U80/H80,"0")+IFERROR(U81/H81,"0")+IFERROR(U82/H82,"0")+IFERROR(U83/H83,"0")+IFERROR(U84/H84,"0")</f>
        <v>0</v>
      </c>
      <c r="V85" s="44">
        <f>IFERROR(V79/H79,"0")+IFERROR(V80/H80,"0")+IFERROR(V81/H81,"0")+IFERROR(V82/H82,"0")+IFERROR(V83/H83,"0")+IFERROR(V84/H84,"0")</f>
        <v>0</v>
      </c>
      <c r="W85" s="44">
        <f>IFERROR(IF(W79="",0,W79),"0")+IFERROR(IF(W80="",0,W80),"0")+IFERROR(IF(W81="",0,W81),"0")+IFERROR(IF(W82="",0,W82),"0")+IFERROR(IF(W83="",0,W83),"0")+IFERROR(IF(W84="",0,W84),"0")</f>
        <v>0</v>
      </c>
      <c r="X85" s="68"/>
      <c r="Y85" s="68"/>
    </row>
    <row r="86" spans="1:29" x14ac:dyDescent="0.2">
      <c r="A86" s="358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9"/>
      <c r="M86" s="355" t="s">
        <v>43</v>
      </c>
      <c r="N86" s="356"/>
      <c r="O86" s="356"/>
      <c r="P86" s="356"/>
      <c r="Q86" s="356"/>
      <c r="R86" s="356"/>
      <c r="S86" s="357"/>
      <c r="T86" s="43" t="s">
        <v>0</v>
      </c>
      <c r="U86" s="44">
        <f>IFERROR(SUM(U79:U84),"0")</f>
        <v>0</v>
      </c>
      <c r="V86" s="44">
        <f>IFERROR(SUM(V79:V84),"0")</f>
        <v>0</v>
      </c>
      <c r="W86" s="43"/>
      <c r="X86" s="68"/>
      <c r="Y86" s="68"/>
    </row>
    <row r="87" spans="1:29" ht="14.25" customHeight="1" x14ac:dyDescent="0.25">
      <c r="A87" s="350" t="s">
        <v>75</v>
      </c>
      <c r="B87" s="350"/>
      <c r="C87" s="350"/>
      <c r="D87" s="350"/>
      <c r="E87" s="350"/>
      <c r="F87" s="350"/>
      <c r="G87" s="350"/>
      <c r="H87" s="350"/>
      <c r="I87" s="350"/>
      <c r="J87" s="350"/>
      <c r="K87" s="350"/>
      <c r="L87" s="350"/>
      <c r="M87" s="350"/>
      <c r="N87" s="350"/>
      <c r="O87" s="350"/>
      <c r="P87" s="350"/>
      <c r="Q87" s="350"/>
      <c r="R87" s="350"/>
      <c r="S87" s="350"/>
      <c r="T87" s="350"/>
      <c r="U87" s="350"/>
      <c r="V87" s="350"/>
      <c r="W87" s="350"/>
      <c r="X87" s="67"/>
      <c r="Y87" s="67"/>
    </row>
    <row r="88" spans="1:29" ht="16.5" customHeight="1" x14ac:dyDescent="0.25">
      <c r="A88" s="64" t="s">
        <v>169</v>
      </c>
      <c r="B88" s="64" t="s">
        <v>170</v>
      </c>
      <c r="C88" s="37">
        <v>4301030895</v>
      </c>
      <c r="D88" s="351">
        <v>4607091387667</v>
      </c>
      <c r="E88" s="351"/>
      <c r="F88" s="63">
        <v>0.9</v>
      </c>
      <c r="G88" s="38">
        <v>10</v>
      </c>
      <c r="H88" s="63">
        <v>9</v>
      </c>
      <c r="I88" s="63">
        <v>9.6300000000000008</v>
      </c>
      <c r="J88" s="38">
        <v>56</v>
      </c>
      <c r="K88" s="39" t="s">
        <v>114</v>
      </c>
      <c r="L88" s="38">
        <v>40</v>
      </c>
      <c r="M88" s="3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53"/>
      <c r="O88" s="353"/>
      <c r="P88" s="353"/>
      <c r="Q88" s="354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ref="V88:V96" si="4">IFERROR(IF(U88="",0,CEILING((U88/$H88),1)*$H88),"")</f>
        <v>0</v>
      </c>
      <c r="W88" s="42" t="str">
        <f>IFERROR(IF(V88=0,"",ROUNDUP(V88/H88,0)*0.02175),"")</f>
        <v/>
      </c>
      <c r="X88" s="69" t="s">
        <v>48</v>
      </c>
      <c r="Y88" s="70" t="s">
        <v>48</v>
      </c>
      <c r="AC88" s="107" t="s">
        <v>65</v>
      </c>
    </row>
    <row r="89" spans="1:29" ht="27" customHeight="1" x14ac:dyDescent="0.25">
      <c r="A89" s="64" t="s">
        <v>171</v>
      </c>
      <c r="B89" s="64" t="s">
        <v>172</v>
      </c>
      <c r="C89" s="37">
        <v>4301030961</v>
      </c>
      <c r="D89" s="351">
        <v>4607091387636</v>
      </c>
      <c r="E89" s="351"/>
      <c r="F89" s="63">
        <v>0.7</v>
      </c>
      <c r="G89" s="38">
        <v>6</v>
      </c>
      <c r="H89" s="63">
        <v>4.2</v>
      </c>
      <c r="I89" s="63">
        <v>4.5</v>
      </c>
      <c r="J89" s="38">
        <v>120</v>
      </c>
      <c r="K89" s="39" t="s">
        <v>79</v>
      </c>
      <c r="L89" s="38">
        <v>40</v>
      </c>
      <c r="M89" s="3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53"/>
      <c r="O89" s="353"/>
      <c r="P89" s="353"/>
      <c r="Q89" s="354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4"/>
        <v>0</v>
      </c>
      <c r="W89" s="42" t="str">
        <f>IFERROR(IF(V89=0,"",ROUNDUP(V89/H89,0)*0.00937),"")</f>
        <v/>
      </c>
      <c r="X89" s="69" t="s">
        <v>48</v>
      </c>
      <c r="Y89" s="70" t="s">
        <v>48</v>
      </c>
      <c r="AC89" s="108" t="s">
        <v>65</v>
      </c>
    </row>
    <row r="90" spans="1:29" ht="27" customHeight="1" x14ac:dyDescent="0.25">
      <c r="A90" s="64" t="s">
        <v>173</v>
      </c>
      <c r="B90" s="64" t="s">
        <v>174</v>
      </c>
      <c r="C90" s="37">
        <v>4301031078</v>
      </c>
      <c r="D90" s="351">
        <v>4607091384727</v>
      </c>
      <c r="E90" s="351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79</v>
      </c>
      <c r="L90" s="38">
        <v>45</v>
      </c>
      <c r="M90" s="39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53"/>
      <c r="O90" s="353"/>
      <c r="P90" s="353"/>
      <c r="Q90" s="354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4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109" t="s">
        <v>65</v>
      </c>
    </row>
    <row r="91" spans="1:29" ht="27" customHeight="1" x14ac:dyDescent="0.25">
      <c r="A91" s="64" t="s">
        <v>175</v>
      </c>
      <c r="B91" s="64" t="s">
        <v>176</v>
      </c>
      <c r="C91" s="37">
        <v>4301031080</v>
      </c>
      <c r="D91" s="351">
        <v>4607091386745</v>
      </c>
      <c r="E91" s="351"/>
      <c r="F91" s="63">
        <v>0.8</v>
      </c>
      <c r="G91" s="38">
        <v>6</v>
      </c>
      <c r="H91" s="63">
        <v>4.8</v>
      </c>
      <c r="I91" s="63">
        <v>5.16</v>
      </c>
      <c r="J91" s="38">
        <v>104</v>
      </c>
      <c r="K91" s="39" t="s">
        <v>79</v>
      </c>
      <c r="L91" s="38">
        <v>45</v>
      </c>
      <c r="M91" s="39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53"/>
      <c r="O91" s="353"/>
      <c r="P91" s="353"/>
      <c r="Q91" s="35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4"/>
        <v>0</v>
      </c>
      <c r="W91" s="42" t="str">
        <f>IFERROR(IF(V91=0,"",ROUNDUP(V91/H91,0)*0.01196),"")</f>
        <v/>
      </c>
      <c r="X91" s="69" t="s">
        <v>48</v>
      </c>
      <c r="Y91" s="70" t="s">
        <v>48</v>
      </c>
      <c r="AC91" s="110" t="s">
        <v>65</v>
      </c>
    </row>
    <row r="92" spans="1:29" ht="16.5" customHeight="1" x14ac:dyDescent="0.25">
      <c r="A92" s="64" t="s">
        <v>177</v>
      </c>
      <c r="B92" s="64" t="s">
        <v>178</v>
      </c>
      <c r="C92" s="37">
        <v>4301030963</v>
      </c>
      <c r="D92" s="351">
        <v>4607091382426</v>
      </c>
      <c r="E92" s="351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79</v>
      </c>
      <c r="L92" s="38">
        <v>40</v>
      </c>
      <c r="M92" s="3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53"/>
      <c r="O92" s="353"/>
      <c r="P92" s="353"/>
      <c r="Q92" s="35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4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179</v>
      </c>
      <c r="B93" s="64" t="s">
        <v>180</v>
      </c>
      <c r="C93" s="37">
        <v>4301030962</v>
      </c>
      <c r="D93" s="351">
        <v>4607091386547</v>
      </c>
      <c r="E93" s="351"/>
      <c r="F93" s="63">
        <v>0.35</v>
      </c>
      <c r="G93" s="38">
        <v>8</v>
      </c>
      <c r="H93" s="63">
        <v>2.8</v>
      </c>
      <c r="I93" s="63">
        <v>2.94</v>
      </c>
      <c r="J93" s="38">
        <v>234</v>
      </c>
      <c r="K93" s="39" t="s">
        <v>79</v>
      </c>
      <c r="L93" s="38">
        <v>40</v>
      </c>
      <c r="M93" s="3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53"/>
      <c r="O93" s="353"/>
      <c r="P93" s="353"/>
      <c r="Q93" s="35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4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181</v>
      </c>
      <c r="B94" s="64" t="s">
        <v>182</v>
      </c>
      <c r="C94" s="37">
        <v>4301031077</v>
      </c>
      <c r="D94" s="351">
        <v>4607091384703</v>
      </c>
      <c r="E94" s="351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79</v>
      </c>
      <c r="L94" s="38">
        <v>45</v>
      </c>
      <c r="M94" s="40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53"/>
      <c r="O94" s="353"/>
      <c r="P94" s="353"/>
      <c r="Q94" s="354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4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183</v>
      </c>
      <c r="B95" s="64" t="s">
        <v>184</v>
      </c>
      <c r="C95" s="37">
        <v>4301031079</v>
      </c>
      <c r="D95" s="351">
        <v>4607091384734</v>
      </c>
      <c r="E95" s="351"/>
      <c r="F95" s="63">
        <v>0.35</v>
      </c>
      <c r="G95" s="38">
        <v>6</v>
      </c>
      <c r="H95" s="63">
        <v>2.1</v>
      </c>
      <c r="I95" s="63">
        <v>2.2000000000000002</v>
      </c>
      <c r="J95" s="38">
        <v>234</v>
      </c>
      <c r="K95" s="39" t="s">
        <v>79</v>
      </c>
      <c r="L95" s="38">
        <v>45</v>
      </c>
      <c r="M95" s="40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53"/>
      <c r="O95" s="353"/>
      <c r="P95" s="353"/>
      <c r="Q95" s="354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4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114" t="s">
        <v>65</v>
      </c>
    </row>
    <row r="96" spans="1:29" ht="27" customHeight="1" x14ac:dyDescent="0.25">
      <c r="A96" s="64" t="s">
        <v>185</v>
      </c>
      <c r="B96" s="64" t="s">
        <v>186</v>
      </c>
      <c r="C96" s="37">
        <v>4301030964</v>
      </c>
      <c r="D96" s="351">
        <v>4607091382464</v>
      </c>
      <c r="E96" s="351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9" t="s">
        <v>79</v>
      </c>
      <c r="L96" s="38">
        <v>40</v>
      </c>
      <c r="M96" s="4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53"/>
      <c r="O96" s="353"/>
      <c r="P96" s="353"/>
      <c r="Q96" s="354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4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5" t="s">
        <v>65</v>
      </c>
    </row>
    <row r="97" spans="1:29" x14ac:dyDescent="0.2">
      <c r="A97" s="358"/>
      <c r="B97" s="358"/>
      <c r="C97" s="358"/>
      <c r="D97" s="358"/>
      <c r="E97" s="358"/>
      <c r="F97" s="358"/>
      <c r="G97" s="358"/>
      <c r="H97" s="358"/>
      <c r="I97" s="358"/>
      <c r="J97" s="358"/>
      <c r="K97" s="358"/>
      <c r="L97" s="359"/>
      <c r="M97" s="355" t="s">
        <v>43</v>
      </c>
      <c r="N97" s="356"/>
      <c r="O97" s="356"/>
      <c r="P97" s="356"/>
      <c r="Q97" s="356"/>
      <c r="R97" s="356"/>
      <c r="S97" s="357"/>
      <c r="T97" s="43" t="s">
        <v>42</v>
      </c>
      <c r="U97" s="44">
        <f>IFERROR(U88/H88,"0")+IFERROR(U89/H89,"0")+IFERROR(U90/H90,"0")+IFERROR(U91/H91,"0")+IFERROR(U92/H92,"0")+IFERROR(U93/H93,"0")+IFERROR(U94/H94,"0")+IFERROR(U95/H95,"0")+IFERROR(U96/H96,"0")</f>
        <v>0</v>
      </c>
      <c r="V97" s="44">
        <f>IFERROR(V88/H88,"0")+IFERROR(V89/H89,"0")+IFERROR(V90/H90,"0")+IFERROR(V91/H91,"0")+IFERROR(V92/H92,"0")+IFERROR(V93/H93,"0")+IFERROR(V94/H94,"0")+IFERROR(V95/H95,"0")+IFERROR(V96/H96,"0")</f>
        <v>0</v>
      </c>
      <c r="W97" s="44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68"/>
      <c r="Y97" s="68"/>
    </row>
    <row r="98" spans="1:29" x14ac:dyDescent="0.2">
      <c r="A98" s="358"/>
      <c r="B98" s="358"/>
      <c r="C98" s="358"/>
      <c r="D98" s="358"/>
      <c r="E98" s="358"/>
      <c r="F98" s="358"/>
      <c r="G98" s="358"/>
      <c r="H98" s="358"/>
      <c r="I98" s="358"/>
      <c r="J98" s="358"/>
      <c r="K98" s="358"/>
      <c r="L98" s="359"/>
      <c r="M98" s="355" t="s">
        <v>43</v>
      </c>
      <c r="N98" s="356"/>
      <c r="O98" s="356"/>
      <c r="P98" s="356"/>
      <c r="Q98" s="356"/>
      <c r="R98" s="356"/>
      <c r="S98" s="357"/>
      <c r="T98" s="43" t="s">
        <v>0</v>
      </c>
      <c r="U98" s="44">
        <f>IFERROR(SUM(U88:U96),"0")</f>
        <v>0</v>
      </c>
      <c r="V98" s="44">
        <f>IFERROR(SUM(V88:V96),"0")</f>
        <v>0</v>
      </c>
      <c r="W98" s="43"/>
      <c r="X98" s="68"/>
      <c r="Y98" s="68"/>
    </row>
    <row r="99" spans="1:29" ht="14.25" customHeight="1" x14ac:dyDescent="0.25">
      <c r="A99" s="350" t="s">
        <v>80</v>
      </c>
      <c r="B99" s="350"/>
      <c r="C99" s="350"/>
      <c r="D99" s="350"/>
      <c r="E99" s="350"/>
      <c r="F99" s="350"/>
      <c r="G99" s="350"/>
      <c r="H99" s="350"/>
      <c r="I99" s="350"/>
      <c r="J99" s="350"/>
      <c r="K99" s="350"/>
      <c r="L99" s="350"/>
      <c r="M99" s="350"/>
      <c r="N99" s="350"/>
      <c r="O99" s="350"/>
      <c r="P99" s="350"/>
      <c r="Q99" s="350"/>
      <c r="R99" s="350"/>
      <c r="S99" s="350"/>
      <c r="T99" s="350"/>
      <c r="U99" s="350"/>
      <c r="V99" s="350"/>
      <c r="W99" s="350"/>
      <c r="X99" s="67"/>
      <c r="Y99" s="67"/>
    </row>
    <row r="100" spans="1:29" ht="27" customHeight="1" x14ac:dyDescent="0.25">
      <c r="A100" s="64" t="s">
        <v>187</v>
      </c>
      <c r="B100" s="64" t="s">
        <v>188</v>
      </c>
      <c r="C100" s="37">
        <v>4301051437</v>
      </c>
      <c r="D100" s="351">
        <v>4607091386967</v>
      </c>
      <c r="E100" s="351"/>
      <c r="F100" s="63">
        <v>1.35</v>
      </c>
      <c r="G100" s="38">
        <v>6</v>
      </c>
      <c r="H100" s="63">
        <v>8.1</v>
      </c>
      <c r="I100" s="63">
        <v>8.6639999999999997</v>
      </c>
      <c r="J100" s="38">
        <v>56</v>
      </c>
      <c r="K100" s="39" t="s">
        <v>140</v>
      </c>
      <c r="L100" s="38">
        <v>45</v>
      </c>
      <c r="M100" s="403" t="s">
        <v>189</v>
      </c>
      <c r="N100" s="353"/>
      <c r="O100" s="353"/>
      <c r="P100" s="353"/>
      <c r="Q100" s="354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ref="V100:V106" si="5">IFERROR(IF(U100="",0,CEILING((U100/$H100),1)*$H100),"")</f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116" t="s">
        <v>65</v>
      </c>
    </row>
    <row r="101" spans="1:29" ht="16.5" customHeight="1" x14ac:dyDescent="0.25">
      <c r="A101" s="64" t="s">
        <v>190</v>
      </c>
      <c r="B101" s="64" t="s">
        <v>191</v>
      </c>
      <c r="C101" s="37">
        <v>4301051311</v>
      </c>
      <c r="D101" s="351">
        <v>4607091385304</v>
      </c>
      <c r="E101" s="351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79</v>
      </c>
      <c r="L101" s="38">
        <v>40</v>
      </c>
      <c r="M101" s="40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53"/>
      <c r="O101" s="353"/>
      <c r="P101" s="353"/>
      <c r="Q101" s="354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5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117" t="s">
        <v>65</v>
      </c>
    </row>
    <row r="102" spans="1:29" ht="16.5" customHeight="1" x14ac:dyDescent="0.25">
      <c r="A102" s="64" t="s">
        <v>192</v>
      </c>
      <c r="B102" s="64" t="s">
        <v>193</v>
      </c>
      <c r="C102" s="37">
        <v>4301051306</v>
      </c>
      <c r="D102" s="351">
        <v>4607091386264</v>
      </c>
      <c r="E102" s="351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79</v>
      </c>
      <c r="L102" s="38">
        <v>31</v>
      </c>
      <c r="M102" s="4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53"/>
      <c r="O102" s="353"/>
      <c r="P102" s="353"/>
      <c r="Q102" s="354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5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118" t="s">
        <v>65</v>
      </c>
    </row>
    <row r="103" spans="1:29" ht="27" customHeight="1" x14ac:dyDescent="0.25">
      <c r="A103" s="64" t="s">
        <v>194</v>
      </c>
      <c r="B103" s="64" t="s">
        <v>195</v>
      </c>
      <c r="C103" s="37">
        <v>4301051436</v>
      </c>
      <c r="D103" s="351">
        <v>4607091385731</v>
      </c>
      <c r="E103" s="351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140</v>
      </c>
      <c r="L103" s="38">
        <v>45</v>
      </c>
      <c r="M103" s="406" t="s">
        <v>196</v>
      </c>
      <c r="N103" s="353"/>
      <c r="O103" s="353"/>
      <c r="P103" s="353"/>
      <c r="Q103" s="354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5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119" t="s">
        <v>65</v>
      </c>
    </row>
    <row r="104" spans="1:29" ht="27" customHeight="1" x14ac:dyDescent="0.25">
      <c r="A104" s="64" t="s">
        <v>197</v>
      </c>
      <c r="B104" s="64" t="s">
        <v>198</v>
      </c>
      <c r="C104" s="37">
        <v>4301051439</v>
      </c>
      <c r="D104" s="351">
        <v>4680115880214</v>
      </c>
      <c r="E104" s="351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140</v>
      </c>
      <c r="L104" s="38">
        <v>45</v>
      </c>
      <c r="M104" s="407" t="s">
        <v>199</v>
      </c>
      <c r="N104" s="353"/>
      <c r="O104" s="353"/>
      <c r="P104" s="353"/>
      <c r="Q104" s="35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5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120" t="s">
        <v>65</v>
      </c>
    </row>
    <row r="105" spans="1:29" ht="27" customHeight="1" x14ac:dyDescent="0.25">
      <c r="A105" s="64" t="s">
        <v>200</v>
      </c>
      <c r="B105" s="64" t="s">
        <v>201</v>
      </c>
      <c r="C105" s="37">
        <v>4301051438</v>
      </c>
      <c r="D105" s="351">
        <v>4680115880894</v>
      </c>
      <c r="E105" s="351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140</v>
      </c>
      <c r="L105" s="38">
        <v>45</v>
      </c>
      <c r="M105" s="408" t="s">
        <v>202</v>
      </c>
      <c r="N105" s="353"/>
      <c r="O105" s="353"/>
      <c r="P105" s="353"/>
      <c r="Q105" s="35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5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121" t="s">
        <v>65</v>
      </c>
    </row>
    <row r="106" spans="1:29" ht="27" customHeight="1" x14ac:dyDescent="0.25">
      <c r="A106" s="64" t="s">
        <v>203</v>
      </c>
      <c r="B106" s="64" t="s">
        <v>204</v>
      </c>
      <c r="C106" s="37">
        <v>4301051313</v>
      </c>
      <c r="D106" s="351">
        <v>4607091385427</v>
      </c>
      <c r="E106" s="351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79</v>
      </c>
      <c r="L106" s="38">
        <v>40</v>
      </c>
      <c r="M106" s="4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53"/>
      <c r="O106" s="353"/>
      <c r="P106" s="353"/>
      <c r="Q106" s="354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5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x14ac:dyDescent="0.2">
      <c r="A107" s="358"/>
      <c r="B107" s="358"/>
      <c r="C107" s="358"/>
      <c r="D107" s="358"/>
      <c r="E107" s="358"/>
      <c r="F107" s="358"/>
      <c r="G107" s="358"/>
      <c r="H107" s="358"/>
      <c r="I107" s="358"/>
      <c r="J107" s="358"/>
      <c r="K107" s="358"/>
      <c r="L107" s="359"/>
      <c r="M107" s="355" t="s">
        <v>43</v>
      </c>
      <c r="N107" s="356"/>
      <c r="O107" s="356"/>
      <c r="P107" s="356"/>
      <c r="Q107" s="356"/>
      <c r="R107" s="356"/>
      <c r="S107" s="357"/>
      <c r="T107" s="43" t="s">
        <v>42</v>
      </c>
      <c r="U107" s="44">
        <f>IFERROR(U100/H100,"0")+IFERROR(U101/H101,"0")+IFERROR(U102/H102,"0")+IFERROR(U103/H103,"0")+IFERROR(U104/H104,"0")+IFERROR(U105/H105,"0")+IFERROR(U106/H106,"0")</f>
        <v>0</v>
      </c>
      <c r="V107" s="44">
        <f>IFERROR(V100/H100,"0")+IFERROR(V101/H101,"0")+IFERROR(V102/H102,"0")+IFERROR(V103/H103,"0")+IFERROR(V104/H104,"0")+IFERROR(V105/H105,"0")+IFERROR(V106/H106,"0")</f>
        <v>0</v>
      </c>
      <c r="W107" s="44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29" x14ac:dyDescent="0.2">
      <c r="A108" s="358"/>
      <c r="B108" s="358"/>
      <c r="C108" s="358"/>
      <c r="D108" s="358"/>
      <c r="E108" s="358"/>
      <c r="F108" s="358"/>
      <c r="G108" s="358"/>
      <c r="H108" s="358"/>
      <c r="I108" s="358"/>
      <c r="J108" s="358"/>
      <c r="K108" s="358"/>
      <c r="L108" s="359"/>
      <c r="M108" s="355" t="s">
        <v>43</v>
      </c>
      <c r="N108" s="356"/>
      <c r="O108" s="356"/>
      <c r="P108" s="356"/>
      <c r="Q108" s="356"/>
      <c r="R108" s="356"/>
      <c r="S108" s="357"/>
      <c r="T108" s="43" t="s">
        <v>0</v>
      </c>
      <c r="U108" s="44">
        <f>IFERROR(SUM(U100:U106),"0")</f>
        <v>0</v>
      </c>
      <c r="V108" s="44">
        <f>IFERROR(SUM(V100:V106),"0")</f>
        <v>0</v>
      </c>
      <c r="W108" s="43"/>
      <c r="X108" s="68"/>
      <c r="Y108" s="68"/>
    </row>
    <row r="109" spans="1:29" ht="14.25" customHeight="1" x14ac:dyDescent="0.25">
      <c r="A109" s="350" t="s">
        <v>205</v>
      </c>
      <c r="B109" s="350"/>
      <c r="C109" s="350"/>
      <c r="D109" s="350"/>
      <c r="E109" s="350"/>
      <c r="F109" s="350"/>
      <c r="G109" s="350"/>
      <c r="H109" s="350"/>
      <c r="I109" s="350"/>
      <c r="J109" s="350"/>
      <c r="K109" s="350"/>
      <c r="L109" s="350"/>
      <c r="M109" s="350"/>
      <c r="N109" s="350"/>
      <c r="O109" s="350"/>
      <c r="P109" s="350"/>
      <c r="Q109" s="350"/>
      <c r="R109" s="350"/>
      <c r="S109" s="350"/>
      <c r="T109" s="350"/>
      <c r="U109" s="350"/>
      <c r="V109" s="350"/>
      <c r="W109" s="350"/>
      <c r="X109" s="67"/>
      <c r="Y109" s="67"/>
    </row>
    <row r="110" spans="1:29" ht="27" customHeight="1" x14ac:dyDescent="0.25">
      <c r="A110" s="64" t="s">
        <v>206</v>
      </c>
      <c r="B110" s="64" t="s">
        <v>207</v>
      </c>
      <c r="C110" s="37">
        <v>4301060296</v>
      </c>
      <c r="D110" s="351">
        <v>4607091383065</v>
      </c>
      <c r="E110" s="351"/>
      <c r="F110" s="63">
        <v>0.83</v>
      </c>
      <c r="G110" s="38">
        <v>4</v>
      </c>
      <c r="H110" s="63">
        <v>3.32</v>
      </c>
      <c r="I110" s="63">
        <v>3.5819999999999999</v>
      </c>
      <c r="J110" s="38">
        <v>120</v>
      </c>
      <c r="K110" s="39" t="s">
        <v>79</v>
      </c>
      <c r="L110" s="38">
        <v>30</v>
      </c>
      <c r="M110" s="41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53"/>
      <c r="O110" s="353"/>
      <c r="P110" s="353"/>
      <c r="Q110" s="354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IFERROR(IF(V110=0,"",ROUNDUP(V110/H110,0)*0.00937),"")</f>
        <v/>
      </c>
      <c r="X110" s="69" t="s">
        <v>48</v>
      </c>
      <c r="Y110" s="70" t="s">
        <v>48</v>
      </c>
      <c r="AC110" s="123" t="s">
        <v>65</v>
      </c>
    </row>
    <row r="111" spans="1:29" ht="27" customHeight="1" x14ac:dyDescent="0.25">
      <c r="A111" s="64" t="s">
        <v>208</v>
      </c>
      <c r="B111" s="64" t="s">
        <v>209</v>
      </c>
      <c r="C111" s="37">
        <v>4301060282</v>
      </c>
      <c r="D111" s="351">
        <v>4607091380699</v>
      </c>
      <c r="E111" s="351"/>
      <c r="F111" s="63">
        <v>1.3</v>
      </c>
      <c r="G111" s="38">
        <v>6</v>
      </c>
      <c r="H111" s="63">
        <v>7.8</v>
      </c>
      <c r="I111" s="63">
        <v>8.3640000000000008</v>
      </c>
      <c r="J111" s="38">
        <v>56</v>
      </c>
      <c r="K111" s="39" t="s">
        <v>79</v>
      </c>
      <c r="L111" s="38">
        <v>30</v>
      </c>
      <c r="M111" s="411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1" s="353"/>
      <c r="O111" s="353"/>
      <c r="P111" s="353"/>
      <c r="Q111" s="354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IFERROR(IF(V111=0,"",ROUNDUP(V111/H111,0)*0.02175),"")</f>
        <v/>
      </c>
      <c r="X111" s="69" t="s">
        <v>48</v>
      </c>
      <c r="Y111" s="70" t="s">
        <v>48</v>
      </c>
      <c r="AC111" s="124" t="s">
        <v>65</v>
      </c>
    </row>
    <row r="112" spans="1:29" ht="16.5" customHeight="1" x14ac:dyDescent="0.25">
      <c r="A112" s="64" t="s">
        <v>210</v>
      </c>
      <c r="B112" s="64" t="s">
        <v>211</v>
      </c>
      <c r="C112" s="37">
        <v>4301060309</v>
      </c>
      <c r="D112" s="351">
        <v>4680115880238</v>
      </c>
      <c r="E112" s="351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79</v>
      </c>
      <c r="L112" s="38">
        <v>40</v>
      </c>
      <c r="M112" s="412" t="s">
        <v>212</v>
      </c>
      <c r="N112" s="353"/>
      <c r="O112" s="353"/>
      <c r="P112" s="353"/>
      <c r="Q112" s="354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125" t="s">
        <v>65</v>
      </c>
    </row>
    <row r="113" spans="1:29" ht="27" customHeight="1" x14ac:dyDescent="0.25">
      <c r="A113" s="64" t="s">
        <v>213</v>
      </c>
      <c r="B113" s="64" t="s">
        <v>214</v>
      </c>
      <c r="C113" s="37">
        <v>4301060351</v>
      </c>
      <c r="D113" s="351">
        <v>4680115881464</v>
      </c>
      <c r="E113" s="351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140</v>
      </c>
      <c r="L113" s="38">
        <v>30</v>
      </c>
      <c r="M113" s="413" t="s">
        <v>215</v>
      </c>
      <c r="N113" s="353"/>
      <c r="O113" s="353"/>
      <c r="P113" s="353"/>
      <c r="Q113" s="35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126" t="s">
        <v>65</v>
      </c>
    </row>
    <row r="114" spans="1:29" x14ac:dyDescent="0.2">
      <c r="A114" s="358"/>
      <c r="B114" s="358"/>
      <c r="C114" s="358"/>
      <c r="D114" s="358"/>
      <c r="E114" s="358"/>
      <c r="F114" s="358"/>
      <c r="G114" s="358"/>
      <c r="H114" s="358"/>
      <c r="I114" s="358"/>
      <c r="J114" s="358"/>
      <c r="K114" s="358"/>
      <c r="L114" s="359"/>
      <c r="M114" s="355" t="s">
        <v>43</v>
      </c>
      <c r="N114" s="356"/>
      <c r="O114" s="356"/>
      <c r="P114" s="356"/>
      <c r="Q114" s="356"/>
      <c r="R114" s="356"/>
      <c r="S114" s="357"/>
      <c r="T114" s="43" t="s">
        <v>42</v>
      </c>
      <c r="U114" s="44">
        <f>IFERROR(U110/H110,"0")+IFERROR(U111/H111,"0")+IFERROR(U112/H112,"0")+IFERROR(U113/H113,"0")</f>
        <v>0</v>
      </c>
      <c r="V114" s="44">
        <f>IFERROR(V110/H110,"0")+IFERROR(V111/H111,"0")+IFERROR(V112/H112,"0")+IFERROR(V113/H113,"0")</f>
        <v>0</v>
      </c>
      <c r="W114" s="44">
        <f>IFERROR(IF(W110="",0,W110),"0")+IFERROR(IF(W111="",0,W111),"0")+IFERROR(IF(W112="",0,W112),"0")+IFERROR(IF(W113="",0,W113),"0")</f>
        <v>0</v>
      </c>
      <c r="X114" s="68"/>
      <c r="Y114" s="68"/>
    </row>
    <row r="115" spans="1:29" x14ac:dyDescent="0.2">
      <c r="A115" s="358"/>
      <c r="B115" s="358"/>
      <c r="C115" s="358"/>
      <c r="D115" s="358"/>
      <c r="E115" s="358"/>
      <c r="F115" s="358"/>
      <c r="G115" s="358"/>
      <c r="H115" s="358"/>
      <c r="I115" s="358"/>
      <c r="J115" s="358"/>
      <c r="K115" s="358"/>
      <c r="L115" s="359"/>
      <c r="M115" s="355" t="s">
        <v>43</v>
      </c>
      <c r="N115" s="356"/>
      <c r="O115" s="356"/>
      <c r="P115" s="356"/>
      <c r="Q115" s="356"/>
      <c r="R115" s="356"/>
      <c r="S115" s="357"/>
      <c r="T115" s="43" t="s">
        <v>0</v>
      </c>
      <c r="U115" s="44">
        <f>IFERROR(SUM(U110:U113),"0")</f>
        <v>0</v>
      </c>
      <c r="V115" s="44">
        <f>IFERROR(SUM(V110:V113),"0")</f>
        <v>0</v>
      </c>
      <c r="W115" s="43"/>
      <c r="X115" s="68"/>
      <c r="Y115" s="68"/>
    </row>
    <row r="116" spans="1:29" ht="16.5" customHeight="1" x14ac:dyDescent="0.25">
      <c r="A116" s="349" t="s">
        <v>216</v>
      </c>
      <c r="B116" s="349"/>
      <c r="C116" s="349"/>
      <c r="D116" s="349"/>
      <c r="E116" s="349"/>
      <c r="F116" s="349"/>
      <c r="G116" s="349"/>
      <c r="H116" s="349"/>
      <c r="I116" s="349"/>
      <c r="J116" s="349"/>
      <c r="K116" s="349"/>
      <c r="L116" s="349"/>
      <c r="M116" s="349"/>
      <c r="N116" s="349"/>
      <c r="O116" s="349"/>
      <c r="P116" s="349"/>
      <c r="Q116" s="349"/>
      <c r="R116" s="349"/>
      <c r="S116" s="349"/>
      <c r="T116" s="349"/>
      <c r="U116" s="349"/>
      <c r="V116" s="349"/>
      <c r="W116" s="349"/>
      <c r="X116" s="66"/>
      <c r="Y116" s="66"/>
    </row>
    <row r="117" spans="1:29" ht="14.25" customHeight="1" x14ac:dyDescent="0.25">
      <c r="A117" s="350" t="s">
        <v>80</v>
      </c>
      <c r="B117" s="350"/>
      <c r="C117" s="35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67"/>
      <c r="Y117" s="67"/>
    </row>
    <row r="118" spans="1:29" ht="27" customHeight="1" x14ac:dyDescent="0.25">
      <c r="A118" s="64" t="s">
        <v>217</v>
      </c>
      <c r="B118" s="64" t="s">
        <v>218</v>
      </c>
      <c r="C118" s="37">
        <v>4301051360</v>
      </c>
      <c r="D118" s="351">
        <v>4607091385168</v>
      </c>
      <c r="E118" s="351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140</v>
      </c>
      <c r="L118" s="38">
        <v>45</v>
      </c>
      <c r="M118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53"/>
      <c r="O118" s="353"/>
      <c r="P118" s="353"/>
      <c r="Q118" s="354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IFERROR(IF(V118=0,"",ROUNDUP(V118/H118,0)*0.02175),"")</f>
        <v/>
      </c>
      <c r="X118" s="69" t="s">
        <v>48</v>
      </c>
      <c r="Y118" s="70" t="s">
        <v>48</v>
      </c>
      <c r="AC118" s="127" t="s">
        <v>65</v>
      </c>
    </row>
    <row r="119" spans="1:29" ht="16.5" customHeight="1" x14ac:dyDescent="0.25">
      <c r="A119" s="64" t="s">
        <v>219</v>
      </c>
      <c r="B119" s="64" t="s">
        <v>220</v>
      </c>
      <c r="C119" s="37">
        <v>4301051362</v>
      </c>
      <c r="D119" s="351">
        <v>4607091383256</v>
      </c>
      <c r="E119" s="351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140</v>
      </c>
      <c r="L119" s="38">
        <v>45</v>
      </c>
      <c r="M119" s="41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53"/>
      <c r="O119" s="353"/>
      <c r="P119" s="353"/>
      <c r="Q119" s="354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128" t="s">
        <v>65</v>
      </c>
    </row>
    <row r="120" spans="1:29" ht="16.5" customHeight="1" x14ac:dyDescent="0.25">
      <c r="A120" s="64" t="s">
        <v>221</v>
      </c>
      <c r="B120" s="64" t="s">
        <v>222</v>
      </c>
      <c r="C120" s="37">
        <v>4301051358</v>
      </c>
      <c r="D120" s="351">
        <v>4607091385748</v>
      </c>
      <c r="E120" s="351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140</v>
      </c>
      <c r="L120" s="38">
        <v>45</v>
      </c>
      <c r="M120" s="4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53"/>
      <c r="O120" s="353"/>
      <c r="P120" s="353"/>
      <c r="Q120" s="354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129" t="s">
        <v>65</v>
      </c>
    </row>
    <row r="121" spans="1:29" ht="16.5" customHeight="1" x14ac:dyDescent="0.25">
      <c r="A121" s="64" t="s">
        <v>223</v>
      </c>
      <c r="B121" s="64" t="s">
        <v>224</v>
      </c>
      <c r="C121" s="37">
        <v>4301051364</v>
      </c>
      <c r="D121" s="351">
        <v>4607091384581</v>
      </c>
      <c r="E121" s="351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140</v>
      </c>
      <c r="L121" s="38">
        <v>45</v>
      </c>
      <c r="M121" s="417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53"/>
      <c r="O121" s="353"/>
      <c r="P121" s="353"/>
      <c r="Q121" s="354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130" t="s">
        <v>65</v>
      </c>
    </row>
    <row r="122" spans="1:29" x14ac:dyDescent="0.2">
      <c r="A122" s="358"/>
      <c r="B122" s="358"/>
      <c r="C122" s="358"/>
      <c r="D122" s="358"/>
      <c r="E122" s="358"/>
      <c r="F122" s="358"/>
      <c r="G122" s="358"/>
      <c r="H122" s="358"/>
      <c r="I122" s="358"/>
      <c r="J122" s="358"/>
      <c r="K122" s="358"/>
      <c r="L122" s="359"/>
      <c r="M122" s="355" t="s">
        <v>43</v>
      </c>
      <c r="N122" s="356"/>
      <c r="O122" s="356"/>
      <c r="P122" s="356"/>
      <c r="Q122" s="356"/>
      <c r="R122" s="356"/>
      <c r="S122" s="357"/>
      <c r="T122" s="43" t="s">
        <v>42</v>
      </c>
      <c r="U122" s="44">
        <f>IFERROR(U118/H118,"0")+IFERROR(U119/H119,"0")+IFERROR(U120/H120,"0")+IFERROR(U121/H121,"0")</f>
        <v>0</v>
      </c>
      <c r="V122" s="44">
        <f>IFERROR(V118/H118,"0")+IFERROR(V119/H119,"0")+IFERROR(V120/H120,"0")+IFERROR(V121/H121,"0")</f>
        <v>0</v>
      </c>
      <c r="W122" s="44">
        <f>IFERROR(IF(W118="",0,W118),"0")+IFERROR(IF(W119="",0,W119),"0")+IFERROR(IF(W120="",0,W120),"0")+IFERROR(IF(W121="",0,W121),"0")</f>
        <v>0</v>
      </c>
      <c r="X122" s="68"/>
      <c r="Y122" s="68"/>
    </row>
    <row r="123" spans="1:29" x14ac:dyDescent="0.2">
      <c r="A123" s="358"/>
      <c r="B123" s="358"/>
      <c r="C123" s="358"/>
      <c r="D123" s="358"/>
      <c r="E123" s="358"/>
      <c r="F123" s="358"/>
      <c r="G123" s="358"/>
      <c r="H123" s="358"/>
      <c r="I123" s="358"/>
      <c r="J123" s="358"/>
      <c r="K123" s="358"/>
      <c r="L123" s="359"/>
      <c r="M123" s="355" t="s">
        <v>43</v>
      </c>
      <c r="N123" s="356"/>
      <c r="O123" s="356"/>
      <c r="P123" s="356"/>
      <c r="Q123" s="356"/>
      <c r="R123" s="356"/>
      <c r="S123" s="357"/>
      <c r="T123" s="43" t="s">
        <v>0</v>
      </c>
      <c r="U123" s="44">
        <f>IFERROR(SUM(U118:U121),"0")</f>
        <v>0</v>
      </c>
      <c r="V123" s="44">
        <f>IFERROR(SUM(V118:V121),"0")</f>
        <v>0</v>
      </c>
      <c r="W123" s="43"/>
      <c r="X123" s="68"/>
      <c r="Y123" s="68"/>
    </row>
    <row r="124" spans="1:29" ht="27.75" customHeight="1" x14ac:dyDescent="0.2">
      <c r="A124" s="348" t="s">
        <v>225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55"/>
      <c r="Y124" s="55"/>
    </row>
    <row r="125" spans="1:29" ht="16.5" customHeight="1" x14ac:dyDescent="0.25">
      <c r="A125" s="349" t="s">
        <v>226</v>
      </c>
      <c r="B125" s="349"/>
      <c r="C125" s="349"/>
      <c r="D125" s="349"/>
      <c r="E125" s="349"/>
      <c r="F125" s="349"/>
      <c r="G125" s="349"/>
      <c r="H125" s="349"/>
      <c r="I125" s="349"/>
      <c r="J125" s="349"/>
      <c r="K125" s="349"/>
      <c r="L125" s="349"/>
      <c r="M125" s="349"/>
      <c r="N125" s="349"/>
      <c r="O125" s="349"/>
      <c r="P125" s="349"/>
      <c r="Q125" s="349"/>
      <c r="R125" s="349"/>
      <c r="S125" s="349"/>
      <c r="T125" s="349"/>
      <c r="U125" s="349"/>
      <c r="V125" s="349"/>
      <c r="W125" s="349"/>
      <c r="X125" s="66"/>
      <c r="Y125" s="66"/>
    </row>
    <row r="126" spans="1:29" ht="14.25" customHeight="1" x14ac:dyDescent="0.25">
      <c r="A126" s="350" t="s">
        <v>116</v>
      </c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67"/>
      <c r="Y126" s="67"/>
    </row>
    <row r="127" spans="1:29" ht="27" customHeight="1" x14ac:dyDescent="0.25">
      <c r="A127" s="64" t="s">
        <v>227</v>
      </c>
      <c r="B127" s="64" t="s">
        <v>228</v>
      </c>
      <c r="C127" s="37">
        <v>4301011223</v>
      </c>
      <c r="D127" s="351">
        <v>4607091383423</v>
      </c>
      <c r="E127" s="351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140</v>
      </c>
      <c r="L127" s="38">
        <v>35</v>
      </c>
      <c r="M127" s="4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53"/>
      <c r="O127" s="353"/>
      <c r="P127" s="353"/>
      <c r="Q127" s="354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131" t="s">
        <v>65</v>
      </c>
    </row>
    <row r="128" spans="1:29" ht="27" customHeight="1" x14ac:dyDescent="0.25">
      <c r="A128" s="64" t="s">
        <v>229</v>
      </c>
      <c r="B128" s="64" t="s">
        <v>230</v>
      </c>
      <c r="C128" s="37">
        <v>4301011338</v>
      </c>
      <c r="D128" s="351">
        <v>4607091381405</v>
      </c>
      <c r="E128" s="351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79</v>
      </c>
      <c r="L128" s="38">
        <v>35</v>
      </c>
      <c r="M128" s="41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53"/>
      <c r="O128" s="353"/>
      <c r="P128" s="353"/>
      <c r="Q128" s="354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132" t="s">
        <v>65</v>
      </c>
    </row>
    <row r="129" spans="1:29" ht="27" customHeight="1" x14ac:dyDescent="0.25">
      <c r="A129" s="64" t="s">
        <v>231</v>
      </c>
      <c r="B129" s="64" t="s">
        <v>232</v>
      </c>
      <c r="C129" s="37">
        <v>4301011333</v>
      </c>
      <c r="D129" s="351">
        <v>4607091386516</v>
      </c>
      <c r="E129" s="351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79</v>
      </c>
      <c r="L129" s="38">
        <v>30</v>
      </c>
      <c r="M129" s="42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53"/>
      <c r="O129" s="353"/>
      <c r="P129" s="353"/>
      <c r="Q129" s="354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133" t="s">
        <v>65</v>
      </c>
    </row>
    <row r="130" spans="1:29" x14ac:dyDescent="0.2">
      <c r="A130" s="358"/>
      <c r="B130" s="358"/>
      <c r="C130" s="358"/>
      <c r="D130" s="358"/>
      <c r="E130" s="358"/>
      <c r="F130" s="358"/>
      <c r="G130" s="358"/>
      <c r="H130" s="358"/>
      <c r="I130" s="358"/>
      <c r="J130" s="358"/>
      <c r="K130" s="358"/>
      <c r="L130" s="359"/>
      <c r="M130" s="355" t="s">
        <v>43</v>
      </c>
      <c r="N130" s="356"/>
      <c r="O130" s="356"/>
      <c r="P130" s="356"/>
      <c r="Q130" s="356"/>
      <c r="R130" s="356"/>
      <c r="S130" s="357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29" x14ac:dyDescent="0.2">
      <c r="A131" s="358"/>
      <c r="B131" s="358"/>
      <c r="C131" s="358"/>
      <c r="D131" s="358"/>
      <c r="E131" s="358"/>
      <c r="F131" s="358"/>
      <c r="G131" s="358"/>
      <c r="H131" s="358"/>
      <c r="I131" s="358"/>
      <c r="J131" s="358"/>
      <c r="K131" s="358"/>
      <c r="L131" s="359"/>
      <c r="M131" s="355" t="s">
        <v>43</v>
      </c>
      <c r="N131" s="356"/>
      <c r="O131" s="356"/>
      <c r="P131" s="356"/>
      <c r="Q131" s="356"/>
      <c r="R131" s="356"/>
      <c r="S131" s="357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29" ht="16.5" customHeight="1" x14ac:dyDescent="0.25">
      <c r="A132" s="349" t="s">
        <v>233</v>
      </c>
      <c r="B132" s="349"/>
      <c r="C132" s="349"/>
      <c r="D132" s="349"/>
      <c r="E132" s="349"/>
      <c r="F132" s="349"/>
      <c r="G132" s="349"/>
      <c r="H132" s="349"/>
      <c r="I132" s="349"/>
      <c r="J132" s="349"/>
      <c r="K132" s="349"/>
      <c r="L132" s="349"/>
      <c r="M132" s="349"/>
      <c r="N132" s="349"/>
      <c r="O132" s="349"/>
      <c r="P132" s="349"/>
      <c r="Q132" s="349"/>
      <c r="R132" s="349"/>
      <c r="S132" s="349"/>
      <c r="T132" s="349"/>
      <c r="U132" s="349"/>
      <c r="V132" s="349"/>
      <c r="W132" s="349"/>
      <c r="X132" s="66"/>
      <c r="Y132" s="66"/>
    </row>
    <row r="133" spans="1:29" ht="14.25" customHeight="1" x14ac:dyDescent="0.25">
      <c r="A133" s="350" t="s">
        <v>116</v>
      </c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0"/>
      <c r="N133" s="350"/>
      <c r="O133" s="350"/>
      <c r="P133" s="350"/>
      <c r="Q133" s="350"/>
      <c r="R133" s="350"/>
      <c r="S133" s="350"/>
      <c r="T133" s="350"/>
      <c r="U133" s="350"/>
      <c r="V133" s="350"/>
      <c r="W133" s="350"/>
      <c r="X133" s="67"/>
      <c r="Y133" s="67"/>
    </row>
    <row r="134" spans="1:29" ht="16.5" customHeight="1" x14ac:dyDescent="0.25">
      <c r="A134" s="64" t="s">
        <v>234</v>
      </c>
      <c r="B134" s="64" t="s">
        <v>235</v>
      </c>
      <c r="C134" s="37">
        <v>4301011450</v>
      </c>
      <c r="D134" s="351">
        <v>4680115881402</v>
      </c>
      <c r="E134" s="351"/>
      <c r="F134" s="63">
        <v>1.35</v>
      </c>
      <c r="G134" s="38">
        <v>8</v>
      </c>
      <c r="H134" s="63">
        <v>10.8</v>
      </c>
      <c r="I134" s="63">
        <v>11.28</v>
      </c>
      <c r="J134" s="38">
        <v>56</v>
      </c>
      <c r="K134" s="39" t="s">
        <v>114</v>
      </c>
      <c r="L134" s="38">
        <v>55</v>
      </c>
      <c r="M134" s="421" t="s">
        <v>236</v>
      </c>
      <c r="N134" s="353"/>
      <c r="O134" s="353"/>
      <c r="P134" s="353"/>
      <c r="Q134" s="354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8" si="6">IFERROR(IF(U134="",0,CEILING((U134/$H134),1)*$H134),"")</f>
        <v>0</v>
      </c>
      <c r="W134" s="42" t="str">
        <f>IFERROR(IF(V134=0,"",ROUNDUP(V134/H134,0)*0.02175),"")</f>
        <v/>
      </c>
      <c r="X134" s="69" t="s">
        <v>48</v>
      </c>
      <c r="Y134" s="70" t="s">
        <v>237</v>
      </c>
      <c r="AC134" s="134" t="s">
        <v>65</v>
      </c>
    </row>
    <row r="135" spans="1:29" ht="27" customHeight="1" x14ac:dyDescent="0.25">
      <c r="A135" s="64" t="s">
        <v>238</v>
      </c>
      <c r="B135" s="64" t="s">
        <v>239</v>
      </c>
      <c r="C135" s="37">
        <v>4301011346</v>
      </c>
      <c r="D135" s="351">
        <v>4607091387445</v>
      </c>
      <c r="E135" s="351"/>
      <c r="F135" s="63">
        <v>0.9</v>
      </c>
      <c r="G135" s="38">
        <v>10</v>
      </c>
      <c r="H135" s="63">
        <v>9</v>
      </c>
      <c r="I135" s="63">
        <v>9.6300000000000008</v>
      </c>
      <c r="J135" s="38">
        <v>56</v>
      </c>
      <c r="K135" s="39" t="s">
        <v>114</v>
      </c>
      <c r="L135" s="38">
        <v>31</v>
      </c>
      <c r="M135" s="42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5" s="353"/>
      <c r="O135" s="353"/>
      <c r="P135" s="353"/>
      <c r="Q135" s="354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6"/>
        <v>0</v>
      </c>
      <c r="W135" s="42" t="str">
        <f>IFERROR(IF(V135=0,"",ROUNDUP(V135/H135,0)*0.02175),"")</f>
        <v/>
      </c>
      <c r="X135" s="69" t="s">
        <v>48</v>
      </c>
      <c r="Y135" s="70" t="s">
        <v>48</v>
      </c>
      <c r="AC135" s="135" t="s">
        <v>65</v>
      </c>
    </row>
    <row r="136" spans="1:29" ht="27" customHeight="1" x14ac:dyDescent="0.25">
      <c r="A136" s="64" t="s">
        <v>240</v>
      </c>
      <c r="B136" s="64" t="s">
        <v>241</v>
      </c>
      <c r="C136" s="37">
        <v>4301011362</v>
      </c>
      <c r="D136" s="351">
        <v>4607091386004</v>
      </c>
      <c r="E136" s="351"/>
      <c r="F136" s="63">
        <v>1.35</v>
      </c>
      <c r="G136" s="38">
        <v>8</v>
      </c>
      <c r="H136" s="63">
        <v>10.8</v>
      </c>
      <c r="I136" s="63">
        <v>11.28</v>
      </c>
      <c r="J136" s="38">
        <v>48</v>
      </c>
      <c r="K136" s="39" t="s">
        <v>242</v>
      </c>
      <c r="L136" s="38">
        <v>55</v>
      </c>
      <c r="M136" s="4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6" s="353"/>
      <c r="O136" s="353"/>
      <c r="P136" s="353"/>
      <c r="Q136" s="354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6"/>
        <v>0</v>
      </c>
      <c r="W136" s="42" t="str">
        <f>IFERROR(IF(V136=0,"",ROUNDUP(V136/H136,0)*0.02039),"")</f>
        <v/>
      </c>
      <c r="X136" s="69" t="s">
        <v>48</v>
      </c>
      <c r="Y136" s="70" t="s">
        <v>48</v>
      </c>
      <c r="AC136" s="136" t="s">
        <v>65</v>
      </c>
    </row>
    <row r="137" spans="1:29" ht="27" customHeight="1" x14ac:dyDescent="0.25">
      <c r="A137" s="64" t="s">
        <v>240</v>
      </c>
      <c r="B137" s="64" t="s">
        <v>243</v>
      </c>
      <c r="C137" s="37">
        <v>4301011308</v>
      </c>
      <c r="D137" s="351">
        <v>4607091386004</v>
      </c>
      <c r="E137" s="351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114</v>
      </c>
      <c r="L137" s="38">
        <v>55</v>
      </c>
      <c r="M137" s="42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7" s="353"/>
      <c r="O137" s="353"/>
      <c r="P137" s="353"/>
      <c r="Q137" s="354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6"/>
        <v>0</v>
      </c>
      <c r="W137" s="42" t="str">
        <f>IFERROR(IF(V137=0,"",ROUNDUP(V137/H137,0)*0.02175),"")</f>
        <v/>
      </c>
      <c r="X137" s="69" t="s">
        <v>48</v>
      </c>
      <c r="Y137" s="70" t="s">
        <v>48</v>
      </c>
      <c r="AC137" s="137" t="s">
        <v>65</v>
      </c>
    </row>
    <row r="138" spans="1:29" ht="27" customHeight="1" x14ac:dyDescent="0.25">
      <c r="A138" s="64" t="s">
        <v>244</v>
      </c>
      <c r="B138" s="64" t="s">
        <v>245</v>
      </c>
      <c r="C138" s="37">
        <v>4301011347</v>
      </c>
      <c r="D138" s="351">
        <v>4607091386073</v>
      </c>
      <c r="E138" s="351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38" s="353"/>
      <c r="O138" s="353"/>
      <c r="P138" s="353"/>
      <c r="Q138" s="35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6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4301011395</v>
      </c>
      <c r="D139" s="351">
        <v>4607091387322</v>
      </c>
      <c r="E139" s="351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242</v>
      </c>
      <c r="L139" s="38">
        <v>55</v>
      </c>
      <c r="M139" s="42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39" s="353"/>
      <c r="O139" s="353"/>
      <c r="P139" s="353"/>
      <c r="Q139" s="35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6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248</v>
      </c>
      <c r="C140" s="37">
        <v>4301010928</v>
      </c>
      <c r="D140" s="351">
        <v>4607091387322</v>
      </c>
      <c r="E140" s="351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2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0" s="353"/>
      <c r="O140" s="353"/>
      <c r="P140" s="353"/>
      <c r="Q140" s="35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6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249</v>
      </c>
      <c r="B141" s="64" t="s">
        <v>250</v>
      </c>
      <c r="C141" s="37">
        <v>4301011311</v>
      </c>
      <c r="D141" s="351">
        <v>4607091387377</v>
      </c>
      <c r="E141" s="351"/>
      <c r="F141" s="63">
        <v>1.35</v>
      </c>
      <c r="G141" s="38">
        <v>8</v>
      </c>
      <c r="H141" s="63">
        <v>10.8</v>
      </c>
      <c r="I141" s="63">
        <v>11.28</v>
      </c>
      <c r="J141" s="38">
        <v>56</v>
      </c>
      <c r="K141" s="39" t="s">
        <v>114</v>
      </c>
      <c r="L141" s="38">
        <v>55</v>
      </c>
      <c r="M141" s="4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1" s="353"/>
      <c r="O141" s="353"/>
      <c r="P141" s="353"/>
      <c r="Q141" s="35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6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251</v>
      </c>
      <c r="B142" s="64" t="s">
        <v>252</v>
      </c>
      <c r="C142" s="37">
        <v>4301010945</v>
      </c>
      <c r="D142" s="351">
        <v>4607091387353</v>
      </c>
      <c r="E142" s="351"/>
      <c r="F142" s="63">
        <v>1.35</v>
      </c>
      <c r="G142" s="38">
        <v>8</v>
      </c>
      <c r="H142" s="63">
        <v>10.8</v>
      </c>
      <c r="I142" s="63">
        <v>11.28</v>
      </c>
      <c r="J142" s="38">
        <v>56</v>
      </c>
      <c r="K142" s="39" t="s">
        <v>114</v>
      </c>
      <c r="L142" s="38">
        <v>55</v>
      </c>
      <c r="M142" s="4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2" s="353"/>
      <c r="O142" s="353"/>
      <c r="P142" s="353"/>
      <c r="Q142" s="354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6"/>
        <v>0</v>
      </c>
      <c r="W142" s="42" t="str">
        <f>IFERROR(IF(V142=0,"",ROUNDUP(V142/H142,0)*0.02175),"")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253</v>
      </c>
      <c r="B143" s="64" t="s">
        <v>254</v>
      </c>
      <c r="C143" s="37">
        <v>4301011328</v>
      </c>
      <c r="D143" s="351">
        <v>4607091386011</v>
      </c>
      <c r="E143" s="351"/>
      <c r="F143" s="63">
        <v>0.5</v>
      </c>
      <c r="G143" s="38">
        <v>10</v>
      </c>
      <c r="H143" s="63">
        <v>5</v>
      </c>
      <c r="I143" s="63">
        <v>5.21</v>
      </c>
      <c r="J143" s="38">
        <v>120</v>
      </c>
      <c r="K143" s="39" t="s">
        <v>79</v>
      </c>
      <c r="L143" s="38">
        <v>55</v>
      </c>
      <c r="M143" s="43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3" s="353"/>
      <c r="O143" s="353"/>
      <c r="P143" s="353"/>
      <c r="Q143" s="354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6"/>
        <v>0</v>
      </c>
      <c r="W143" s="42" t="str">
        <f>IFERROR(IF(V143=0,"",ROUNDUP(V143/H143,0)*0.00937),"")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4301011329</v>
      </c>
      <c r="D144" s="351">
        <v>4607091387308</v>
      </c>
      <c r="E144" s="351"/>
      <c r="F144" s="63">
        <v>0.5</v>
      </c>
      <c r="G144" s="38">
        <v>10</v>
      </c>
      <c r="H144" s="63">
        <v>5</v>
      </c>
      <c r="I144" s="63">
        <v>5.21</v>
      </c>
      <c r="J144" s="38">
        <v>120</v>
      </c>
      <c r="K144" s="39" t="s">
        <v>79</v>
      </c>
      <c r="L144" s="38">
        <v>55</v>
      </c>
      <c r="M144" s="4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4" s="353"/>
      <c r="O144" s="353"/>
      <c r="P144" s="353"/>
      <c r="Q144" s="354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6"/>
        <v>0</v>
      </c>
      <c r="W144" s="42" t="str">
        <f>IFERROR(IF(V144=0,"",ROUNDUP(V144/H144,0)*0.00937),"")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257</v>
      </c>
      <c r="B145" s="64" t="s">
        <v>258</v>
      </c>
      <c r="C145" s="37">
        <v>4301011049</v>
      </c>
      <c r="D145" s="351">
        <v>4607091387339</v>
      </c>
      <c r="E145" s="351"/>
      <c r="F145" s="63">
        <v>0.5</v>
      </c>
      <c r="G145" s="38">
        <v>10</v>
      </c>
      <c r="H145" s="63">
        <v>5</v>
      </c>
      <c r="I145" s="63">
        <v>5.24</v>
      </c>
      <c r="J145" s="38">
        <v>120</v>
      </c>
      <c r="K145" s="39" t="s">
        <v>114</v>
      </c>
      <c r="L145" s="38">
        <v>55</v>
      </c>
      <c r="M145" s="43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5" s="353"/>
      <c r="O145" s="353"/>
      <c r="P145" s="353"/>
      <c r="Q145" s="354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6"/>
        <v>0</v>
      </c>
      <c r="W145" s="42" t="str">
        <f>IFERROR(IF(V145=0,"",ROUNDUP(V145/H145,0)*0.00937),"")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259</v>
      </c>
      <c r="B146" s="64" t="s">
        <v>260</v>
      </c>
      <c r="C146" s="37">
        <v>4301011573</v>
      </c>
      <c r="D146" s="351">
        <v>4680115881938</v>
      </c>
      <c r="E146" s="351"/>
      <c r="F146" s="63">
        <v>0.4</v>
      </c>
      <c r="G146" s="38">
        <v>10</v>
      </c>
      <c r="H146" s="63">
        <v>4</v>
      </c>
      <c r="I146" s="63">
        <v>4.24</v>
      </c>
      <c r="J146" s="38">
        <v>120</v>
      </c>
      <c r="K146" s="39" t="s">
        <v>114</v>
      </c>
      <c r="L146" s="38">
        <v>90</v>
      </c>
      <c r="M146" s="433" t="s">
        <v>261</v>
      </c>
      <c r="N146" s="353"/>
      <c r="O146" s="353"/>
      <c r="P146" s="353"/>
      <c r="Q146" s="354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6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4301011454</v>
      </c>
      <c r="D147" s="351">
        <v>4680115881396</v>
      </c>
      <c r="E147" s="351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79</v>
      </c>
      <c r="L147" s="38">
        <v>55</v>
      </c>
      <c r="M147" s="434" t="s">
        <v>264</v>
      </c>
      <c r="N147" s="353"/>
      <c r="O147" s="353"/>
      <c r="P147" s="353"/>
      <c r="Q147" s="354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6"/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265</v>
      </c>
      <c r="B148" s="64" t="s">
        <v>266</v>
      </c>
      <c r="C148" s="37">
        <v>4301010944</v>
      </c>
      <c r="D148" s="351">
        <v>4607091387346</v>
      </c>
      <c r="E148" s="351"/>
      <c r="F148" s="63">
        <v>0.4</v>
      </c>
      <c r="G148" s="38">
        <v>10</v>
      </c>
      <c r="H148" s="63">
        <v>4</v>
      </c>
      <c r="I148" s="63">
        <v>4.24</v>
      </c>
      <c r="J148" s="38">
        <v>120</v>
      </c>
      <c r="K148" s="39" t="s">
        <v>114</v>
      </c>
      <c r="L148" s="38">
        <v>55</v>
      </c>
      <c r="M148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48" s="353"/>
      <c r="O148" s="353"/>
      <c r="P148" s="353"/>
      <c r="Q148" s="354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6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x14ac:dyDescent="0.2">
      <c r="A149" s="358"/>
      <c r="B149" s="358"/>
      <c r="C149" s="358"/>
      <c r="D149" s="358"/>
      <c r="E149" s="358"/>
      <c r="F149" s="358"/>
      <c r="G149" s="358"/>
      <c r="H149" s="358"/>
      <c r="I149" s="358"/>
      <c r="J149" s="358"/>
      <c r="K149" s="358"/>
      <c r="L149" s="359"/>
      <c r="M149" s="355" t="s">
        <v>43</v>
      </c>
      <c r="N149" s="356"/>
      <c r="O149" s="356"/>
      <c r="P149" s="356"/>
      <c r="Q149" s="356"/>
      <c r="R149" s="356"/>
      <c r="S149" s="357"/>
      <c r="T149" s="43" t="s">
        <v>42</v>
      </c>
      <c r="U149" s="44">
        <f>IFERROR(U134/H134,"0")+IFERROR(U135/H135,"0")+IFERROR(U136/H136,"0")+IFERROR(U137/H137,"0")+IFERROR(U138/H138,"0")+IFERROR(U139/H139,"0")+IFERROR(U140/H140,"0")+IFERROR(U141/H141,"0")+IFERROR(U142/H142,"0")+IFERROR(U143/H143,"0")+IFERROR(U144/H144,"0")+IFERROR(U145/H145,"0")+IFERROR(U146/H146,"0")+IFERROR(U147/H147,"0")+IFERROR(U148/H148,"0")</f>
        <v>0</v>
      </c>
      <c r="V149" s="44">
        <f>IFERROR(V134/H134,"0")+IFERROR(V135/H135,"0")+IFERROR(V136/H136,"0")+IFERROR(V137/H137,"0")+IFERROR(V138/H138,"0")+IFERROR(V139/H139,"0")+IFERROR(V140/H140,"0")+IFERROR(V141/H141,"0")+IFERROR(V142/H142,"0")+IFERROR(V143/H143,"0")+IFERROR(V144/H144,"0")+IFERROR(V145/H145,"0")+IFERROR(V146/H146,"0")+IFERROR(V147/H147,"0")+IFERROR(V148/H148,"0")</f>
        <v>0</v>
      </c>
      <c r="W149" s="44">
        <f>IFERROR(IF(W134="",0,W134),"0")+IFERROR(IF(W135="",0,W135),"0")+IFERROR(IF(W136="",0,W136),"0")+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68"/>
      <c r="Y149" s="68"/>
    </row>
    <row r="150" spans="1:29" x14ac:dyDescent="0.2">
      <c r="A150" s="358"/>
      <c r="B150" s="358"/>
      <c r="C150" s="358"/>
      <c r="D150" s="358"/>
      <c r="E150" s="358"/>
      <c r="F150" s="358"/>
      <c r="G150" s="358"/>
      <c r="H150" s="358"/>
      <c r="I150" s="358"/>
      <c r="J150" s="358"/>
      <c r="K150" s="358"/>
      <c r="L150" s="359"/>
      <c r="M150" s="355" t="s">
        <v>43</v>
      </c>
      <c r="N150" s="356"/>
      <c r="O150" s="356"/>
      <c r="P150" s="356"/>
      <c r="Q150" s="356"/>
      <c r="R150" s="356"/>
      <c r="S150" s="357"/>
      <c r="T150" s="43" t="s">
        <v>0</v>
      </c>
      <c r="U150" s="44">
        <f>IFERROR(SUM(U134:U148),"0")</f>
        <v>0</v>
      </c>
      <c r="V150" s="44">
        <f>IFERROR(SUM(V134:V148),"0")</f>
        <v>0</v>
      </c>
      <c r="W150" s="43"/>
      <c r="X150" s="68"/>
      <c r="Y150" s="68"/>
    </row>
    <row r="151" spans="1:29" ht="14.25" customHeight="1" x14ac:dyDescent="0.25">
      <c r="A151" s="350" t="s">
        <v>111</v>
      </c>
      <c r="B151" s="350"/>
      <c r="C151" s="35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50"/>
      <c r="P151" s="350"/>
      <c r="Q151" s="350"/>
      <c r="R151" s="350"/>
      <c r="S151" s="350"/>
      <c r="T151" s="350"/>
      <c r="U151" s="350"/>
      <c r="V151" s="350"/>
      <c r="W151" s="350"/>
      <c r="X151" s="67"/>
      <c r="Y151" s="67"/>
    </row>
    <row r="152" spans="1:29" ht="27" customHeight="1" x14ac:dyDescent="0.25">
      <c r="A152" s="64" t="s">
        <v>267</v>
      </c>
      <c r="B152" s="64" t="s">
        <v>268</v>
      </c>
      <c r="C152" s="37">
        <v>4301020254</v>
      </c>
      <c r="D152" s="351">
        <v>4680115881914</v>
      </c>
      <c r="E152" s="351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114</v>
      </c>
      <c r="L152" s="38">
        <v>90</v>
      </c>
      <c r="M152" s="436" t="s">
        <v>269</v>
      </c>
      <c r="N152" s="353"/>
      <c r="O152" s="353"/>
      <c r="P152" s="353"/>
      <c r="Q152" s="354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  <c r="AC152" s="149" t="s">
        <v>65</v>
      </c>
    </row>
    <row r="153" spans="1:29" ht="16.5" customHeight="1" x14ac:dyDescent="0.25">
      <c r="A153" s="64" t="s">
        <v>270</v>
      </c>
      <c r="B153" s="64" t="s">
        <v>271</v>
      </c>
      <c r="C153" s="37">
        <v>4301020220</v>
      </c>
      <c r="D153" s="351">
        <v>4680115880764</v>
      </c>
      <c r="E153" s="351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114</v>
      </c>
      <c r="L153" s="38">
        <v>50</v>
      </c>
      <c r="M153" s="437" t="s">
        <v>272</v>
      </c>
      <c r="N153" s="353"/>
      <c r="O153" s="353"/>
      <c r="P153" s="353"/>
      <c r="Q153" s="354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150" t="s">
        <v>65</v>
      </c>
    </row>
    <row r="154" spans="1:29" x14ac:dyDescent="0.2">
      <c r="A154" s="358"/>
      <c r="B154" s="358"/>
      <c r="C154" s="358"/>
      <c r="D154" s="358"/>
      <c r="E154" s="358"/>
      <c r="F154" s="358"/>
      <c r="G154" s="358"/>
      <c r="H154" s="358"/>
      <c r="I154" s="358"/>
      <c r="J154" s="358"/>
      <c r="K154" s="358"/>
      <c r="L154" s="359"/>
      <c r="M154" s="355" t="s">
        <v>43</v>
      </c>
      <c r="N154" s="356"/>
      <c r="O154" s="356"/>
      <c r="P154" s="356"/>
      <c r="Q154" s="356"/>
      <c r="R154" s="356"/>
      <c r="S154" s="357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29" x14ac:dyDescent="0.2">
      <c r="A155" s="358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9"/>
      <c r="M155" s="355" t="s">
        <v>43</v>
      </c>
      <c r="N155" s="356"/>
      <c r="O155" s="356"/>
      <c r="P155" s="356"/>
      <c r="Q155" s="356"/>
      <c r="R155" s="356"/>
      <c r="S155" s="357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29" ht="14.25" customHeight="1" x14ac:dyDescent="0.25">
      <c r="A156" s="350" t="s">
        <v>75</v>
      </c>
      <c r="B156" s="350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67"/>
      <c r="Y156" s="67"/>
    </row>
    <row r="157" spans="1:29" ht="27" customHeight="1" x14ac:dyDescent="0.25">
      <c r="A157" s="64" t="s">
        <v>273</v>
      </c>
      <c r="B157" s="64" t="s">
        <v>274</v>
      </c>
      <c r="C157" s="37">
        <v>4301030878</v>
      </c>
      <c r="D157" s="351">
        <v>4607091387193</v>
      </c>
      <c r="E157" s="351"/>
      <c r="F157" s="63">
        <v>0.7</v>
      </c>
      <c r="G157" s="38">
        <v>6</v>
      </c>
      <c r="H157" s="63">
        <v>4.2</v>
      </c>
      <c r="I157" s="63">
        <v>4.46</v>
      </c>
      <c r="J157" s="38">
        <v>156</v>
      </c>
      <c r="K157" s="39" t="s">
        <v>79</v>
      </c>
      <c r="L157" s="38">
        <v>35</v>
      </c>
      <c r="M157" s="4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57" s="353"/>
      <c r="O157" s="353"/>
      <c r="P157" s="353"/>
      <c r="Q157" s="354"/>
      <c r="R157" s="40" t="s">
        <v>48</v>
      </c>
      <c r="S157" s="40" t="s">
        <v>48</v>
      </c>
      <c r="T157" s="41" t="s">
        <v>0</v>
      </c>
      <c r="U157" s="59">
        <v>0</v>
      </c>
      <c r="V157" s="56">
        <f t="shared" ref="V157:V172" si="7"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  <c r="AC157" s="151" t="s">
        <v>65</v>
      </c>
    </row>
    <row r="158" spans="1:29" ht="27" customHeight="1" x14ac:dyDescent="0.25">
      <c r="A158" s="64" t="s">
        <v>275</v>
      </c>
      <c r="B158" s="64" t="s">
        <v>276</v>
      </c>
      <c r="C158" s="37">
        <v>4301031153</v>
      </c>
      <c r="D158" s="351">
        <v>4607091387230</v>
      </c>
      <c r="E158" s="351"/>
      <c r="F158" s="63">
        <v>0.7</v>
      </c>
      <c r="G158" s="38">
        <v>6</v>
      </c>
      <c r="H158" s="63">
        <v>4.2</v>
      </c>
      <c r="I158" s="63">
        <v>4.46</v>
      </c>
      <c r="J158" s="38">
        <v>156</v>
      </c>
      <c r="K158" s="39" t="s">
        <v>79</v>
      </c>
      <c r="L158" s="38">
        <v>40</v>
      </c>
      <c r="M15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58" s="353"/>
      <c r="O158" s="353"/>
      <c r="P158" s="353"/>
      <c r="Q158" s="354"/>
      <c r="R158" s="40" t="s">
        <v>48</v>
      </c>
      <c r="S158" s="40" t="s">
        <v>48</v>
      </c>
      <c r="T158" s="41" t="s">
        <v>0</v>
      </c>
      <c r="U158" s="59">
        <v>0</v>
      </c>
      <c r="V158" s="56">
        <f t="shared" si="7"/>
        <v>0</v>
      </c>
      <c r="W158" s="42" t="str">
        <f>IFERROR(IF(V158=0,"",ROUNDUP(V158/H158,0)*0.00753),"")</f>
        <v/>
      </c>
      <c r="X158" s="69" t="s">
        <v>48</v>
      </c>
      <c r="Y158" s="70" t="s">
        <v>48</v>
      </c>
      <c r="AC158" s="152" t="s">
        <v>65</v>
      </c>
    </row>
    <row r="159" spans="1:29" ht="27" customHeight="1" x14ac:dyDescent="0.25">
      <c r="A159" s="64" t="s">
        <v>277</v>
      </c>
      <c r="B159" s="64" t="s">
        <v>278</v>
      </c>
      <c r="C159" s="37">
        <v>4301031191</v>
      </c>
      <c r="D159" s="351">
        <v>4680115880993</v>
      </c>
      <c r="E159" s="351"/>
      <c r="F159" s="63">
        <v>0.7</v>
      </c>
      <c r="G159" s="38">
        <v>6</v>
      </c>
      <c r="H159" s="63">
        <v>4.2</v>
      </c>
      <c r="I159" s="63">
        <v>4.46</v>
      </c>
      <c r="J159" s="38">
        <v>156</v>
      </c>
      <c r="K159" s="39" t="s">
        <v>79</v>
      </c>
      <c r="L159" s="38">
        <v>40</v>
      </c>
      <c r="M159" s="440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59" s="353"/>
      <c r="O159" s="353"/>
      <c r="P159" s="353"/>
      <c r="Q159" s="354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si="7"/>
        <v>0</v>
      </c>
      <c r="W159" s="42" t="str">
        <f>IFERROR(IF(V159=0,"",ROUNDUP(V159/H159,0)*0.00753),"")</f>
        <v/>
      </c>
      <c r="X159" s="69" t="s">
        <v>48</v>
      </c>
      <c r="Y159" s="70" t="s">
        <v>48</v>
      </c>
      <c r="AC159" s="153" t="s">
        <v>65</v>
      </c>
    </row>
    <row r="160" spans="1:29" ht="27" customHeight="1" x14ac:dyDescent="0.25">
      <c r="A160" s="64" t="s">
        <v>279</v>
      </c>
      <c r="B160" s="64" t="s">
        <v>280</v>
      </c>
      <c r="C160" s="37">
        <v>4301031204</v>
      </c>
      <c r="D160" s="351">
        <v>4680115881761</v>
      </c>
      <c r="E160" s="351"/>
      <c r="F160" s="63">
        <v>0.7</v>
      </c>
      <c r="G160" s="38">
        <v>6</v>
      </c>
      <c r="H160" s="63">
        <v>4.2</v>
      </c>
      <c r="I160" s="63">
        <v>4.46</v>
      </c>
      <c r="J160" s="38">
        <v>156</v>
      </c>
      <c r="K160" s="39" t="s">
        <v>79</v>
      </c>
      <c r="L160" s="38">
        <v>40</v>
      </c>
      <c r="M160" s="441" t="s">
        <v>281</v>
      </c>
      <c r="N160" s="353"/>
      <c r="O160" s="353"/>
      <c r="P160" s="353"/>
      <c r="Q160" s="354"/>
      <c r="R160" s="40" t="s">
        <v>48</v>
      </c>
      <c r="S160" s="40" t="s">
        <v>48</v>
      </c>
      <c r="T160" s="41" t="s">
        <v>0</v>
      </c>
      <c r="U160" s="59">
        <v>0</v>
      </c>
      <c r="V160" s="56">
        <f t="shared" si="7"/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4" t="s">
        <v>65</v>
      </c>
    </row>
    <row r="161" spans="1:29" ht="27" customHeight="1" x14ac:dyDescent="0.25">
      <c r="A161" s="64" t="s">
        <v>282</v>
      </c>
      <c r="B161" s="64" t="s">
        <v>283</v>
      </c>
      <c r="C161" s="37">
        <v>4301031201</v>
      </c>
      <c r="D161" s="351">
        <v>4680115881563</v>
      </c>
      <c r="E161" s="351"/>
      <c r="F161" s="63">
        <v>0.7</v>
      </c>
      <c r="G161" s="38">
        <v>6</v>
      </c>
      <c r="H161" s="63">
        <v>4.2</v>
      </c>
      <c r="I161" s="63">
        <v>4.4000000000000004</v>
      </c>
      <c r="J161" s="38">
        <v>156</v>
      </c>
      <c r="K161" s="39" t="s">
        <v>79</v>
      </c>
      <c r="L161" s="38">
        <v>40</v>
      </c>
      <c r="M161" s="44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1" s="353"/>
      <c r="O161" s="353"/>
      <c r="P161" s="353"/>
      <c r="Q161" s="354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si="7"/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  <c r="AC161" s="155" t="s">
        <v>65</v>
      </c>
    </row>
    <row r="162" spans="1:29" ht="27" customHeight="1" x14ac:dyDescent="0.25">
      <c r="A162" s="64" t="s">
        <v>284</v>
      </c>
      <c r="B162" s="64" t="s">
        <v>285</v>
      </c>
      <c r="C162" s="37">
        <v>4301031224</v>
      </c>
      <c r="D162" s="351">
        <v>4680115882683</v>
      </c>
      <c r="E162" s="351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79</v>
      </c>
      <c r="L162" s="38">
        <v>40</v>
      </c>
      <c r="M162" s="443" t="s">
        <v>286</v>
      </c>
      <c r="N162" s="353"/>
      <c r="O162" s="353"/>
      <c r="P162" s="353"/>
      <c r="Q162" s="354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7"/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6" t="s">
        <v>65</v>
      </c>
    </row>
    <row r="163" spans="1:29" ht="27" customHeight="1" x14ac:dyDescent="0.25">
      <c r="A163" s="64" t="s">
        <v>287</v>
      </c>
      <c r="B163" s="64" t="s">
        <v>288</v>
      </c>
      <c r="C163" s="37">
        <v>4301031230</v>
      </c>
      <c r="D163" s="351">
        <v>4680115882690</v>
      </c>
      <c r="E163" s="351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79</v>
      </c>
      <c r="L163" s="38">
        <v>40</v>
      </c>
      <c r="M163" s="444" t="s">
        <v>289</v>
      </c>
      <c r="N163" s="353"/>
      <c r="O163" s="353"/>
      <c r="P163" s="353"/>
      <c r="Q163" s="354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7"/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7" t="s">
        <v>65</v>
      </c>
    </row>
    <row r="164" spans="1:29" ht="27" customHeight="1" x14ac:dyDescent="0.25">
      <c r="A164" s="64" t="s">
        <v>290</v>
      </c>
      <c r="B164" s="64" t="s">
        <v>291</v>
      </c>
      <c r="C164" s="37">
        <v>4301031220</v>
      </c>
      <c r="D164" s="351">
        <v>4680115882669</v>
      </c>
      <c r="E164" s="351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9" t="s">
        <v>79</v>
      </c>
      <c r="L164" s="38">
        <v>40</v>
      </c>
      <c r="M164" s="445" t="s">
        <v>292</v>
      </c>
      <c r="N164" s="353"/>
      <c r="O164" s="353"/>
      <c r="P164" s="353"/>
      <c r="Q164" s="354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7"/>
        <v>0</v>
      </c>
      <c r="W164" s="42" t="str">
        <f>IFERROR(IF(V164=0,"",ROUNDUP(V164/H164,0)*0.00937),"")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293</v>
      </c>
      <c r="B165" s="64" t="s">
        <v>294</v>
      </c>
      <c r="C165" s="37">
        <v>4301031221</v>
      </c>
      <c r="D165" s="351">
        <v>4680115882676</v>
      </c>
      <c r="E165" s="351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79</v>
      </c>
      <c r="L165" s="38">
        <v>40</v>
      </c>
      <c r="M165" s="446" t="s">
        <v>295</v>
      </c>
      <c r="N165" s="353"/>
      <c r="O165" s="353"/>
      <c r="P165" s="353"/>
      <c r="Q165" s="354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7"/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296</v>
      </c>
      <c r="B166" s="64" t="s">
        <v>297</v>
      </c>
      <c r="C166" s="37">
        <v>4301031152</v>
      </c>
      <c r="D166" s="351">
        <v>4607091387285</v>
      </c>
      <c r="E166" s="351"/>
      <c r="F166" s="63">
        <v>0.35</v>
      </c>
      <c r="G166" s="38">
        <v>6</v>
      </c>
      <c r="H166" s="63">
        <v>2.1</v>
      </c>
      <c r="I166" s="63">
        <v>2.23</v>
      </c>
      <c r="J166" s="38">
        <v>234</v>
      </c>
      <c r="K166" s="39" t="s">
        <v>79</v>
      </c>
      <c r="L166" s="38">
        <v>40</v>
      </c>
      <c r="M166" s="4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66" s="353"/>
      <c r="O166" s="353"/>
      <c r="P166" s="353"/>
      <c r="Q166" s="354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7"/>
        <v>0</v>
      </c>
      <c r="W166" s="42" t="str">
        <f>IFERROR(IF(V166=0,"",ROUNDUP(V166/H166,0)*0.00502),"")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298</v>
      </c>
      <c r="B167" s="64" t="s">
        <v>299</v>
      </c>
      <c r="C167" s="37">
        <v>4301031199</v>
      </c>
      <c r="D167" s="351">
        <v>4680115880986</v>
      </c>
      <c r="E167" s="351"/>
      <c r="F167" s="63">
        <v>0.35</v>
      </c>
      <c r="G167" s="38">
        <v>6</v>
      </c>
      <c r="H167" s="63">
        <v>2.1</v>
      </c>
      <c r="I167" s="63">
        <v>2.23</v>
      </c>
      <c r="J167" s="38">
        <v>234</v>
      </c>
      <c r="K167" s="39" t="s">
        <v>79</v>
      </c>
      <c r="L167" s="38">
        <v>40</v>
      </c>
      <c r="M167" s="44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67" s="353"/>
      <c r="O167" s="353"/>
      <c r="P167" s="353"/>
      <c r="Q167" s="354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7"/>
        <v>0</v>
      </c>
      <c r="W167" s="42" t="str">
        <f>IFERROR(IF(V167=0,"",ROUNDUP(V167/H167,0)*0.00502),"")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300</v>
      </c>
      <c r="B168" s="64" t="s">
        <v>301</v>
      </c>
      <c r="C168" s="37">
        <v>4301031190</v>
      </c>
      <c r="D168" s="351">
        <v>4680115880207</v>
      </c>
      <c r="E168" s="351"/>
      <c r="F168" s="63">
        <v>0.4</v>
      </c>
      <c r="G168" s="38">
        <v>6</v>
      </c>
      <c r="H168" s="63">
        <v>2.4</v>
      </c>
      <c r="I168" s="63">
        <v>2.63</v>
      </c>
      <c r="J168" s="38">
        <v>156</v>
      </c>
      <c r="K168" s="39" t="s">
        <v>79</v>
      </c>
      <c r="L168" s="38">
        <v>40</v>
      </c>
      <c r="M168" s="44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68" s="353"/>
      <c r="O168" s="353"/>
      <c r="P168" s="353"/>
      <c r="Q168" s="354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7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302</v>
      </c>
      <c r="B169" s="64" t="s">
        <v>303</v>
      </c>
      <c r="C169" s="37">
        <v>4301031205</v>
      </c>
      <c r="D169" s="351">
        <v>4680115881785</v>
      </c>
      <c r="E169" s="351"/>
      <c r="F169" s="63">
        <v>0.35</v>
      </c>
      <c r="G169" s="38">
        <v>6</v>
      </c>
      <c r="H169" s="63">
        <v>2.1</v>
      </c>
      <c r="I169" s="63">
        <v>2.23</v>
      </c>
      <c r="J169" s="38">
        <v>234</v>
      </c>
      <c r="K169" s="39" t="s">
        <v>79</v>
      </c>
      <c r="L169" s="38">
        <v>40</v>
      </c>
      <c r="M169" s="450" t="s">
        <v>304</v>
      </c>
      <c r="N169" s="353"/>
      <c r="O169" s="353"/>
      <c r="P169" s="353"/>
      <c r="Q169" s="354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7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305</v>
      </c>
      <c r="B170" s="64" t="s">
        <v>306</v>
      </c>
      <c r="C170" s="37">
        <v>4301031202</v>
      </c>
      <c r="D170" s="351">
        <v>4680115881679</v>
      </c>
      <c r="E170" s="351"/>
      <c r="F170" s="63">
        <v>0.35</v>
      </c>
      <c r="G170" s="38">
        <v>6</v>
      </c>
      <c r="H170" s="63">
        <v>2.1</v>
      </c>
      <c r="I170" s="63">
        <v>2.2000000000000002</v>
      </c>
      <c r="J170" s="38">
        <v>234</v>
      </c>
      <c r="K170" s="39" t="s">
        <v>79</v>
      </c>
      <c r="L170" s="38">
        <v>40</v>
      </c>
      <c r="M170" s="45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0" s="353"/>
      <c r="O170" s="353"/>
      <c r="P170" s="353"/>
      <c r="Q170" s="35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7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4301031158</v>
      </c>
      <c r="D171" s="351">
        <v>4680115880191</v>
      </c>
      <c r="E171" s="351"/>
      <c r="F171" s="63">
        <v>0.4</v>
      </c>
      <c r="G171" s="38">
        <v>6</v>
      </c>
      <c r="H171" s="63">
        <v>2.4</v>
      </c>
      <c r="I171" s="63">
        <v>2.5</v>
      </c>
      <c r="J171" s="38">
        <v>234</v>
      </c>
      <c r="K171" s="39" t="s">
        <v>79</v>
      </c>
      <c r="L171" s="38">
        <v>40</v>
      </c>
      <c r="M171" s="45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1" s="353"/>
      <c r="O171" s="353"/>
      <c r="P171" s="353"/>
      <c r="Q171" s="35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7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309</v>
      </c>
      <c r="B172" s="64" t="s">
        <v>310</v>
      </c>
      <c r="C172" s="37">
        <v>4301031151</v>
      </c>
      <c r="D172" s="351">
        <v>4607091389845</v>
      </c>
      <c r="E172" s="351"/>
      <c r="F172" s="63">
        <v>0.35</v>
      </c>
      <c r="G172" s="38">
        <v>6</v>
      </c>
      <c r="H172" s="63">
        <v>2.1</v>
      </c>
      <c r="I172" s="63">
        <v>2.2000000000000002</v>
      </c>
      <c r="J172" s="38">
        <v>234</v>
      </c>
      <c r="K172" s="39" t="s">
        <v>79</v>
      </c>
      <c r="L172" s="38">
        <v>40</v>
      </c>
      <c r="M172" s="45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2" s="353"/>
      <c r="O172" s="353"/>
      <c r="P172" s="353"/>
      <c r="Q172" s="35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7"/>
        <v>0</v>
      </c>
      <c r="W172" s="42" t="str">
        <f>IFERROR(IF(V172=0,"",ROUNDUP(V172/H172,0)*0.00502),"")</f>
        <v/>
      </c>
      <c r="X172" s="69" t="s">
        <v>48</v>
      </c>
      <c r="Y172" s="70" t="s">
        <v>48</v>
      </c>
      <c r="AC172" s="166" t="s">
        <v>65</v>
      </c>
    </row>
    <row r="173" spans="1:29" x14ac:dyDescent="0.2">
      <c r="A173" s="358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9"/>
      <c r="M173" s="355" t="s">
        <v>43</v>
      </c>
      <c r="N173" s="356"/>
      <c r="O173" s="356"/>
      <c r="P173" s="356"/>
      <c r="Q173" s="356"/>
      <c r="R173" s="356"/>
      <c r="S173" s="357"/>
      <c r="T173" s="43" t="s">
        <v>42</v>
      </c>
      <c r="U173" s="44">
        <f>IFERROR(U157/H157,"0")+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</f>
        <v>0</v>
      </c>
      <c r="V173" s="44">
        <f>IFERROR(V157/H157,"0")+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</f>
        <v>0</v>
      </c>
      <c r="W173" s="44">
        <f>IFERROR(IF(W157="",0,W157),"0")+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</f>
        <v>0</v>
      </c>
      <c r="X173" s="68"/>
      <c r="Y173" s="68"/>
    </row>
    <row r="174" spans="1:29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9"/>
      <c r="M174" s="355" t="s">
        <v>43</v>
      </c>
      <c r="N174" s="356"/>
      <c r="O174" s="356"/>
      <c r="P174" s="356"/>
      <c r="Q174" s="356"/>
      <c r="R174" s="356"/>
      <c r="S174" s="357"/>
      <c r="T174" s="43" t="s">
        <v>0</v>
      </c>
      <c r="U174" s="44">
        <f>IFERROR(SUM(U157:U172),"0")</f>
        <v>0</v>
      </c>
      <c r="V174" s="44">
        <f>IFERROR(SUM(V157:V172),"0")</f>
        <v>0</v>
      </c>
      <c r="W174" s="43"/>
      <c r="X174" s="68"/>
      <c r="Y174" s="68"/>
    </row>
    <row r="175" spans="1:29" ht="14.25" customHeight="1" x14ac:dyDescent="0.25">
      <c r="A175" s="350" t="s">
        <v>80</v>
      </c>
      <c r="B175" s="350"/>
      <c r="C175" s="350"/>
      <c r="D175" s="350"/>
      <c r="E175" s="350"/>
      <c r="F175" s="350"/>
      <c r="G175" s="350"/>
      <c r="H175" s="350"/>
      <c r="I175" s="350"/>
      <c r="J175" s="350"/>
      <c r="K175" s="350"/>
      <c r="L175" s="350"/>
      <c r="M175" s="350"/>
      <c r="N175" s="350"/>
      <c r="O175" s="350"/>
      <c r="P175" s="350"/>
      <c r="Q175" s="350"/>
      <c r="R175" s="350"/>
      <c r="S175" s="350"/>
      <c r="T175" s="350"/>
      <c r="U175" s="350"/>
      <c r="V175" s="350"/>
      <c r="W175" s="350"/>
      <c r="X175" s="67"/>
      <c r="Y175" s="67"/>
    </row>
    <row r="176" spans="1:29" ht="27" customHeight="1" x14ac:dyDescent="0.25">
      <c r="A176" s="64" t="s">
        <v>311</v>
      </c>
      <c r="B176" s="64" t="s">
        <v>312</v>
      </c>
      <c r="C176" s="37">
        <v>4301051409</v>
      </c>
      <c r="D176" s="351">
        <v>4680115881556</v>
      </c>
      <c r="E176" s="351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9" t="s">
        <v>140</v>
      </c>
      <c r="L176" s="38">
        <v>45</v>
      </c>
      <c r="M176" s="454" t="s">
        <v>313</v>
      </c>
      <c r="N176" s="353"/>
      <c r="O176" s="353"/>
      <c r="P176" s="353"/>
      <c r="Q176" s="35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ref="V176:V196" si="8">IFERROR(IF(U176="",0,CEILING((U176/$H176),1)*$H176),"")</f>
        <v>0</v>
      </c>
      <c r="W176" s="42" t="str">
        <f>IFERROR(IF(V176=0,"",ROUNDUP(V176/H176,0)*0.01196),"")</f>
        <v/>
      </c>
      <c r="X176" s="69" t="s">
        <v>48</v>
      </c>
      <c r="Y176" s="70" t="s">
        <v>48</v>
      </c>
      <c r="AC176" s="167" t="s">
        <v>65</v>
      </c>
    </row>
    <row r="177" spans="1:29" ht="16.5" customHeight="1" x14ac:dyDescent="0.25">
      <c r="A177" s="64" t="s">
        <v>314</v>
      </c>
      <c r="B177" s="64" t="s">
        <v>315</v>
      </c>
      <c r="C177" s="37">
        <v>4301051101</v>
      </c>
      <c r="D177" s="351">
        <v>4607091387766</v>
      </c>
      <c r="E177" s="351"/>
      <c r="F177" s="63">
        <v>1.35</v>
      </c>
      <c r="G177" s="38">
        <v>6</v>
      </c>
      <c r="H177" s="63">
        <v>8.1</v>
      </c>
      <c r="I177" s="63">
        <v>8.6579999999999995</v>
      </c>
      <c r="J177" s="38">
        <v>56</v>
      </c>
      <c r="K177" s="39" t="s">
        <v>79</v>
      </c>
      <c r="L177" s="38">
        <v>40</v>
      </c>
      <c r="M177" s="4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77" s="353"/>
      <c r="O177" s="353"/>
      <c r="P177" s="353"/>
      <c r="Q177" s="35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IFERROR(IF(V177=0,"",ROUNDUP(V177/H177,0)*0.02175),"")</f>
        <v/>
      </c>
      <c r="X177" s="69" t="s">
        <v>48</v>
      </c>
      <c r="Y177" s="70" t="s">
        <v>48</v>
      </c>
      <c r="AC177" s="168" t="s">
        <v>65</v>
      </c>
    </row>
    <row r="178" spans="1:29" ht="27" customHeight="1" x14ac:dyDescent="0.25">
      <c r="A178" s="64" t="s">
        <v>316</v>
      </c>
      <c r="B178" s="64" t="s">
        <v>317</v>
      </c>
      <c r="C178" s="37">
        <v>4301051116</v>
      </c>
      <c r="D178" s="351">
        <v>4607091387957</v>
      </c>
      <c r="E178" s="351"/>
      <c r="F178" s="63">
        <v>1.3</v>
      </c>
      <c r="G178" s="38">
        <v>6</v>
      </c>
      <c r="H178" s="63">
        <v>7.8</v>
      </c>
      <c r="I178" s="63">
        <v>8.3640000000000008</v>
      </c>
      <c r="J178" s="38">
        <v>56</v>
      </c>
      <c r="K178" s="39" t="s">
        <v>79</v>
      </c>
      <c r="L178" s="38">
        <v>40</v>
      </c>
      <c r="M178" s="4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78" s="353"/>
      <c r="O178" s="353"/>
      <c r="P178" s="353"/>
      <c r="Q178" s="35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IFERROR(IF(V178=0,"",ROUNDUP(V178/H178,0)*0.02175),"")</f>
        <v/>
      </c>
      <c r="X178" s="69" t="s">
        <v>48</v>
      </c>
      <c r="Y178" s="70" t="s">
        <v>48</v>
      </c>
      <c r="AC178" s="169" t="s">
        <v>65</v>
      </c>
    </row>
    <row r="179" spans="1:29" ht="27" customHeight="1" x14ac:dyDescent="0.25">
      <c r="A179" s="64" t="s">
        <v>318</v>
      </c>
      <c r="B179" s="64" t="s">
        <v>319</v>
      </c>
      <c r="C179" s="37">
        <v>4301051115</v>
      </c>
      <c r="D179" s="351">
        <v>4607091387964</v>
      </c>
      <c r="E179" s="351"/>
      <c r="F179" s="63">
        <v>1.35</v>
      </c>
      <c r="G179" s="38">
        <v>6</v>
      </c>
      <c r="H179" s="63">
        <v>8.1</v>
      </c>
      <c r="I179" s="63">
        <v>8.6460000000000008</v>
      </c>
      <c r="J179" s="38">
        <v>56</v>
      </c>
      <c r="K179" s="39" t="s">
        <v>79</v>
      </c>
      <c r="L179" s="38">
        <v>40</v>
      </c>
      <c r="M179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79" s="353"/>
      <c r="O179" s="353"/>
      <c r="P179" s="353"/>
      <c r="Q179" s="35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IFERROR(IF(V179=0,"",ROUNDUP(V179/H179,0)*0.02175),"")</f>
        <v/>
      </c>
      <c r="X179" s="69" t="s">
        <v>48</v>
      </c>
      <c r="Y179" s="70" t="s">
        <v>48</v>
      </c>
      <c r="AC179" s="170" t="s">
        <v>65</v>
      </c>
    </row>
    <row r="180" spans="1:29" ht="16.5" customHeight="1" x14ac:dyDescent="0.25">
      <c r="A180" s="64" t="s">
        <v>320</v>
      </c>
      <c r="B180" s="64" t="s">
        <v>321</v>
      </c>
      <c r="C180" s="37">
        <v>4301051470</v>
      </c>
      <c r="D180" s="351">
        <v>4680115880573</v>
      </c>
      <c r="E180" s="351"/>
      <c r="F180" s="63">
        <v>1.3</v>
      </c>
      <c r="G180" s="38">
        <v>6</v>
      </c>
      <c r="H180" s="63">
        <v>7.8</v>
      </c>
      <c r="I180" s="63">
        <v>8.3640000000000008</v>
      </c>
      <c r="J180" s="38">
        <v>56</v>
      </c>
      <c r="K180" s="39" t="s">
        <v>140</v>
      </c>
      <c r="L180" s="38">
        <v>45</v>
      </c>
      <c r="M180" s="458" t="s">
        <v>322</v>
      </c>
      <c r="N180" s="353"/>
      <c r="O180" s="353"/>
      <c r="P180" s="353"/>
      <c r="Q180" s="354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>IFERROR(IF(V180=0,"",ROUNDUP(V180/H180,0)*0.02175),"")</f>
        <v/>
      </c>
      <c r="X180" s="69" t="s">
        <v>48</v>
      </c>
      <c r="Y180" s="70" t="s">
        <v>48</v>
      </c>
      <c r="AC180" s="171" t="s">
        <v>65</v>
      </c>
    </row>
    <row r="181" spans="1:29" ht="27" customHeight="1" x14ac:dyDescent="0.25">
      <c r="A181" s="64" t="s">
        <v>323</v>
      </c>
      <c r="B181" s="64" t="s">
        <v>324</v>
      </c>
      <c r="C181" s="37">
        <v>4301051408</v>
      </c>
      <c r="D181" s="351">
        <v>4680115881594</v>
      </c>
      <c r="E181" s="351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9" t="s">
        <v>140</v>
      </c>
      <c r="L181" s="38">
        <v>40</v>
      </c>
      <c r="M181" s="459" t="s">
        <v>325</v>
      </c>
      <c r="N181" s="353"/>
      <c r="O181" s="353"/>
      <c r="P181" s="353"/>
      <c r="Q181" s="354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  <c r="AC181" s="172" t="s">
        <v>65</v>
      </c>
    </row>
    <row r="182" spans="1:29" ht="27" customHeight="1" x14ac:dyDescent="0.25">
      <c r="A182" s="64" t="s">
        <v>326</v>
      </c>
      <c r="B182" s="64" t="s">
        <v>327</v>
      </c>
      <c r="C182" s="37">
        <v>4301051433</v>
      </c>
      <c r="D182" s="351">
        <v>4680115881587</v>
      </c>
      <c r="E182" s="351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9" t="s">
        <v>79</v>
      </c>
      <c r="L182" s="38">
        <v>35</v>
      </c>
      <c r="M182" s="460" t="s">
        <v>328</v>
      </c>
      <c r="N182" s="353"/>
      <c r="O182" s="353"/>
      <c r="P182" s="353"/>
      <c r="Q182" s="354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>IFERROR(IF(V182=0,"",ROUNDUP(V182/H182,0)*0.01196),"")</f>
        <v/>
      </c>
      <c r="X182" s="69" t="s">
        <v>48</v>
      </c>
      <c r="Y182" s="70" t="s">
        <v>48</v>
      </c>
      <c r="AC182" s="173" t="s">
        <v>65</v>
      </c>
    </row>
    <row r="183" spans="1:29" ht="16.5" customHeight="1" x14ac:dyDescent="0.25">
      <c r="A183" s="64" t="s">
        <v>329</v>
      </c>
      <c r="B183" s="64" t="s">
        <v>330</v>
      </c>
      <c r="C183" s="37">
        <v>4301051380</v>
      </c>
      <c r="D183" s="351">
        <v>4680115880962</v>
      </c>
      <c r="E183" s="351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9" t="s">
        <v>79</v>
      </c>
      <c r="L183" s="38">
        <v>40</v>
      </c>
      <c r="M183" s="461" t="s">
        <v>331</v>
      </c>
      <c r="N183" s="353"/>
      <c r="O183" s="353"/>
      <c r="P183" s="353"/>
      <c r="Q183" s="354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  <c r="AC183" s="174" t="s">
        <v>65</v>
      </c>
    </row>
    <row r="184" spans="1:29" ht="27" customHeight="1" x14ac:dyDescent="0.25">
      <c r="A184" s="64" t="s">
        <v>332</v>
      </c>
      <c r="B184" s="64" t="s">
        <v>333</v>
      </c>
      <c r="C184" s="37">
        <v>4301051411</v>
      </c>
      <c r="D184" s="351">
        <v>4680115881617</v>
      </c>
      <c r="E184" s="351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9" t="s">
        <v>140</v>
      </c>
      <c r="L184" s="38">
        <v>40</v>
      </c>
      <c r="M184" s="462" t="s">
        <v>334</v>
      </c>
      <c r="N184" s="353"/>
      <c r="O184" s="353"/>
      <c r="P184" s="353"/>
      <c r="Q184" s="354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335</v>
      </c>
      <c r="B185" s="64" t="s">
        <v>336</v>
      </c>
      <c r="C185" s="37">
        <v>4301051377</v>
      </c>
      <c r="D185" s="351">
        <v>4680115881228</v>
      </c>
      <c r="E185" s="351"/>
      <c r="F185" s="63">
        <v>0.4</v>
      </c>
      <c r="G185" s="38">
        <v>6</v>
      </c>
      <c r="H185" s="63">
        <v>2.4</v>
      </c>
      <c r="I185" s="63">
        <v>2.6</v>
      </c>
      <c r="J185" s="38">
        <v>156</v>
      </c>
      <c r="K185" s="39" t="s">
        <v>79</v>
      </c>
      <c r="L185" s="38">
        <v>35</v>
      </c>
      <c r="M185" s="46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5" s="353"/>
      <c r="O185" s="353"/>
      <c r="P185" s="353"/>
      <c r="Q185" s="354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337</v>
      </c>
      <c r="B186" s="64" t="s">
        <v>338</v>
      </c>
      <c r="C186" s="37">
        <v>4301051432</v>
      </c>
      <c r="D186" s="351">
        <v>4680115881037</v>
      </c>
      <c r="E186" s="351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9" t="s">
        <v>79</v>
      </c>
      <c r="L186" s="38">
        <v>35</v>
      </c>
      <c r="M186" s="464" t="s">
        <v>339</v>
      </c>
      <c r="N186" s="353"/>
      <c r="O186" s="353"/>
      <c r="P186" s="353"/>
      <c r="Q186" s="354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>IFERROR(IF(V186=0,"",ROUNDUP(V186/H186,0)*0.00937),"")</f>
        <v/>
      </c>
      <c r="X186" s="69" t="s">
        <v>48</v>
      </c>
      <c r="Y186" s="70" t="s">
        <v>48</v>
      </c>
      <c r="AC186" s="177" t="s">
        <v>65</v>
      </c>
    </row>
    <row r="187" spans="1:29" ht="27" customHeight="1" x14ac:dyDescent="0.25">
      <c r="A187" s="64" t="s">
        <v>340</v>
      </c>
      <c r="B187" s="64" t="s">
        <v>341</v>
      </c>
      <c r="C187" s="37">
        <v>4301051384</v>
      </c>
      <c r="D187" s="351">
        <v>4680115881211</v>
      </c>
      <c r="E187" s="351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9" t="s">
        <v>79</v>
      </c>
      <c r="L187" s="38">
        <v>45</v>
      </c>
      <c r="M187" s="465" t="s">
        <v>342</v>
      </c>
      <c r="N187" s="353"/>
      <c r="O187" s="353"/>
      <c r="P187" s="353"/>
      <c r="Q187" s="354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343</v>
      </c>
      <c r="B188" s="64" t="s">
        <v>344</v>
      </c>
      <c r="C188" s="37">
        <v>4301051378</v>
      </c>
      <c r="D188" s="351">
        <v>4680115881020</v>
      </c>
      <c r="E188" s="351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9" t="s">
        <v>79</v>
      </c>
      <c r="L188" s="38">
        <v>45</v>
      </c>
      <c r="M188" s="466" t="s">
        <v>345</v>
      </c>
      <c r="N188" s="353"/>
      <c r="O188" s="353"/>
      <c r="P188" s="353"/>
      <c r="Q188" s="354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8"/>
        <v>0</v>
      </c>
      <c r="W188" s="42" t="str">
        <f>IFERROR(IF(V188=0,"",ROUNDUP(V188/H188,0)*0.00937),"")</f>
        <v/>
      </c>
      <c r="X188" s="69" t="s">
        <v>48</v>
      </c>
      <c r="Y188" s="70" t="s">
        <v>48</v>
      </c>
      <c r="AC188" s="179" t="s">
        <v>65</v>
      </c>
    </row>
    <row r="189" spans="1:29" ht="16.5" customHeight="1" x14ac:dyDescent="0.25">
      <c r="A189" s="64" t="s">
        <v>346</v>
      </c>
      <c r="B189" s="64" t="s">
        <v>347</v>
      </c>
      <c r="C189" s="37">
        <v>4301051134</v>
      </c>
      <c r="D189" s="351">
        <v>4607091381672</v>
      </c>
      <c r="E189" s="351"/>
      <c r="F189" s="63">
        <v>0.6</v>
      </c>
      <c r="G189" s="38">
        <v>6</v>
      </c>
      <c r="H189" s="63">
        <v>3.6</v>
      </c>
      <c r="I189" s="63">
        <v>3.8759999999999999</v>
      </c>
      <c r="J189" s="38">
        <v>120</v>
      </c>
      <c r="K189" s="39" t="s">
        <v>79</v>
      </c>
      <c r="L189" s="38">
        <v>40</v>
      </c>
      <c r="M189" s="46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89" s="353"/>
      <c r="O189" s="353"/>
      <c r="P189" s="353"/>
      <c r="Q189" s="35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8"/>
        <v>0</v>
      </c>
      <c r="W189" s="42" t="str">
        <f>IFERROR(IF(V189=0,"",ROUNDUP(V189/H189,0)*0.00937),"")</f>
        <v/>
      </c>
      <c r="X189" s="69" t="s">
        <v>48</v>
      </c>
      <c r="Y189" s="70" t="s">
        <v>48</v>
      </c>
      <c r="AC189" s="180" t="s">
        <v>65</v>
      </c>
    </row>
    <row r="190" spans="1:29" ht="27" customHeight="1" x14ac:dyDescent="0.25">
      <c r="A190" s="64" t="s">
        <v>348</v>
      </c>
      <c r="B190" s="64" t="s">
        <v>349</v>
      </c>
      <c r="C190" s="37">
        <v>4301051130</v>
      </c>
      <c r="D190" s="351">
        <v>4607091387537</v>
      </c>
      <c r="E190" s="351"/>
      <c r="F190" s="63">
        <v>0.45</v>
      </c>
      <c r="G190" s="38">
        <v>6</v>
      </c>
      <c r="H190" s="63">
        <v>2.7</v>
      </c>
      <c r="I190" s="63">
        <v>2.99</v>
      </c>
      <c r="J190" s="38">
        <v>156</v>
      </c>
      <c r="K190" s="39" t="s">
        <v>79</v>
      </c>
      <c r="L190" s="38">
        <v>40</v>
      </c>
      <c r="M190" s="4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0" s="353"/>
      <c r="O190" s="353"/>
      <c r="P190" s="353"/>
      <c r="Q190" s="354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8"/>
        <v>0</v>
      </c>
      <c r="W190" s="42" t="str">
        <f t="shared" ref="W190:W196" si="9">IFERROR(IF(V190=0,"",ROUNDUP(V190/H190,0)*0.00753),"")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350</v>
      </c>
      <c r="B191" s="64" t="s">
        <v>351</v>
      </c>
      <c r="C191" s="37">
        <v>4301051132</v>
      </c>
      <c r="D191" s="351">
        <v>4607091387513</v>
      </c>
      <c r="E191" s="351"/>
      <c r="F191" s="63">
        <v>0.45</v>
      </c>
      <c r="G191" s="38">
        <v>6</v>
      </c>
      <c r="H191" s="63">
        <v>2.7</v>
      </c>
      <c r="I191" s="63">
        <v>2.9780000000000002</v>
      </c>
      <c r="J191" s="38">
        <v>156</v>
      </c>
      <c r="K191" s="39" t="s">
        <v>79</v>
      </c>
      <c r="L191" s="38">
        <v>40</v>
      </c>
      <c r="M191" s="4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1" s="353"/>
      <c r="O191" s="353"/>
      <c r="P191" s="353"/>
      <c r="Q191" s="35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8"/>
        <v>0</v>
      </c>
      <c r="W191" s="42" t="str">
        <f t="shared" si="9"/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4301051407</v>
      </c>
      <c r="D192" s="351">
        <v>4680115882195</v>
      </c>
      <c r="E192" s="351"/>
      <c r="F192" s="63">
        <v>0.4</v>
      </c>
      <c r="G192" s="38">
        <v>6</v>
      </c>
      <c r="H192" s="63">
        <v>2.4</v>
      </c>
      <c r="I192" s="63">
        <v>2.69</v>
      </c>
      <c r="J192" s="38">
        <v>156</v>
      </c>
      <c r="K192" s="39" t="s">
        <v>140</v>
      </c>
      <c r="L192" s="38">
        <v>40</v>
      </c>
      <c r="M192" s="470" t="s">
        <v>354</v>
      </c>
      <c r="N192" s="353"/>
      <c r="O192" s="353"/>
      <c r="P192" s="353"/>
      <c r="Q192" s="354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8"/>
        <v>0</v>
      </c>
      <c r="W192" s="42" t="str">
        <f t="shared" si="9"/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355</v>
      </c>
      <c r="B193" s="64" t="s">
        <v>356</v>
      </c>
      <c r="C193" s="37">
        <v>4301051468</v>
      </c>
      <c r="D193" s="351">
        <v>4680115880092</v>
      </c>
      <c r="E193" s="351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9" t="s">
        <v>140</v>
      </c>
      <c r="L193" s="38">
        <v>45</v>
      </c>
      <c r="M193" s="471" t="s">
        <v>357</v>
      </c>
      <c r="N193" s="353"/>
      <c r="O193" s="353"/>
      <c r="P193" s="353"/>
      <c r="Q193" s="35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8"/>
        <v>0</v>
      </c>
      <c r="W193" s="42" t="str">
        <f t="shared" si="9"/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358</v>
      </c>
      <c r="B194" s="64" t="s">
        <v>359</v>
      </c>
      <c r="C194" s="37">
        <v>4301051469</v>
      </c>
      <c r="D194" s="351">
        <v>4680115880221</v>
      </c>
      <c r="E194" s="351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9" t="s">
        <v>140</v>
      </c>
      <c r="L194" s="38">
        <v>45</v>
      </c>
      <c r="M194" s="472" t="s">
        <v>360</v>
      </c>
      <c r="N194" s="353"/>
      <c r="O194" s="353"/>
      <c r="P194" s="353"/>
      <c r="Q194" s="354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8"/>
        <v>0</v>
      </c>
      <c r="W194" s="42" t="str">
        <f t="shared" si="9"/>
        <v/>
      </c>
      <c r="X194" s="69" t="s">
        <v>48</v>
      </c>
      <c r="Y194" s="70" t="s">
        <v>48</v>
      </c>
      <c r="AC194" s="185" t="s">
        <v>65</v>
      </c>
    </row>
    <row r="195" spans="1:29" ht="16.5" customHeight="1" x14ac:dyDescent="0.25">
      <c r="A195" s="64" t="s">
        <v>361</v>
      </c>
      <c r="B195" s="64" t="s">
        <v>362</v>
      </c>
      <c r="C195" s="37">
        <v>4301051326</v>
      </c>
      <c r="D195" s="351">
        <v>4680115880504</v>
      </c>
      <c r="E195" s="351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9" t="s">
        <v>79</v>
      </c>
      <c r="L195" s="38">
        <v>40</v>
      </c>
      <c r="M195" s="473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5" s="353"/>
      <c r="O195" s="353"/>
      <c r="P195" s="353"/>
      <c r="Q195" s="354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8"/>
        <v>0</v>
      </c>
      <c r="W195" s="42" t="str">
        <f t="shared" si="9"/>
        <v/>
      </c>
      <c r="X195" s="69" t="s">
        <v>48</v>
      </c>
      <c r="Y195" s="70" t="s">
        <v>48</v>
      </c>
      <c r="AC195" s="186" t="s">
        <v>65</v>
      </c>
    </row>
    <row r="196" spans="1:29" ht="27" customHeight="1" x14ac:dyDescent="0.25">
      <c r="A196" s="64" t="s">
        <v>363</v>
      </c>
      <c r="B196" s="64" t="s">
        <v>364</v>
      </c>
      <c r="C196" s="37">
        <v>4301051410</v>
      </c>
      <c r="D196" s="351">
        <v>4680115882164</v>
      </c>
      <c r="E196" s="351"/>
      <c r="F196" s="63">
        <v>0.4</v>
      </c>
      <c r="G196" s="38">
        <v>6</v>
      </c>
      <c r="H196" s="63">
        <v>2.4</v>
      </c>
      <c r="I196" s="63">
        <v>2.6779999999999999</v>
      </c>
      <c r="J196" s="38">
        <v>156</v>
      </c>
      <c r="K196" s="39" t="s">
        <v>140</v>
      </c>
      <c r="L196" s="38">
        <v>40</v>
      </c>
      <c r="M196" s="474" t="s">
        <v>365</v>
      </c>
      <c r="N196" s="353"/>
      <c r="O196" s="353"/>
      <c r="P196" s="353"/>
      <c r="Q196" s="354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8"/>
        <v>0</v>
      </c>
      <c r="W196" s="42" t="str">
        <f t="shared" si="9"/>
        <v/>
      </c>
      <c r="X196" s="69" t="s">
        <v>48</v>
      </c>
      <c r="Y196" s="70" t="s">
        <v>48</v>
      </c>
      <c r="AC196" s="187" t="s">
        <v>65</v>
      </c>
    </row>
    <row r="197" spans="1:29" x14ac:dyDescent="0.2">
      <c r="A197" s="358"/>
      <c r="B197" s="358"/>
      <c r="C197" s="358"/>
      <c r="D197" s="358"/>
      <c r="E197" s="358"/>
      <c r="F197" s="358"/>
      <c r="G197" s="358"/>
      <c r="H197" s="358"/>
      <c r="I197" s="358"/>
      <c r="J197" s="358"/>
      <c r="K197" s="358"/>
      <c r="L197" s="359"/>
      <c r="M197" s="355" t="s">
        <v>43</v>
      </c>
      <c r="N197" s="356"/>
      <c r="O197" s="356"/>
      <c r="P197" s="356"/>
      <c r="Q197" s="356"/>
      <c r="R197" s="356"/>
      <c r="S197" s="357"/>
      <c r="T197" s="43" t="s">
        <v>42</v>
      </c>
      <c r="U197" s="44">
        <f>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</f>
        <v>0</v>
      </c>
      <c r="V197" s="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44">
        <f>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</f>
        <v>0</v>
      </c>
      <c r="X197" s="68"/>
      <c r="Y197" s="68"/>
    </row>
    <row r="198" spans="1:29" x14ac:dyDescent="0.2">
      <c r="A198" s="358"/>
      <c r="B198" s="358"/>
      <c r="C198" s="358"/>
      <c r="D198" s="358"/>
      <c r="E198" s="358"/>
      <c r="F198" s="358"/>
      <c r="G198" s="358"/>
      <c r="H198" s="358"/>
      <c r="I198" s="358"/>
      <c r="J198" s="358"/>
      <c r="K198" s="358"/>
      <c r="L198" s="359"/>
      <c r="M198" s="355" t="s">
        <v>43</v>
      </c>
      <c r="N198" s="356"/>
      <c r="O198" s="356"/>
      <c r="P198" s="356"/>
      <c r="Q198" s="356"/>
      <c r="R198" s="356"/>
      <c r="S198" s="357"/>
      <c r="T198" s="43" t="s">
        <v>0</v>
      </c>
      <c r="U198" s="44">
        <f>IFERROR(SUM(U176:U196),"0")</f>
        <v>0</v>
      </c>
      <c r="V198" s="44">
        <f>IFERROR(SUM(V176:V196),"0")</f>
        <v>0</v>
      </c>
      <c r="W198" s="43"/>
      <c r="X198" s="68"/>
      <c r="Y198" s="68"/>
    </row>
    <row r="199" spans="1:29" ht="14.25" customHeight="1" x14ac:dyDescent="0.25">
      <c r="A199" s="350" t="s">
        <v>205</v>
      </c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67"/>
      <c r="Y199" s="67"/>
    </row>
    <row r="200" spans="1:29" ht="16.5" customHeight="1" x14ac:dyDescent="0.25">
      <c r="A200" s="64" t="s">
        <v>366</v>
      </c>
      <c r="B200" s="64" t="s">
        <v>367</v>
      </c>
      <c r="C200" s="37">
        <v>4301060326</v>
      </c>
      <c r="D200" s="351">
        <v>4607091380880</v>
      </c>
      <c r="E200" s="351"/>
      <c r="F200" s="63">
        <v>1.4</v>
      </c>
      <c r="G200" s="38">
        <v>6</v>
      </c>
      <c r="H200" s="63">
        <v>8.4</v>
      </c>
      <c r="I200" s="63">
        <v>8.9640000000000004</v>
      </c>
      <c r="J200" s="38">
        <v>56</v>
      </c>
      <c r="K200" s="39" t="s">
        <v>79</v>
      </c>
      <c r="L200" s="38">
        <v>30</v>
      </c>
      <c r="M200" s="47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0" s="353"/>
      <c r="O200" s="353"/>
      <c r="P200" s="353"/>
      <c r="Q200" s="35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ref="V200:V205" si="10">IFERROR(IF(U200="",0,CEILING((U200/$H200),1)*$H200),"")</f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8" t="s">
        <v>65</v>
      </c>
    </row>
    <row r="201" spans="1:29" ht="27" customHeight="1" x14ac:dyDescent="0.25">
      <c r="A201" s="64" t="s">
        <v>368</v>
      </c>
      <c r="B201" s="64" t="s">
        <v>369</v>
      </c>
      <c r="C201" s="37">
        <v>4301060308</v>
      </c>
      <c r="D201" s="351">
        <v>4607091384482</v>
      </c>
      <c r="E201" s="351"/>
      <c r="F201" s="63">
        <v>1.3</v>
      </c>
      <c r="G201" s="38">
        <v>6</v>
      </c>
      <c r="H201" s="63">
        <v>7.8</v>
      </c>
      <c r="I201" s="63">
        <v>8.3640000000000008</v>
      </c>
      <c r="J201" s="38">
        <v>56</v>
      </c>
      <c r="K201" s="39" t="s">
        <v>79</v>
      </c>
      <c r="L201" s="38">
        <v>30</v>
      </c>
      <c r="M201" s="4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1" s="353"/>
      <c r="O201" s="353"/>
      <c r="P201" s="353"/>
      <c r="Q201" s="35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189" t="s">
        <v>65</v>
      </c>
    </row>
    <row r="202" spans="1:29" ht="16.5" customHeight="1" x14ac:dyDescent="0.25">
      <c r="A202" s="64" t="s">
        <v>370</v>
      </c>
      <c r="B202" s="64" t="s">
        <v>371</v>
      </c>
      <c r="C202" s="37">
        <v>4301060325</v>
      </c>
      <c r="D202" s="351">
        <v>4607091380897</v>
      </c>
      <c r="E202" s="351"/>
      <c r="F202" s="63">
        <v>1.4</v>
      </c>
      <c r="G202" s="38">
        <v>6</v>
      </c>
      <c r="H202" s="63">
        <v>8.4</v>
      </c>
      <c r="I202" s="63">
        <v>8.9640000000000004</v>
      </c>
      <c r="J202" s="38">
        <v>56</v>
      </c>
      <c r="K202" s="39" t="s">
        <v>79</v>
      </c>
      <c r="L202" s="38">
        <v>30</v>
      </c>
      <c r="M202" s="4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2" s="353"/>
      <c r="O202" s="353"/>
      <c r="P202" s="353"/>
      <c r="Q202" s="354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IFERROR(IF(V202=0,"",ROUNDUP(V202/H202,0)*0.02175),"")</f>
        <v/>
      </c>
      <c r="X202" s="69" t="s">
        <v>48</v>
      </c>
      <c r="Y202" s="70" t="s">
        <v>48</v>
      </c>
      <c r="AC202" s="190" t="s">
        <v>65</v>
      </c>
    </row>
    <row r="203" spans="1:29" ht="16.5" customHeight="1" x14ac:dyDescent="0.25">
      <c r="A203" s="64" t="s">
        <v>372</v>
      </c>
      <c r="B203" s="64" t="s">
        <v>373</v>
      </c>
      <c r="C203" s="37">
        <v>4301060338</v>
      </c>
      <c r="D203" s="351">
        <v>4680115880801</v>
      </c>
      <c r="E203" s="351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9" t="s">
        <v>79</v>
      </c>
      <c r="L203" s="38">
        <v>40</v>
      </c>
      <c r="M203" s="478" t="s">
        <v>374</v>
      </c>
      <c r="N203" s="353"/>
      <c r="O203" s="353"/>
      <c r="P203" s="353"/>
      <c r="Q203" s="354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>IFERROR(IF(V203=0,"",ROUNDUP(V203/H203,0)*0.00753),"")</f>
        <v/>
      </c>
      <c r="X203" s="69" t="s">
        <v>48</v>
      </c>
      <c r="Y203" s="70" t="s">
        <v>48</v>
      </c>
      <c r="AC203" s="191" t="s">
        <v>65</v>
      </c>
    </row>
    <row r="204" spans="1:29" ht="27" customHeight="1" x14ac:dyDescent="0.25">
      <c r="A204" s="64" t="s">
        <v>375</v>
      </c>
      <c r="B204" s="64" t="s">
        <v>376</v>
      </c>
      <c r="C204" s="37">
        <v>4301060339</v>
      </c>
      <c r="D204" s="351">
        <v>4680115880818</v>
      </c>
      <c r="E204" s="351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479" t="s">
        <v>377</v>
      </c>
      <c r="N204" s="353"/>
      <c r="O204" s="353"/>
      <c r="P204" s="353"/>
      <c r="Q204" s="354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>IFERROR(IF(V204=0,"",ROUNDUP(V204/H204,0)*0.00753),"")</f>
        <v/>
      </c>
      <c r="X204" s="69" t="s">
        <v>48</v>
      </c>
      <c r="Y204" s="70" t="s">
        <v>48</v>
      </c>
      <c r="AC204" s="192" t="s">
        <v>65</v>
      </c>
    </row>
    <row r="205" spans="1:29" ht="16.5" customHeight="1" x14ac:dyDescent="0.25">
      <c r="A205" s="64" t="s">
        <v>378</v>
      </c>
      <c r="B205" s="64" t="s">
        <v>379</v>
      </c>
      <c r="C205" s="37">
        <v>4301060337</v>
      </c>
      <c r="D205" s="351">
        <v>4680115880368</v>
      </c>
      <c r="E205" s="351"/>
      <c r="F205" s="63">
        <v>1</v>
      </c>
      <c r="G205" s="38">
        <v>4</v>
      </c>
      <c r="H205" s="63">
        <v>4</v>
      </c>
      <c r="I205" s="63">
        <v>4.3600000000000003</v>
      </c>
      <c r="J205" s="38">
        <v>104</v>
      </c>
      <c r="K205" s="39" t="s">
        <v>140</v>
      </c>
      <c r="L205" s="38">
        <v>40</v>
      </c>
      <c r="M205" s="480" t="s">
        <v>380</v>
      </c>
      <c r="N205" s="353"/>
      <c r="O205" s="353"/>
      <c r="P205" s="353"/>
      <c r="Q205" s="354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>IFERROR(IF(V205=0,"",ROUNDUP(V205/H205,0)*0.01196),"")</f>
        <v/>
      </c>
      <c r="X205" s="69" t="s">
        <v>48</v>
      </c>
      <c r="Y205" s="70" t="s">
        <v>48</v>
      </c>
      <c r="AC205" s="193" t="s">
        <v>65</v>
      </c>
    </row>
    <row r="206" spans="1:29" x14ac:dyDescent="0.2">
      <c r="A206" s="358"/>
      <c r="B206" s="358"/>
      <c r="C206" s="358"/>
      <c r="D206" s="358"/>
      <c r="E206" s="358"/>
      <c r="F206" s="358"/>
      <c r="G206" s="358"/>
      <c r="H206" s="358"/>
      <c r="I206" s="358"/>
      <c r="J206" s="358"/>
      <c r="K206" s="358"/>
      <c r="L206" s="359"/>
      <c r="M206" s="355" t="s">
        <v>43</v>
      </c>
      <c r="N206" s="356"/>
      <c r="O206" s="356"/>
      <c r="P206" s="356"/>
      <c r="Q206" s="356"/>
      <c r="R206" s="356"/>
      <c r="S206" s="357"/>
      <c r="T206" s="43" t="s">
        <v>42</v>
      </c>
      <c r="U206" s="44">
        <f>IFERROR(U200/H200,"0")+IFERROR(U201/H201,"0")+IFERROR(U202/H202,"0")+IFERROR(U203/H203,"0")+IFERROR(U204/H204,"0")+IFERROR(U205/H205,"0")</f>
        <v>0</v>
      </c>
      <c r="V206" s="44">
        <f>IFERROR(V200/H200,"0")+IFERROR(V201/H201,"0")+IFERROR(V202/H202,"0")+IFERROR(V203/H203,"0")+IFERROR(V204/H204,"0")+IFERROR(V205/H205,"0")</f>
        <v>0</v>
      </c>
      <c r="W206" s="44">
        <f>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29" x14ac:dyDescent="0.2">
      <c r="A207" s="358"/>
      <c r="B207" s="358"/>
      <c r="C207" s="358"/>
      <c r="D207" s="358"/>
      <c r="E207" s="358"/>
      <c r="F207" s="358"/>
      <c r="G207" s="358"/>
      <c r="H207" s="358"/>
      <c r="I207" s="358"/>
      <c r="J207" s="358"/>
      <c r="K207" s="358"/>
      <c r="L207" s="359"/>
      <c r="M207" s="355" t="s">
        <v>43</v>
      </c>
      <c r="N207" s="356"/>
      <c r="O207" s="356"/>
      <c r="P207" s="356"/>
      <c r="Q207" s="356"/>
      <c r="R207" s="356"/>
      <c r="S207" s="357"/>
      <c r="T207" s="43" t="s">
        <v>0</v>
      </c>
      <c r="U207" s="44">
        <f>IFERROR(SUM(U200:U205),"0")</f>
        <v>0</v>
      </c>
      <c r="V207" s="44">
        <f>IFERROR(SUM(V200:V205),"0")</f>
        <v>0</v>
      </c>
      <c r="W207" s="43"/>
      <c r="X207" s="68"/>
      <c r="Y207" s="68"/>
    </row>
    <row r="208" spans="1:29" ht="14.25" customHeight="1" x14ac:dyDescent="0.25">
      <c r="A208" s="350" t="s">
        <v>94</v>
      </c>
      <c r="B208" s="350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50"/>
      <c r="P208" s="350"/>
      <c r="Q208" s="350"/>
      <c r="R208" s="350"/>
      <c r="S208" s="350"/>
      <c r="T208" s="350"/>
      <c r="U208" s="350"/>
      <c r="V208" s="350"/>
      <c r="W208" s="350"/>
      <c r="X208" s="67"/>
      <c r="Y208" s="67"/>
    </row>
    <row r="209" spans="1:29" ht="16.5" customHeight="1" x14ac:dyDescent="0.25">
      <c r="A209" s="64" t="s">
        <v>381</v>
      </c>
      <c r="B209" s="64" t="s">
        <v>382</v>
      </c>
      <c r="C209" s="37">
        <v>4301030232</v>
      </c>
      <c r="D209" s="351">
        <v>4607091388374</v>
      </c>
      <c r="E209" s="351"/>
      <c r="F209" s="63">
        <v>0.38</v>
      </c>
      <c r="G209" s="38">
        <v>8</v>
      </c>
      <c r="H209" s="63">
        <v>3.04</v>
      </c>
      <c r="I209" s="63">
        <v>3.28</v>
      </c>
      <c r="J209" s="38">
        <v>156</v>
      </c>
      <c r="K209" s="39" t="s">
        <v>98</v>
      </c>
      <c r="L209" s="38">
        <v>180</v>
      </c>
      <c r="M209" s="481" t="s">
        <v>383</v>
      </c>
      <c r="N209" s="353"/>
      <c r="O209" s="353"/>
      <c r="P209" s="353"/>
      <c r="Q209" s="354"/>
      <c r="R209" s="40" t="s">
        <v>48</v>
      </c>
      <c r="S209" s="40" t="s">
        <v>48</v>
      </c>
      <c r="T209" s="41" t="s">
        <v>0</v>
      </c>
      <c r="U209" s="59">
        <v>0</v>
      </c>
      <c r="V209" s="56">
        <f>IFERROR(IF(U209="",0,CEILING((U209/$H209),1)*$H209),"")</f>
        <v>0</v>
      </c>
      <c r="W209" s="42" t="str">
        <f>IFERROR(IF(V209=0,"",ROUNDUP(V209/H209,0)*0.00753),"")</f>
        <v/>
      </c>
      <c r="X209" s="69" t="s">
        <v>48</v>
      </c>
      <c r="Y209" s="70" t="s">
        <v>48</v>
      </c>
      <c r="AC209" s="194" t="s">
        <v>65</v>
      </c>
    </row>
    <row r="210" spans="1:29" ht="27" customHeight="1" x14ac:dyDescent="0.25">
      <c r="A210" s="64" t="s">
        <v>384</v>
      </c>
      <c r="B210" s="64" t="s">
        <v>385</v>
      </c>
      <c r="C210" s="37">
        <v>4301030235</v>
      </c>
      <c r="D210" s="351">
        <v>4607091388381</v>
      </c>
      <c r="E210" s="351"/>
      <c r="F210" s="63">
        <v>0.38</v>
      </c>
      <c r="G210" s="38">
        <v>8</v>
      </c>
      <c r="H210" s="63">
        <v>3.04</v>
      </c>
      <c r="I210" s="63">
        <v>3.32</v>
      </c>
      <c r="J210" s="38">
        <v>156</v>
      </c>
      <c r="K210" s="39" t="s">
        <v>98</v>
      </c>
      <c r="L210" s="38">
        <v>180</v>
      </c>
      <c r="M210" s="482" t="s">
        <v>386</v>
      </c>
      <c r="N210" s="353"/>
      <c r="O210" s="353"/>
      <c r="P210" s="353"/>
      <c r="Q210" s="354"/>
      <c r="R210" s="40" t="s">
        <v>48</v>
      </c>
      <c r="S210" s="40" t="s">
        <v>48</v>
      </c>
      <c r="T210" s="41" t="s">
        <v>0</v>
      </c>
      <c r="U210" s="59">
        <v>0</v>
      </c>
      <c r="V210" s="56">
        <f>IFERROR(IF(U210="",0,CEILING((U210/$H210),1)*$H210),"")</f>
        <v>0</v>
      </c>
      <c r="W210" s="42" t="str">
        <f>IFERROR(IF(V210=0,"",ROUNDUP(V210/H210,0)*0.00753),"")</f>
        <v/>
      </c>
      <c r="X210" s="69" t="s">
        <v>48</v>
      </c>
      <c r="Y210" s="70" t="s">
        <v>48</v>
      </c>
      <c r="AC210" s="195" t="s">
        <v>65</v>
      </c>
    </row>
    <row r="211" spans="1:29" ht="27" customHeight="1" x14ac:dyDescent="0.25">
      <c r="A211" s="64" t="s">
        <v>387</v>
      </c>
      <c r="B211" s="64" t="s">
        <v>388</v>
      </c>
      <c r="C211" s="37">
        <v>4301030233</v>
      </c>
      <c r="D211" s="351">
        <v>4607091388404</v>
      </c>
      <c r="E211" s="351"/>
      <c r="F211" s="63">
        <v>0.17</v>
      </c>
      <c r="G211" s="38">
        <v>15</v>
      </c>
      <c r="H211" s="63">
        <v>2.5499999999999998</v>
      </c>
      <c r="I211" s="63">
        <v>2.9</v>
      </c>
      <c r="J211" s="38">
        <v>156</v>
      </c>
      <c r="K211" s="39" t="s">
        <v>98</v>
      </c>
      <c r="L211" s="38">
        <v>180</v>
      </c>
      <c r="M211" s="4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1" s="353"/>
      <c r="O211" s="353"/>
      <c r="P211" s="353"/>
      <c r="Q211" s="354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196" t="s">
        <v>65</v>
      </c>
    </row>
    <row r="212" spans="1:29" x14ac:dyDescent="0.2">
      <c r="A212" s="358"/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9"/>
      <c r="M212" s="355" t="s">
        <v>43</v>
      </c>
      <c r="N212" s="356"/>
      <c r="O212" s="356"/>
      <c r="P212" s="356"/>
      <c r="Q212" s="356"/>
      <c r="R212" s="356"/>
      <c r="S212" s="357"/>
      <c r="T212" s="43" t="s">
        <v>42</v>
      </c>
      <c r="U212" s="44">
        <f>IFERROR(U209/H209,"0")+IFERROR(U210/H210,"0")+IFERROR(U211/H211,"0")</f>
        <v>0</v>
      </c>
      <c r="V212" s="44">
        <f>IFERROR(V209/H209,"0")+IFERROR(V210/H210,"0")+IFERROR(V211/H211,"0")</f>
        <v>0</v>
      </c>
      <c r="W212" s="44">
        <f>IFERROR(IF(W209="",0,W209),"0")+IFERROR(IF(W210="",0,W210),"0")+IFERROR(IF(W211="",0,W211),"0")</f>
        <v>0</v>
      </c>
      <c r="X212" s="68"/>
      <c r="Y212" s="68"/>
    </row>
    <row r="213" spans="1:29" x14ac:dyDescent="0.2">
      <c r="A213" s="358"/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9"/>
      <c r="M213" s="355" t="s">
        <v>43</v>
      </c>
      <c r="N213" s="356"/>
      <c r="O213" s="356"/>
      <c r="P213" s="356"/>
      <c r="Q213" s="356"/>
      <c r="R213" s="356"/>
      <c r="S213" s="357"/>
      <c r="T213" s="43" t="s">
        <v>0</v>
      </c>
      <c r="U213" s="44">
        <f>IFERROR(SUM(U209:U211),"0")</f>
        <v>0</v>
      </c>
      <c r="V213" s="44">
        <f>IFERROR(SUM(V209:V211),"0")</f>
        <v>0</v>
      </c>
      <c r="W213" s="43"/>
      <c r="X213" s="68"/>
      <c r="Y213" s="68"/>
    </row>
    <row r="214" spans="1:29" ht="14.25" customHeight="1" x14ac:dyDescent="0.25">
      <c r="A214" s="350" t="s">
        <v>389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67"/>
      <c r="Y214" s="67"/>
    </row>
    <row r="215" spans="1:29" ht="16.5" customHeight="1" x14ac:dyDescent="0.25">
      <c r="A215" s="64" t="s">
        <v>390</v>
      </c>
      <c r="B215" s="64" t="s">
        <v>391</v>
      </c>
      <c r="C215" s="37">
        <v>4301180002</v>
      </c>
      <c r="D215" s="351">
        <v>4680115880122</v>
      </c>
      <c r="E215" s="351"/>
      <c r="F215" s="63">
        <v>0.1</v>
      </c>
      <c r="G215" s="38">
        <v>20</v>
      </c>
      <c r="H215" s="63">
        <v>2</v>
      </c>
      <c r="I215" s="63">
        <v>2.2400000000000002</v>
      </c>
      <c r="J215" s="38">
        <v>238</v>
      </c>
      <c r="K215" s="39" t="s">
        <v>392</v>
      </c>
      <c r="L215" s="38">
        <v>730</v>
      </c>
      <c r="M215" s="484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5" s="353"/>
      <c r="O215" s="353"/>
      <c r="P215" s="353"/>
      <c r="Q215" s="354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IFERROR(IF(V215=0,"",ROUNDUP(V215/H215,0)*0.00474),"")</f>
        <v/>
      </c>
      <c r="X215" s="69" t="s">
        <v>48</v>
      </c>
      <c r="Y215" s="70" t="s">
        <v>48</v>
      </c>
      <c r="AC215" s="197" t="s">
        <v>65</v>
      </c>
    </row>
    <row r="216" spans="1:29" ht="16.5" customHeight="1" x14ac:dyDescent="0.25">
      <c r="A216" s="64" t="s">
        <v>393</v>
      </c>
      <c r="B216" s="64" t="s">
        <v>394</v>
      </c>
      <c r="C216" s="37">
        <v>4301180007</v>
      </c>
      <c r="D216" s="351">
        <v>4680115881808</v>
      </c>
      <c r="E216" s="351"/>
      <c r="F216" s="63">
        <v>0.1</v>
      </c>
      <c r="G216" s="38">
        <v>20</v>
      </c>
      <c r="H216" s="63">
        <v>2</v>
      </c>
      <c r="I216" s="63">
        <v>2.2400000000000002</v>
      </c>
      <c r="J216" s="38">
        <v>238</v>
      </c>
      <c r="K216" s="39" t="s">
        <v>392</v>
      </c>
      <c r="L216" s="38">
        <v>730</v>
      </c>
      <c r="M216" s="485" t="s">
        <v>395</v>
      </c>
      <c r="N216" s="353"/>
      <c r="O216" s="353"/>
      <c r="P216" s="353"/>
      <c r="Q216" s="354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IFERROR(IF(V216=0,"",ROUNDUP(V216/H216,0)*0.00474),"")</f>
        <v/>
      </c>
      <c r="X216" s="69" t="s">
        <v>48</v>
      </c>
      <c r="Y216" s="70" t="s">
        <v>48</v>
      </c>
      <c r="AC216" s="198" t="s">
        <v>65</v>
      </c>
    </row>
    <row r="217" spans="1:29" ht="27" customHeight="1" x14ac:dyDescent="0.25">
      <c r="A217" s="64" t="s">
        <v>396</v>
      </c>
      <c r="B217" s="64" t="s">
        <v>397</v>
      </c>
      <c r="C217" s="37">
        <v>4301180006</v>
      </c>
      <c r="D217" s="351">
        <v>4680115881822</v>
      </c>
      <c r="E217" s="351"/>
      <c r="F217" s="63">
        <v>0.1</v>
      </c>
      <c r="G217" s="38">
        <v>20</v>
      </c>
      <c r="H217" s="63">
        <v>2</v>
      </c>
      <c r="I217" s="63">
        <v>2.2400000000000002</v>
      </c>
      <c r="J217" s="38">
        <v>238</v>
      </c>
      <c r="K217" s="39" t="s">
        <v>392</v>
      </c>
      <c r="L217" s="38">
        <v>730</v>
      </c>
      <c r="M217" s="486" t="s">
        <v>398</v>
      </c>
      <c r="N217" s="353"/>
      <c r="O217" s="353"/>
      <c r="P217" s="353"/>
      <c r="Q217" s="354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IFERROR(IF(V217=0,"",ROUNDUP(V217/H217,0)*0.00474),"")</f>
        <v/>
      </c>
      <c r="X217" s="69" t="s">
        <v>48</v>
      </c>
      <c r="Y217" s="70" t="s">
        <v>48</v>
      </c>
      <c r="AC217" s="199" t="s">
        <v>65</v>
      </c>
    </row>
    <row r="218" spans="1:29" ht="27" customHeight="1" x14ac:dyDescent="0.25">
      <c r="A218" s="64" t="s">
        <v>399</v>
      </c>
      <c r="B218" s="64" t="s">
        <v>400</v>
      </c>
      <c r="C218" s="37">
        <v>4301180001</v>
      </c>
      <c r="D218" s="351">
        <v>4680115880016</v>
      </c>
      <c r="E218" s="351"/>
      <c r="F218" s="63">
        <v>0.1</v>
      </c>
      <c r="G218" s="38">
        <v>20</v>
      </c>
      <c r="H218" s="63">
        <v>2</v>
      </c>
      <c r="I218" s="63">
        <v>2.2400000000000002</v>
      </c>
      <c r="J218" s="38">
        <v>238</v>
      </c>
      <c r="K218" s="39" t="s">
        <v>392</v>
      </c>
      <c r="L218" s="38">
        <v>730</v>
      </c>
      <c r="M218" s="4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18" s="353"/>
      <c r="O218" s="353"/>
      <c r="P218" s="353"/>
      <c r="Q218" s="354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IFERROR(IF(V218=0,"",ROUNDUP(V218/H218,0)*0.00474),"")</f>
        <v/>
      </c>
      <c r="X218" s="69" t="s">
        <v>48</v>
      </c>
      <c r="Y218" s="70" t="s">
        <v>48</v>
      </c>
      <c r="AC218" s="200" t="s">
        <v>65</v>
      </c>
    </row>
    <row r="219" spans="1:29" x14ac:dyDescent="0.2">
      <c r="A219" s="358"/>
      <c r="B219" s="358"/>
      <c r="C219" s="358"/>
      <c r="D219" s="358"/>
      <c r="E219" s="358"/>
      <c r="F219" s="358"/>
      <c r="G219" s="358"/>
      <c r="H219" s="358"/>
      <c r="I219" s="358"/>
      <c r="J219" s="358"/>
      <c r="K219" s="358"/>
      <c r="L219" s="359"/>
      <c r="M219" s="355" t="s">
        <v>43</v>
      </c>
      <c r="N219" s="356"/>
      <c r="O219" s="356"/>
      <c r="P219" s="356"/>
      <c r="Q219" s="356"/>
      <c r="R219" s="356"/>
      <c r="S219" s="357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9" x14ac:dyDescent="0.2">
      <c r="A220" s="358"/>
      <c r="B220" s="358"/>
      <c r="C220" s="358"/>
      <c r="D220" s="358"/>
      <c r="E220" s="358"/>
      <c r="F220" s="358"/>
      <c r="G220" s="358"/>
      <c r="H220" s="358"/>
      <c r="I220" s="358"/>
      <c r="J220" s="358"/>
      <c r="K220" s="358"/>
      <c r="L220" s="359"/>
      <c r="M220" s="355" t="s">
        <v>43</v>
      </c>
      <c r="N220" s="356"/>
      <c r="O220" s="356"/>
      <c r="P220" s="356"/>
      <c r="Q220" s="356"/>
      <c r="R220" s="356"/>
      <c r="S220" s="357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9" ht="16.5" customHeight="1" x14ac:dyDescent="0.25">
      <c r="A221" s="349" t="s">
        <v>401</v>
      </c>
      <c r="B221" s="349"/>
      <c r="C221" s="349"/>
      <c r="D221" s="349"/>
      <c r="E221" s="349"/>
      <c r="F221" s="349"/>
      <c r="G221" s="349"/>
      <c r="H221" s="349"/>
      <c r="I221" s="349"/>
      <c r="J221" s="349"/>
      <c r="K221" s="349"/>
      <c r="L221" s="349"/>
      <c r="M221" s="349"/>
      <c r="N221" s="349"/>
      <c r="O221" s="349"/>
      <c r="P221" s="349"/>
      <c r="Q221" s="349"/>
      <c r="R221" s="349"/>
      <c r="S221" s="349"/>
      <c r="T221" s="349"/>
      <c r="U221" s="349"/>
      <c r="V221" s="349"/>
      <c r="W221" s="349"/>
      <c r="X221" s="66"/>
      <c r="Y221" s="66"/>
    </row>
    <row r="222" spans="1:29" ht="14.25" customHeight="1" x14ac:dyDescent="0.25">
      <c r="A222" s="350" t="s">
        <v>116</v>
      </c>
      <c r="B222" s="350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  <c r="R222" s="350"/>
      <c r="S222" s="350"/>
      <c r="T222" s="350"/>
      <c r="U222" s="350"/>
      <c r="V222" s="350"/>
      <c r="W222" s="350"/>
      <c r="X222" s="67"/>
      <c r="Y222" s="67"/>
    </row>
    <row r="223" spans="1:29" ht="27" customHeight="1" x14ac:dyDescent="0.25">
      <c r="A223" s="64" t="s">
        <v>402</v>
      </c>
      <c r="B223" s="64" t="s">
        <v>403</v>
      </c>
      <c r="C223" s="37">
        <v>4301011315</v>
      </c>
      <c r="D223" s="351">
        <v>4607091387421</v>
      </c>
      <c r="E223" s="351"/>
      <c r="F223" s="63">
        <v>1.35</v>
      </c>
      <c r="G223" s="38">
        <v>8</v>
      </c>
      <c r="H223" s="63">
        <v>10.8</v>
      </c>
      <c r="I223" s="63">
        <v>11.28</v>
      </c>
      <c r="J223" s="38">
        <v>56</v>
      </c>
      <c r="K223" s="39" t="s">
        <v>114</v>
      </c>
      <c r="L223" s="38">
        <v>55</v>
      </c>
      <c r="M223" s="48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3" s="353"/>
      <c r="O223" s="353"/>
      <c r="P223" s="353"/>
      <c r="Q223" s="354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ref="V223:V229" si="11">IFERROR(IF(U223="",0,CEILING((U223/$H223),1)*$H223),"")</f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201" t="s">
        <v>65</v>
      </c>
    </row>
    <row r="224" spans="1:29" ht="27" customHeight="1" x14ac:dyDescent="0.25">
      <c r="A224" s="64" t="s">
        <v>402</v>
      </c>
      <c r="B224" s="64" t="s">
        <v>404</v>
      </c>
      <c r="C224" s="37">
        <v>4301011121</v>
      </c>
      <c r="D224" s="351">
        <v>4607091387421</v>
      </c>
      <c r="E224" s="351"/>
      <c r="F224" s="63">
        <v>1.35</v>
      </c>
      <c r="G224" s="38">
        <v>8</v>
      </c>
      <c r="H224" s="63">
        <v>10.8</v>
      </c>
      <c r="I224" s="63">
        <v>11.28</v>
      </c>
      <c r="J224" s="38">
        <v>48</v>
      </c>
      <c r="K224" s="39" t="s">
        <v>242</v>
      </c>
      <c r="L224" s="38">
        <v>55</v>
      </c>
      <c r="M224" s="48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4" s="353"/>
      <c r="O224" s="353"/>
      <c r="P224" s="353"/>
      <c r="Q224" s="354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1"/>
        <v>0</v>
      </c>
      <c r="W224" s="42" t="str">
        <f>IFERROR(IF(V224=0,"",ROUNDUP(V224/H224,0)*0.02039),"")</f>
        <v/>
      </c>
      <c r="X224" s="69" t="s">
        <v>48</v>
      </c>
      <c r="Y224" s="70" t="s">
        <v>48</v>
      </c>
      <c r="AC224" s="202" t="s">
        <v>65</v>
      </c>
    </row>
    <row r="225" spans="1:29" ht="27" customHeight="1" x14ac:dyDescent="0.25">
      <c r="A225" s="64" t="s">
        <v>405</v>
      </c>
      <c r="B225" s="64" t="s">
        <v>406</v>
      </c>
      <c r="C225" s="37">
        <v>4301011396</v>
      </c>
      <c r="D225" s="351">
        <v>4607091387452</v>
      </c>
      <c r="E225" s="351"/>
      <c r="F225" s="63">
        <v>1.35</v>
      </c>
      <c r="G225" s="38">
        <v>8</v>
      </c>
      <c r="H225" s="63">
        <v>10.8</v>
      </c>
      <c r="I225" s="63">
        <v>11.28</v>
      </c>
      <c r="J225" s="38">
        <v>48</v>
      </c>
      <c r="K225" s="39" t="s">
        <v>242</v>
      </c>
      <c r="L225" s="38">
        <v>55</v>
      </c>
      <c r="M225" s="49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5" s="353"/>
      <c r="O225" s="353"/>
      <c r="P225" s="353"/>
      <c r="Q225" s="354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1"/>
        <v>0</v>
      </c>
      <c r="W225" s="42" t="str">
        <f>IFERROR(IF(V225=0,"",ROUNDUP(V225/H225,0)*0.02039),"")</f>
        <v/>
      </c>
      <c r="X225" s="69" t="s">
        <v>48</v>
      </c>
      <c r="Y225" s="70" t="s">
        <v>48</v>
      </c>
      <c r="AC225" s="203" t="s">
        <v>65</v>
      </c>
    </row>
    <row r="226" spans="1:29" ht="27" customHeight="1" x14ac:dyDescent="0.25">
      <c r="A226" s="64" t="s">
        <v>405</v>
      </c>
      <c r="B226" s="64" t="s">
        <v>407</v>
      </c>
      <c r="C226" s="37">
        <v>4301011322</v>
      </c>
      <c r="D226" s="351">
        <v>4607091387452</v>
      </c>
      <c r="E226" s="351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9" t="s">
        <v>140</v>
      </c>
      <c r="L226" s="38">
        <v>55</v>
      </c>
      <c r="M226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6" s="353"/>
      <c r="O226" s="353"/>
      <c r="P226" s="353"/>
      <c r="Q226" s="354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1"/>
        <v>0</v>
      </c>
      <c r="W226" s="42" t="str">
        <f>IFERROR(IF(V226=0,"",ROUNDUP(V226/H226,0)*0.02175),"")</f>
        <v/>
      </c>
      <c r="X226" s="69" t="s">
        <v>48</v>
      </c>
      <c r="Y226" s="70" t="s">
        <v>48</v>
      </c>
      <c r="AC226" s="204" t="s">
        <v>65</v>
      </c>
    </row>
    <row r="227" spans="1:29" ht="27" customHeight="1" x14ac:dyDescent="0.25">
      <c r="A227" s="64" t="s">
        <v>408</v>
      </c>
      <c r="B227" s="64" t="s">
        <v>409</v>
      </c>
      <c r="C227" s="37">
        <v>4301011313</v>
      </c>
      <c r="D227" s="351">
        <v>4607091385984</v>
      </c>
      <c r="E227" s="351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114</v>
      </c>
      <c r="L227" s="38">
        <v>55</v>
      </c>
      <c r="M227" s="4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27" s="353"/>
      <c r="O227" s="353"/>
      <c r="P227" s="353"/>
      <c r="Q227" s="354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1"/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205" t="s">
        <v>65</v>
      </c>
    </row>
    <row r="228" spans="1:29" ht="27" customHeight="1" x14ac:dyDescent="0.25">
      <c r="A228" s="64" t="s">
        <v>410</v>
      </c>
      <c r="B228" s="64" t="s">
        <v>411</v>
      </c>
      <c r="C228" s="37">
        <v>4301011316</v>
      </c>
      <c r="D228" s="351">
        <v>4607091387438</v>
      </c>
      <c r="E228" s="351"/>
      <c r="F228" s="63">
        <v>0.5</v>
      </c>
      <c r="G228" s="38">
        <v>10</v>
      </c>
      <c r="H228" s="63">
        <v>5</v>
      </c>
      <c r="I228" s="63">
        <v>5.24</v>
      </c>
      <c r="J228" s="38">
        <v>120</v>
      </c>
      <c r="K228" s="39" t="s">
        <v>114</v>
      </c>
      <c r="L228" s="38">
        <v>55</v>
      </c>
      <c r="M228" s="4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28" s="353"/>
      <c r="O228" s="353"/>
      <c r="P228" s="353"/>
      <c r="Q228" s="354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1"/>
        <v>0</v>
      </c>
      <c r="W228" s="42" t="str">
        <f>IFERROR(IF(V228=0,"",ROUNDUP(V228/H228,0)*0.00937),"")</f>
        <v/>
      </c>
      <c r="X228" s="69" t="s">
        <v>48</v>
      </c>
      <c r="Y228" s="70" t="s">
        <v>48</v>
      </c>
      <c r="AC228" s="206" t="s">
        <v>65</v>
      </c>
    </row>
    <row r="229" spans="1:29" ht="27" customHeight="1" x14ac:dyDescent="0.25">
      <c r="A229" s="64" t="s">
        <v>412</v>
      </c>
      <c r="B229" s="64" t="s">
        <v>413</v>
      </c>
      <c r="C229" s="37">
        <v>4301011318</v>
      </c>
      <c r="D229" s="351">
        <v>4607091387469</v>
      </c>
      <c r="E229" s="351"/>
      <c r="F229" s="63">
        <v>0.5</v>
      </c>
      <c r="G229" s="38">
        <v>10</v>
      </c>
      <c r="H229" s="63">
        <v>5</v>
      </c>
      <c r="I229" s="63">
        <v>5.21</v>
      </c>
      <c r="J229" s="38">
        <v>120</v>
      </c>
      <c r="K229" s="39" t="s">
        <v>79</v>
      </c>
      <c r="L229" s="38">
        <v>55</v>
      </c>
      <c r="M229" s="49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29" s="353"/>
      <c r="O229" s="353"/>
      <c r="P229" s="353"/>
      <c r="Q229" s="354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1"/>
        <v>0</v>
      </c>
      <c r="W229" s="42" t="str">
        <f>IFERROR(IF(V229=0,"",ROUNDUP(V229/H229,0)*0.00937),"")</f>
        <v/>
      </c>
      <c r="X229" s="69" t="s">
        <v>48</v>
      </c>
      <c r="Y229" s="70" t="s">
        <v>48</v>
      </c>
      <c r="AC229" s="207" t="s">
        <v>65</v>
      </c>
    </row>
    <row r="230" spans="1:29" x14ac:dyDescent="0.2">
      <c r="A230" s="358"/>
      <c r="B230" s="358"/>
      <c r="C230" s="358"/>
      <c r="D230" s="358"/>
      <c r="E230" s="358"/>
      <c r="F230" s="358"/>
      <c r="G230" s="358"/>
      <c r="H230" s="358"/>
      <c r="I230" s="358"/>
      <c r="J230" s="358"/>
      <c r="K230" s="358"/>
      <c r="L230" s="359"/>
      <c r="M230" s="355" t="s">
        <v>43</v>
      </c>
      <c r="N230" s="356"/>
      <c r="O230" s="356"/>
      <c r="P230" s="356"/>
      <c r="Q230" s="356"/>
      <c r="R230" s="356"/>
      <c r="S230" s="357"/>
      <c r="T230" s="43" t="s">
        <v>42</v>
      </c>
      <c r="U230" s="44">
        <f>IFERROR(U223/H223,"0")+IFERROR(U224/H224,"0")+IFERROR(U225/H225,"0")+IFERROR(U226/H226,"0")+IFERROR(U227/H227,"0")+IFERROR(U228/H228,"0")+IFERROR(U229/H229,"0")</f>
        <v>0</v>
      </c>
      <c r="V230" s="44">
        <f>IFERROR(V223/H223,"0")+IFERROR(V224/H224,"0")+IFERROR(V225/H225,"0")+IFERROR(V226/H226,"0")+IFERROR(V227/H227,"0")+IFERROR(V228/H228,"0")+IFERROR(V229/H229,"0")</f>
        <v>0</v>
      </c>
      <c r="W230" s="44">
        <f>IFERROR(IF(W223="",0,W223),"0")+IFERROR(IF(W224="",0,W224),"0")+IFERROR(IF(W225="",0,W225),"0")+IFERROR(IF(W226="",0,W226),"0")+IFERROR(IF(W227="",0,W227),"0")+IFERROR(IF(W228="",0,W228),"0")+IFERROR(IF(W229="",0,W229),"0")</f>
        <v>0</v>
      </c>
      <c r="X230" s="68"/>
      <c r="Y230" s="68"/>
    </row>
    <row r="231" spans="1:29" x14ac:dyDescent="0.2">
      <c r="A231" s="358"/>
      <c r="B231" s="358"/>
      <c r="C231" s="358"/>
      <c r="D231" s="358"/>
      <c r="E231" s="358"/>
      <c r="F231" s="358"/>
      <c r="G231" s="358"/>
      <c r="H231" s="358"/>
      <c r="I231" s="358"/>
      <c r="J231" s="358"/>
      <c r="K231" s="358"/>
      <c r="L231" s="359"/>
      <c r="M231" s="355" t="s">
        <v>43</v>
      </c>
      <c r="N231" s="356"/>
      <c r="O231" s="356"/>
      <c r="P231" s="356"/>
      <c r="Q231" s="356"/>
      <c r="R231" s="356"/>
      <c r="S231" s="357"/>
      <c r="T231" s="43" t="s">
        <v>0</v>
      </c>
      <c r="U231" s="44">
        <f>IFERROR(SUM(U223:U229),"0")</f>
        <v>0</v>
      </c>
      <c r="V231" s="44">
        <f>IFERROR(SUM(V223:V229),"0")</f>
        <v>0</v>
      </c>
      <c r="W231" s="43"/>
      <c r="X231" s="68"/>
      <c r="Y231" s="68"/>
    </row>
    <row r="232" spans="1:29" ht="14.25" customHeight="1" x14ac:dyDescent="0.25">
      <c r="A232" s="350" t="s">
        <v>75</v>
      </c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50"/>
      <c r="P232" s="350"/>
      <c r="Q232" s="350"/>
      <c r="R232" s="350"/>
      <c r="S232" s="350"/>
      <c r="T232" s="350"/>
      <c r="U232" s="350"/>
      <c r="V232" s="350"/>
      <c r="W232" s="350"/>
      <c r="X232" s="67"/>
      <c r="Y232" s="67"/>
    </row>
    <row r="233" spans="1:29" ht="27" customHeight="1" x14ac:dyDescent="0.25">
      <c r="A233" s="64" t="s">
        <v>414</v>
      </c>
      <c r="B233" s="64" t="s">
        <v>415</v>
      </c>
      <c r="C233" s="37">
        <v>4301031154</v>
      </c>
      <c r="D233" s="351">
        <v>4607091387292</v>
      </c>
      <c r="E233" s="351"/>
      <c r="F233" s="63">
        <v>0.63</v>
      </c>
      <c r="G233" s="38">
        <v>6</v>
      </c>
      <c r="H233" s="63">
        <v>3.78</v>
      </c>
      <c r="I233" s="63">
        <v>4.04</v>
      </c>
      <c r="J233" s="38">
        <v>156</v>
      </c>
      <c r="K233" s="39" t="s">
        <v>79</v>
      </c>
      <c r="L233" s="38">
        <v>45</v>
      </c>
      <c r="M233" s="4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3" s="353"/>
      <c r="O233" s="353"/>
      <c r="P233" s="353"/>
      <c r="Q233" s="354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IFERROR(IF(V233=0,"",ROUNDUP(V233/H233,0)*0.00753),"")</f>
        <v/>
      </c>
      <c r="X233" s="69" t="s">
        <v>48</v>
      </c>
      <c r="Y233" s="70" t="s">
        <v>48</v>
      </c>
      <c r="AC233" s="208" t="s">
        <v>65</v>
      </c>
    </row>
    <row r="234" spans="1:29" ht="27" customHeight="1" x14ac:dyDescent="0.25">
      <c r="A234" s="64" t="s">
        <v>416</v>
      </c>
      <c r="B234" s="64" t="s">
        <v>417</v>
      </c>
      <c r="C234" s="37">
        <v>4301031155</v>
      </c>
      <c r="D234" s="351">
        <v>4607091387315</v>
      </c>
      <c r="E234" s="351"/>
      <c r="F234" s="63">
        <v>0.7</v>
      </c>
      <c r="G234" s="38">
        <v>4</v>
      </c>
      <c r="H234" s="63">
        <v>2.8</v>
      </c>
      <c r="I234" s="63">
        <v>3.048</v>
      </c>
      <c r="J234" s="38">
        <v>156</v>
      </c>
      <c r="K234" s="39" t="s">
        <v>79</v>
      </c>
      <c r="L234" s="38">
        <v>45</v>
      </c>
      <c r="M234" s="49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4" s="353"/>
      <c r="O234" s="353"/>
      <c r="P234" s="353"/>
      <c r="Q234" s="354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209" t="s">
        <v>65</v>
      </c>
    </row>
    <row r="235" spans="1:29" x14ac:dyDescent="0.2">
      <c r="A235" s="358"/>
      <c r="B235" s="358"/>
      <c r="C235" s="358"/>
      <c r="D235" s="358"/>
      <c r="E235" s="358"/>
      <c r="F235" s="358"/>
      <c r="G235" s="358"/>
      <c r="H235" s="358"/>
      <c r="I235" s="358"/>
      <c r="J235" s="358"/>
      <c r="K235" s="358"/>
      <c r="L235" s="359"/>
      <c r="M235" s="355" t="s">
        <v>43</v>
      </c>
      <c r="N235" s="356"/>
      <c r="O235" s="356"/>
      <c r="P235" s="356"/>
      <c r="Q235" s="356"/>
      <c r="R235" s="356"/>
      <c r="S235" s="357"/>
      <c r="T235" s="43" t="s">
        <v>42</v>
      </c>
      <c r="U235" s="44">
        <f>IFERROR(U233/H233,"0")+IFERROR(U234/H234,"0")</f>
        <v>0</v>
      </c>
      <c r="V235" s="44">
        <f>IFERROR(V233/H233,"0")+IFERROR(V234/H234,"0")</f>
        <v>0</v>
      </c>
      <c r="W235" s="44">
        <f>IFERROR(IF(W233="",0,W233),"0")+IFERROR(IF(W234="",0,W234),"0")</f>
        <v>0</v>
      </c>
      <c r="X235" s="68"/>
      <c r="Y235" s="68"/>
    </row>
    <row r="236" spans="1:29" x14ac:dyDescent="0.2">
      <c r="A236" s="358"/>
      <c r="B236" s="358"/>
      <c r="C236" s="358"/>
      <c r="D236" s="358"/>
      <c r="E236" s="358"/>
      <c r="F236" s="358"/>
      <c r="G236" s="358"/>
      <c r="H236" s="358"/>
      <c r="I236" s="358"/>
      <c r="J236" s="358"/>
      <c r="K236" s="358"/>
      <c r="L236" s="359"/>
      <c r="M236" s="355" t="s">
        <v>43</v>
      </c>
      <c r="N236" s="356"/>
      <c r="O236" s="356"/>
      <c r="P236" s="356"/>
      <c r="Q236" s="356"/>
      <c r="R236" s="356"/>
      <c r="S236" s="357"/>
      <c r="T236" s="43" t="s">
        <v>0</v>
      </c>
      <c r="U236" s="44">
        <f>IFERROR(SUM(U233:U234),"0")</f>
        <v>0</v>
      </c>
      <c r="V236" s="44">
        <f>IFERROR(SUM(V233:V234),"0")</f>
        <v>0</v>
      </c>
      <c r="W236" s="43"/>
      <c r="X236" s="68"/>
      <c r="Y236" s="68"/>
    </row>
    <row r="237" spans="1:29" ht="16.5" customHeight="1" x14ac:dyDescent="0.25">
      <c r="A237" s="349" t="s">
        <v>418</v>
      </c>
      <c r="B237" s="349"/>
      <c r="C237" s="349"/>
      <c r="D237" s="349"/>
      <c r="E237" s="349"/>
      <c r="F237" s="349"/>
      <c r="G237" s="349"/>
      <c r="H237" s="349"/>
      <c r="I237" s="349"/>
      <c r="J237" s="349"/>
      <c r="K237" s="349"/>
      <c r="L237" s="349"/>
      <c r="M237" s="349"/>
      <c r="N237" s="349"/>
      <c r="O237" s="349"/>
      <c r="P237" s="349"/>
      <c r="Q237" s="349"/>
      <c r="R237" s="349"/>
      <c r="S237" s="349"/>
      <c r="T237" s="349"/>
      <c r="U237" s="349"/>
      <c r="V237" s="349"/>
      <c r="W237" s="349"/>
      <c r="X237" s="66"/>
      <c r="Y237" s="66"/>
    </row>
    <row r="238" spans="1:29" ht="14.25" customHeight="1" x14ac:dyDescent="0.25">
      <c r="A238" s="350" t="s">
        <v>75</v>
      </c>
      <c r="B238" s="350"/>
      <c r="C238" s="35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50"/>
      <c r="P238" s="350"/>
      <c r="Q238" s="350"/>
      <c r="R238" s="350"/>
      <c r="S238" s="350"/>
      <c r="T238" s="350"/>
      <c r="U238" s="350"/>
      <c r="V238" s="350"/>
      <c r="W238" s="350"/>
      <c r="X238" s="67"/>
      <c r="Y238" s="67"/>
    </row>
    <row r="239" spans="1:29" ht="37.5" customHeight="1" x14ac:dyDescent="0.25">
      <c r="A239" s="64" t="s">
        <v>419</v>
      </c>
      <c r="B239" s="64" t="s">
        <v>420</v>
      </c>
      <c r="C239" s="37">
        <v>4301030368</v>
      </c>
      <c r="D239" s="351">
        <v>4607091383232</v>
      </c>
      <c r="E239" s="351"/>
      <c r="F239" s="63">
        <v>0.28000000000000003</v>
      </c>
      <c r="G239" s="38">
        <v>6</v>
      </c>
      <c r="H239" s="63">
        <v>1.68</v>
      </c>
      <c r="I239" s="63">
        <v>2.6</v>
      </c>
      <c r="J239" s="38">
        <v>156</v>
      </c>
      <c r="K239" s="39" t="s">
        <v>79</v>
      </c>
      <c r="L239" s="38">
        <v>35</v>
      </c>
      <c r="M239" s="49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39" s="353"/>
      <c r="O239" s="353"/>
      <c r="P239" s="353"/>
      <c r="Q239" s="354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10" t="s">
        <v>65</v>
      </c>
    </row>
    <row r="240" spans="1:29" ht="27" customHeight="1" x14ac:dyDescent="0.25">
      <c r="A240" s="64" t="s">
        <v>421</v>
      </c>
      <c r="B240" s="64" t="s">
        <v>422</v>
      </c>
      <c r="C240" s="37">
        <v>4301031066</v>
      </c>
      <c r="D240" s="351">
        <v>4607091383836</v>
      </c>
      <c r="E240" s="351"/>
      <c r="F240" s="63">
        <v>0.3</v>
      </c>
      <c r="G240" s="38">
        <v>6</v>
      </c>
      <c r="H240" s="63">
        <v>1.8</v>
      </c>
      <c r="I240" s="63">
        <v>2.048</v>
      </c>
      <c r="J240" s="38">
        <v>156</v>
      </c>
      <c r="K240" s="39" t="s">
        <v>79</v>
      </c>
      <c r="L240" s="38">
        <v>40</v>
      </c>
      <c r="M240" s="4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0" s="353"/>
      <c r="O240" s="353"/>
      <c r="P240" s="353"/>
      <c r="Q240" s="354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11" t="s">
        <v>65</v>
      </c>
    </row>
    <row r="241" spans="1:29" x14ac:dyDescent="0.2">
      <c r="A241" s="358"/>
      <c r="B241" s="358"/>
      <c r="C241" s="358"/>
      <c r="D241" s="358"/>
      <c r="E241" s="358"/>
      <c r="F241" s="358"/>
      <c r="G241" s="358"/>
      <c r="H241" s="358"/>
      <c r="I241" s="358"/>
      <c r="J241" s="358"/>
      <c r="K241" s="358"/>
      <c r="L241" s="359"/>
      <c r="M241" s="355" t="s">
        <v>43</v>
      </c>
      <c r="N241" s="356"/>
      <c r="O241" s="356"/>
      <c r="P241" s="356"/>
      <c r="Q241" s="356"/>
      <c r="R241" s="356"/>
      <c r="S241" s="357"/>
      <c r="T241" s="43" t="s">
        <v>42</v>
      </c>
      <c r="U241" s="44">
        <f>IFERROR(U239/H239,"0")+IFERROR(U240/H240,"0")</f>
        <v>0</v>
      </c>
      <c r="V241" s="44">
        <f>IFERROR(V239/H239,"0")+IFERROR(V240/H240,"0")</f>
        <v>0</v>
      </c>
      <c r="W241" s="44">
        <f>IFERROR(IF(W239="",0,W239),"0")+IFERROR(IF(W240="",0,W240),"0")</f>
        <v>0</v>
      </c>
      <c r="X241" s="68"/>
      <c r="Y241" s="68"/>
    </row>
    <row r="242" spans="1:29" x14ac:dyDescent="0.2">
      <c r="A242" s="358"/>
      <c r="B242" s="358"/>
      <c r="C242" s="358"/>
      <c r="D242" s="358"/>
      <c r="E242" s="358"/>
      <c r="F242" s="358"/>
      <c r="G242" s="358"/>
      <c r="H242" s="358"/>
      <c r="I242" s="358"/>
      <c r="J242" s="358"/>
      <c r="K242" s="358"/>
      <c r="L242" s="359"/>
      <c r="M242" s="355" t="s">
        <v>43</v>
      </c>
      <c r="N242" s="356"/>
      <c r="O242" s="356"/>
      <c r="P242" s="356"/>
      <c r="Q242" s="356"/>
      <c r="R242" s="356"/>
      <c r="S242" s="357"/>
      <c r="T242" s="43" t="s">
        <v>0</v>
      </c>
      <c r="U242" s="44">
        <f>IFERROR(SUM(U239:U240),"0")</f>
        <v>0</v>
      </c>
      <c r="V242" s="44">
        <f>IFERROR(SUM(V239:V240),"0")</f>
        <v>0</v>
      </c>
      <c r="W242" s="43"/>
      <c r="X242" s="68"/>
      <c r="Y242" s="68"/>
    </row>
    <row r="243" spans="1:29" ht="14.25" customHeight="1" x14ac:dyDescent="0.25">
      <c r="A243" s="350" t="s">
        <v>80</v>
      </c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67"/>
      <c r="Y243" s="67"/>
    </row>
    <row r="244" spans="1:29" ht="27" customHeight="1" x14ac:dyDescent="0.25">
      <c r="A244" s="64" t="s">
        <v>423</v>
      </c>
      <c r="B244" s="64" t="s">
        <v>424</v>
      </c>
      <c r="C244" s="37">
        <v>4301051142</v>
      </c>
      <c r="D244" s="351">
        <v>4607091387919</v>
      </c>
      <c r="E244" s="351"/>
      <c r="F244" s="63">
        <v>1.35</v>
      </c>
      <c r="G244" s="38">
        <v>6</v>
      </c>
      <c r="H244" s="63">
        <v>8.1</v>
      </c>
      <c r="I244" s="63">
        <v>8.6639999999999997</v>
      </c>
      <c r="J244" s="38">
        <v>56</v>
      </c>
      <c r="K244" s="39" t="s">
        <v>79</v>
      </c>
      <c r="L244" s="38">
        <v>45</v>
      </c>
      <c r="M244" s="49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4" s="353"/>
      <c r="O244" s="353"/>
      <c r="P244" s="353"/>
      <c r="Q244" s="354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IFERROR(IF(V244=0,"",ROUNDUP(V244/H244,0)*0.02175),"")</f>
        <v/>
      </c>
      <c r="X244" s="69" t="s">
        <v>48</v>
      </c>
      <c r="Y244" s="70" t="s">
        <v>48</v>
      </c>
      <c r="AC244" s="212" t="s">
        <v>65</v>
      </c>
    </row>
    <row r="245" spans="1:29" ht="27" customHeight="1" x14ac:dyDescent="0.25">
      <c r="A245" s="64" t="s">
        <v>425</v>
      </c>
      <c r="B245" s="64" t="s">
        <v>426</v>
      </c>
      <c r="C245" s="37">
        <v>4301051109</v>
      </c>
      <c r="D245" s="351">
        <v>4607091383942</v>
      </c>
      <c r="E245" s="351"/>
      <c r="F245" s="63">
        <v>0.42</v>
      </c>
      <c r="G245" s="38">
        <v>6</v>
      </c>
      <c r="H245" s="63">
        <v>2.52</v>
      </c>
      <c r="I245" s="63">
        <v>2.7919999999999998</v>
      </c>
      <c r="J245" s="38">
        <v>156</v>
      </c>
      <c r="K245" s="39" t="s">
        <v>140</v>
      </c>
      <c r="L245" s="38">
        <v>45</v>
      </c>
      <c r="M245" s="50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5" s="353"/>
      <c r="O245" s="353"/>
      <c r="P245" s="353"/>
      <c r="Q245" s="354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  <c r="AC245" s="213" t="s">
        <v>65</v>
      </c>
    </row>
    <row r="246" spans="1:29" ht="27" customHeight="1" x14ac:dyDescent="0.25">
      <c r="A246" s="64" t="s">
        <v>427</v>
      </c>
      <c r="B246" s="64" t="s">
        <v>428</v>
      </c>
      <c r="C246" s="37">
        <v>4301051300</v>
      </c>
      <c r="D246" s="351">
        <v>4607091383959</v>
      </c>
      <c r="E246" s="351"/>
      <c r="F246" s="63">
        <v>0.42</v>
      </c>
      <c r="G246" s="38">
        <v>6</v>
      </c>
      <c r="H246" s="63">
        <v>2.52</v>
      </c>
      <c r="I246" s="63">
        <v>2.78</v>
      </c>
      <c r="J246" s="38">
        <v>156</v>
      </c>
      <c r="K246" s="39" t="s">
        <v>79</v>
      </c>
      <c r="L246" s="38">
        <v>35</v>
      </c>
      <c r="M246" s="50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46" s="353"/>
      <c r="O246" s="353"/>
      <c r="P246" s="353"/>
      <c r="Q246" s="354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IFERROR(IF(V246=0,"",ROUNDUP(V246/H246,0)*0.00753),"")</f>
        <v/>
      </c>
      <c r="X246" s="69" t="s">
        <v>48</v>
      </c>
      <c r="Y246" s="70" t="s">
        <v>48</v>
      </c>
      <c r="AC246" s="214" t="s">
        <v>65</v>
      </c>
    </row>
    <row r="247" spans="1:29" x14ac:dyDescent="0.2">
      <c r="A247" s="358"/>
      <c r="B247" s="358"/>
      <c r="C247" s="358"/>
      <c r="D247" s="358"/>
      <c r="E247" s="358"/>
      <c r="F247" s="358"/>
      <c r="G247" s="358"/>
      <c r="H247" s="358"/>
      <c r="I247" s="358"/>
      <c r="J247" s="358"/>
      <c r="K247" s="358"/>
      <c r="L247" s="359"/>
      <c r="M247" s="355" t="s">
        <v>43</v>
      </c>
      <c r="N247" s="356"/>
      <c r="O247" s="356"/>
      <c r="P247" s="356"/>
      <c r="Q247" s="356"/>
      <c r="R247" s="356"/>
      <c r="S247" s="357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58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9"/>
      <c r="M248" s="355" t="s">
        <v>43</v>
      </c>
      <c r="N248" s="356"/>
      <c r="O248" s="356"/>
      <c r="P248" s="356"/>
      <c r="Q248" s="356"/>
      <c r="R248" s="356"/>
      <c r="S248" s="357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4.25" customHeight="1" x14ac:dyDescent="0.25">
      <c r="A249" s="350" t="s">
        <v>205</v>
      </c>
      <c r="B249" s="350"/>
      <c r="C249" s="35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50"/>
      <c r="P249" s="350"/>
      <c r="Q249" s="350"/>
      <c r="R249" s="350"/>
      <c r="S249" s="350"/>
      <c r="T249" s="350"/>
      <c r="U249" s="350"/>
      <c r="V249" s="350"/>
      <c r="W249" s="350"/>
      <c r="X249" s="67"/>
      <c r="Y249" s="67"/>
    </row>
    <row r="250" spans="1:29" ht="27" customHeight="1" x14ac:dyDescent="0.25">
      <c r="A250" s="64" t="s">
        <v>429</v>
      </c>
      <c r="B250" s="64" t="s">
        <v>430</v>
      </c>
      <c r="C250" s="37">
        <v>4301060324</v>
      </c>
      <c r="D250" s="351">
        <v>4607091388831</v>
      </c>
      <c r="E250" s="351"/>
      <c r="F250" s="63">
        <v>0.38</v>
      </c>
      <c r="G250" s="38">
        <v>6</v>
      </c>
      <c r="H250" s="63">
        <v>2.2799999999999998</v>
      </c>
      <c r="I250" s="63">
        <v>2.552</v>
      </c>
      <c r="J250" s="38">
        <v>156</v>
      </c>
      <c r="K250" s="39" t="s">
        <v>79</v>
      </c>
      <c r="L250" s="38">
        <v>40</v>
      </c>
      <c r="M250" s="5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0" s="353"/>
      <c r="O250" s="353"/>
      <c r="P250" s="353"/>
      <c r="Q250" s="354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  <c r="AC250" s="215" t="s">
        <v>65</v>
      </c>
    </row>
    <row r="251" spans="1:29" x14ac:dyDescent="0.2">
      <c r="A251" s="358"/>
      <c r="B251" s="358"/>
      <c r="C251" s="358"/>
      <c r="D251" s="358"/>
      <c r="E251" s="358"/>
      <c r="F251" s="358"/>
      <c r="G251" s="358"/>
      <c r="H251" s="358"/>
      <c r="I251" s="358"/>
      <c r="J251" s="358"/>
      <c r="K251" s="358"/>
      <c r="L251" s="359"/>
      <c r="M251" s="355" t="s">
        <v>43</v>
      </c>
      <c r="N251" s="356"/>
      <c r="O251" s="356"/>
      <c r="P251" s="356"/>
      <c r="Q251" s="356"/>
      <c r="R251" s="356"/>
      <c r="S251" s="357"/>
      <c r="T251" s="43" t="s">
        <v>42</v>
      </c>
      <c r="U251" s="44">
        <f>IFERROR(U250/H250,"0")</f>
        <v>0</v>
      </c>
      <c r="V251" s="44">
        <f>IFERROR(V250/H250,"0")</f>
        <v>0</v>
      </c>
      <c r="W251" s="44">
        <f>IFERROR(IF(W250="",0,W250),"0")</f>
        <v>0</v>
      </c>
      <c r="X251" s="68"/>
      <c r="Y251" s="68"/>
    </row>
    <row r="252" spans="1:29" x14ac:dyDescent="0.2">
      <c r="A252" s="358"/>
      <c r="B252" s="358"/>
      <c r="C252" s="358"/>
      <c r="D252" s="358"/>
      <c r="E252" s="358"/>
      <c r="F252" s="358"/>
      <c r="G252" s="358"/>
      <c r="H252" s="358"/>
      <c r="I252" s="358"/>
      <c r="J252" s="358"/>
      <c r="K252" s="358"/>
      <c r="L252" s="359"/>
      <c r="M252" s="355" t="s">
        <v>43</v>
      </c>
      <c r="N252" s="356"/>
      <c r="O252" s="356"/>
      <c r="P252" s="356"/>
      <c r="Q252" s="356"/>
      <c r="R252" s="356"/>
      <c r="S252" s="357"/>
      <c r="T252" s="43" t="s">
        <v>0</v>
      </c>
      <c r="U252" s="44">
        <f>IFERROR(SUM(U250:U250),"0")</f>
        <v>0</v>
      </c>
      <c r="V252" s="44">
        <f>IFERROR(SUM(V250:V250),"0")</f>
        <v>0</v>
      </c>
      <c r="W252" s="43"/>
      <c r="X252" s="68"/>
      <c r="Y252" s="68"/>
    </row>
    <row r="253" spans="1:29" ht="14.25" customHeight="1" x14ac:dyDescent="0.25">
      <c r="A253" s="350" t="s">
        <v>94</v>
      </c>
      <c r="B253" s="350"/>
      <c r="C253" s="350"/>
      <c r="D253" s="350"/>
      <c r="E253" s="350"/>
      <c r="F253" s="350"/>
      <c r="G253" s="350"/>
      <c r="H253" s="350"/>
      <c r="I253" s="350"/>
      <c r="J253" s="350"/>
      <c r="K253" s="350"/>
      <c r="L253" s="350"/>
      <c r="M253" s="350"/>
      <c r="N253" s="350"/>
      <c r="O253" s="350"/>
      <c r="P253" s="350"/>
      <c r="Q253" s="350"/>
      <c r="R253" s="350"/>
      <c r="S253" s="350"/>
      <c r="T253" s="350"/>
      <c r="U253" s="350"/>
      <c r="V253" s="350"/>
      <c r="W253" s="350"/>
      <c r="X253" s="67"/>
      <c r="Y253" s="67"/>
    </row>
    <row r="254" spans="1:29" ht="27" customHeight="1" x14ac:dyDescent="0.25">
      <c r="A254" s="64" t="s">
        <v>431</v>
      </c>
      <c r="B254" s="64" t="s">
        <v>432</v>
      </c>
      <c r="C254" s="37">
        <v>4301032015</v>
      </c>
      <c r="D254" s="351">
        <v>4607091383102</v>
      </c>
      <c r="E254" s="351"/>
      <c r="F254" s="63">
        <v>0.17</v>
      </c>
      <c r="G254" s="38">
        <v>15</v>
      </c>
      <c r="H254" s="63">
        <v>2.5499999999999998</v>
      </c>
      <c r="I254" s="63">
        <v>2.9750000000000001</v>
      </c>
      <c r="J254" s="38">
        <v>156</v>
      </c>
      <c r="K254" s="39" t="s">
        <v>98</v>
      </c>
      <c r="L254" s="38">
        <v>180</v>
      </c>
      <c r="M254" s="5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4" s="353"/>
      <c r="O254" s="353"/>
      <c r="P254" s="353"/>
      <c r="Q254" s="354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16" t="s">
        <v>65</v>
      </c>
    </row>
    <row r="255" spans="1:29" x14ac:dyDescent="0.2">
      <c r="A255" s="358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9"/>
      <c r="M255" s="355" t="s">
        <v>43</v>
      </c>
      <c r="N255" s="356"/>
      <c r="O255" s="356"/>
      <c r="P255" s="356"/>
      <c r="Q255" s="356"/>
      <c r="R255" s="356"/>
      <c r="S255" s="357"/>
      <c r="T255" s="43" t="s">
        <v>42</v>
      </c>
      <c r="U255" s="44">
        <f>IFERROR(U254/H254,"0")</f>
        <v>0</v>
      </c>
      <c r="V255" s="44">
        <f>IFERROR(V254/H254,"0")</f>
        <v>0</v>
      </c>
      <c r="W255" s="44">
        <f>IFERROR(IF(W254="",0,W254),"0")</f>
        <v>0</v>
      </c>
      <c r="X255" s="68"/>
      <c r="Y255" s="68"/>
    </row>
    <row r="256" spans="1:29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9"/>
      <c r="M256" s="355" t="s">
        <v>43</v>
      </c>
      <c r="N256" s="356"/>
      <c r="O256" s="356"/>
      <c r="P256" s="356"/>
      <c r="Q256" s="356"/>
      <c r="R256" s="356"/>
      <c r="S256" s="357"/>
      <c r="T256" s="43" t="s">
        <v>0</v>
      </c>
      <c r="U256" s="44">
        <f>IFERROR(SUM(U254:U254),"0")</f>
        <v>0</v>
      </c>
      <c r="V256" s="44">
        <f>IFERROR(SUM(V254:V254),"0")</f>
        <v>0</v>
      </c>
      <c r="W256" s="43"/>
      <c r="X256" s="68"/>
      <c r="Y256" s="68"/>
    </row>
    <row r="257" spans="1:29" ht="27.75" customHeight="1" x14ac:dyDescent="0.2">
      <c r="A257" s="348" t="s">
        <v>433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55"/>
      <c r="Y257" s="55"/>
    </row>
    <row r="258" spans="1:29" ht="16.5" customHeight="1" x14ac:dyDescent="0.25">
      <c r="A258" s="349" t="s">
        <v>434</v>
      </c>
      <c r="B258" s="349"/>
      <c r="C258" s="349"/>
      <c r="D258" s="349"/>
      <c r="E258" s="349"/>
      <c r="F258" s="349"/>
      <c r="G258" s="349"/>
      <c r="H258" s="349"/>
      <c r="I258" s="349"/>
      <c r="J258" s="349"/>
      <c r="K258" s="349"/>
      <c r="L258" s="349"/>
      <c r="M258" s="349"/>
      <c r="N258" s="349"/>
      <c r="O258" s="349"/>
      <c r="P258" s="349"/>
      <c r="Q258" s="349"/>
      <c r="R258" s="349"/>
      <c r="S258" s="349"/>
      <c r="T258" s="349"/>
      <c r="U258" s="349"/>
      <c r="V258" s="349"/>
      <c r="W258" s="349"/>
      <c r="X258" s="66"/>
      <c r="Y258" s="66"/>
    </row>
    <row r="259" spans="1:29" ht="14.25" customHeight="1" x14ac:dyDescent="0.25">
      <c r="A259" s="350" t="s">
        <v>116</v>
      </c>
      <c r="B259" s="350"/>
      <c r="C259" s="350"/>
      <c r="D259" s="350"/>
      <c r="E259" s="350"/>
      <c r="F259" s="350"/>
      <c r="G259" s="350"/>
      <c r="H259" s="350"/>
      <c r="I259" s="350"/>
      <c r="J259" s="350"/>
      <c r="K259" s="350"/>
      <c r="L259" s="350"/>
      <c r="M259" s="350"/>
      <c r="N259" s="350"/>
      <c r="O259" s="350"/>
      <c r="P259" s="350"/>
      <c r="Q259" s="350"/>
      <c r="R259" s="350"/>
      <c r="S259" s="350"/>
      <c r="T259" s="350"/>
      <c r="U259" s="350"/>
      <c r="V259" s="350"/>
      <c r="W259" s="350"/>
      <c r="X259" s="67"/>
      <c r="Y259" s="67"/>
    </row>
    <row r="260" spans="1:29" ht="27" customHeight="1" x14ac:dyDescent="0.25">
      <c r="A260" s="64" t="s">
        <v>435</v>
      </c>
      <c r="B260" s="64" t="s">
        <v>436</v>
      </c>
      <c r="C260" s="37">
        <v>4301011239</v>
      </c>
      <c r="D260" s="351">
        <v>4607091383997</v>
      </c>
      <c r="E260" s="351"/>
      <c r="F260" s="63">
        <v>2.5</v>
      </c>
      <c r="G260" s="38">
        <v>6</v>
      </c>
      <c r="H260" s="63">
        <v>15</v>
      </c>
      <c r="I260" s="63">
        <v>15.48</v>
      </c>
      <c r="J260" s="38">
        <v>48</v>
      </c>
      <c r="K260" s="39" t="s">
        <v>242</v>
      </c>
      <c r="L260" s="38">
        <v>60</v>
      </c>
      <c r="M260" s="5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0" s="353"/>
      <c r="O260" s="353"/>
      <c r="P260" s="353"/>
      <c r="Q260" s="354"/>
      <c r="R260" s="40" t="s">
        <v>48</v>
      </c>
      <c r="S260" s="40" t="s">
        <v>48</v>
      </c>
      <c r="T260" s="41" t="s">
        <v>0</v>
      </c>
      <c r="U260" s="59">
        <v>0</v>
      </c>
      <c r="V260" s="56">
        <f t="shared" ref="V260:V267" si="12">IFERROR(IF(U260="",0,CEILING((U260/$H260),1)*$H260),"")</f>
        <v>0</v>
      </c>
      <c r="W260" s="42" t="str">
        <f>IFERROR(IF(V260=0,"",ROUNDUP(V260/H260,0)*0.02039),"")</f>
        <v/>
      </c>
      <c r="X260" s="69" t="s">
        <v>48</v>
      </c>
      <c r="Y260" s="70" t="s">
        <v>48</v>
      </c>
      <c r="AC260" s="217" t="s">
        <v>65</v>
      </c>
    </row>
    <row r="261" spans="1:29" ht="27" customHeight="1" x14ac:dyDescent="0.25">
      <c r="A261" s="64" t="s">
        <v>435</v>
      </c>
      <c r="B261" s="64" t="s">
        <v>437</v>
      </c>
      <c r="C261" s="37">
        <v>4301011339</v>
      </c>
      <c r="D261" s="351">
        <v>4607091383997</v>
      </c>
      <c r="E261" s="351"/>
      <c r="F261" s="63">
        <v>2.5</v>
      </c>
      <c r="G261" s="38">
        <v>6</v>
      </c>
      <c r="H261" s="63">
        <v>15</v>
      </c>
      <c r="I261" s="63">
        <v>15.48</v>
      </c>
      <c r="J261" s="38">
        <v>48</v>
      </c>
      <c r="K261" s="39" t="s">
        <v>79</v>
      </c>
      <c r="L261" s="38">
        <v>60</v>
      </c>
      <c r="M261" s="5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1" s="353"/>
      <c r="O261" s="353"/>
      <c r="P261" s="353"/>
      <c r="Q261" s="354"/>
      <c r="R261" s="40" t="s">
        <v>48</v>
      </c>
      <c r="S261" s="40" t="s">
        <v>48</v>
      </c>
      <c r="T261" s="41" t="s">
        <v>0</v>
      </c>
      <c r="U261" s="59">
        <v>0</v>
      </c>
      <c r="V261" s="56">
        <f t="shared" si="12"/>
        <v>0</v>
      </c>
      <c r="W261" s="42" t="str">
        <f>IFERROR(IF(V261=0,"",ROUNDUP(V261/H261,0)*0.02175),"")</f>
        <v/>
      </c>
      <c r="X261" s="69" t="s">
        <v>48</v>
      </c>
      <c r="Y261" s="70" t="s">
        <v>48</v>
      </c>
      <c r="AC261" s="218" t="s">
        <v>65</v>
      </c>
    </row>
    <row r="262" spans="1:29" ht="27" customHeight="1" x14ac:dyDescent="0.25">
      <c r="A262" s="64" t="s">
        <v>438</v>
      </c>
      <c r="B262" s="64" t="s">
        <v>439</v>
      </c>
      <c r="C262" s="37">
        <v>4301011326</v>
      </c>
      <c r="D262" s="351">
        <v>4607091384130</v>
      </c>
      <c r="E262" s="351"/>
      <c r="F262" s="63">
        <v>2.5</v>
      </c>
      <c r="G262" s="38">
        <v>6</v>
      </c>
      <c r="H262" s="63">
        <v>15</v>
      </c>
      <c r="I262" s="63">
        <v>15.48</v>
      </c>
      <c r="J262" s="38">
        <v>48</v>
      </c>
      <c r="K262" s="39" t="s">
        <v>79</v>
      </c>
      <c r="L262" s="38">
        <v>60</v>
      </c>
      <c r="M262" s="5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2" s="353"/>
      <c r="O262" s="353"/>
      <c r="P262" s="353"/>
      <c r="Q262" s="354"/>
      <c r="R262" s="40" t="s">
        <v>48</v>
      </c>
      <c r="S262" s="40" t="s">
        <v>48</v>
      </c>
      <c r="T262" s="41" t="s">
        <v>0</v>
      </c>
      <c r="U262" s="59">
        <v>0</v>
      </c>
      <c r="V262" s="56">
        <f t="shared" si="12"/>
        <v>0</v>
      </c>
      <c r="W262" s="42" t="str">
        <f>IFERROR(IF(V262=0,"",ROUNDUP(V262/H262,0)*0.02175),"")</f>
        <v/>
      </c>
      <c r="X262" s="69" t="s">
        <v>48</v>
      </c>
      <c r="Y262" s="70" t="s">
        <v>48</v>
      </c>
      <c r="AC262" s="219" t="s">
        <v>65</v>
      </c>
    </row>
    <row r="263" spans="1:29" ht="27" customHeight="1" x14ac:dyDescent="0.25">
      <c r="A263" s="64" t="s">
        <v>438</v>
      </c>
      <c r="B263" s="64" t="s">
        <v>440</v>
      </c>
      <c r="C263" s="37">
        <v>4301011240</v>
      </c>
      <c r="D263" s="351">
        <v>4607091384130</v>
      </c>
      <c r="E263" s="351"/>
      <c r="F263" s="63">
        <v>2.5</v>
      </c>
      <c r="G263" s="38">
        <v>6</v>
      </c>
      <c r="H263" s="63">
        <v>15</v>
      </c>
      <c r="I263" s="63">
        <v>15.48</v>
      </c>
      <c r="J263" s="38">
        <v>48</v>
      </c>
      <c r="K263" s="39" t="s">
        <v>242</v>
      </c>
      <c r="L263" s="38">
        <v>60</v>
      </c>
      <c r="M263" s="5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3" s="353"/>
      <c r="O263" s="353"/>
      <c r="P263" s="353"/>
      <c r="Q263" s="354"/>
      <c r="R263" s="40" t="s">
        <v>48</v>
      </c>
      <c r="S263" s="40" t="s">
        <v>48</v>
      </c>
      <c r="T263" s="41" t="s">
        <v>0</v>
      </c>
      <c r="U263" s="59">
        <v>0</v>
      </c>
      <c r="V263" s="56">
        <f t="shared" si="12"/>
        <v>0</v>
      </c>
      <c r="W263" s="42" t="str">
        <f>IFERROR(IF(V263=0,"",ROUNDUP(V263/H263,0)*0.02039),"")</f>
        <v/>
      </c>
      <c r="X263" s="69" t="s">
        <v>48</v>
      </c>
      <c r="Y263" s="70" t="s">
        <v>48</v>
      </c>
      <c r="AC263" s="220" t="s">
        <v>65</v>
      </c>
    </row>
    <row r="264" spans="1:29" ht="16.5" customHeight="1" x14ac:dyDescent="0.25">
      <c r="A264" s="64" t="s">
        <v>441</v>
      </c>
      <c r="B264" s="64" t="s">
        <v>442</v>
      </c>
      <c r="C264" s="37">
        <v>4301011330</v>
      </c>
      <c r="D264" s="351">
        <v>4607091384147</v>
      </c>
      <c r="E264" s="351"/>
      <c r="F264" s="63">
        <v>2.5</v>
      </c>
      <c r="G264" s="38">
        <v>6</v>
      </c>
      <c r="H264" s="63">
        <v>15</v>
      </c>
      <c r="I264" s="63">
        <v>15.48</v>
      </c>
      <c r="J264" s="38">
        <v>48</v>
      </c>
      <c r="K264" s="39" t="s">
        <v>79</v>
      </c>
      <c r="L264" s="38">
        <v>60</v>
      </c>
      <c r="M264" s="5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4" s="353"/>
      <c r="O264" s="353"/>
      <c r="P264" s="353"/>
      <c r="Q264" s="354"/>
      <c r="R264" s="40" t="s">
        <v>48</v>
      </c>
      <c r="S264" s="40" t="s">
        <v>48</v>
      </c>
      <c r="T264" s="41" t="s">
        <v>0</v>
      </c>
      <c r="U264" s="59">
        <v>0</v>
      </c>
      <c r="V264" s="56">
        <f t="shared" si="12"/>
        <v>0</v>
      </c>
      <c r="W264" s="42" t="str">
        <f>IFERROR(IF(V264=0,"",ROUNDUP(V264/H264,0)*0.02175),"")</f>
        <v/>
      </c>
      <c r="X264" s="69" t="s">
        <v>48</v>
      </c>
      <c r="Y264" s="70" t="s">
        <v>48</v>
      </c>
      <c r="AC264" s="221" t="s">
        <v>65</v>
      </c>
    </row>
    <row r="265" spans="1:29" ht="16.5" customHeight="1" x14ac:dyDescent="0.25">
      <c r="A265" s="64" t="s">
        <v>441</v>
      </c>
      <c r="B265" s="64" t="s">
        <v>443</v>
      </c>
      <c r="C265" s="37">
        <v>4301011238</v>
      </c>
      <c r="D265" s="351">
        <v>4607091384147</v>
      </c>
      <c r="E265" s="351"/>
      <c r="F265" s="63">
        <v>2.5</v>
      </c>
      <c r="G265" s="38">
        <v>6</v>
      </c>
      <c r="H265" s="63">
        <v>15</v>
      </c>
      <c r="I265" s="63">
        <v>15.48</v>
      </c>
      <c r="J265" s="38">
        <v>48</v>
      </c>
      <c r="K265" s="39" t="s">
        <v>242</v>
      </c>
      <c r="L265" s="38">
        <v>60</v>
      </c>
      <c r="M265" s="509" t="s">
        <v>444</v>
      </c>
      <c r="N265" s="353"/>
      <c r="O265" s="353"/>
      <c r="P265" s="353"/>
      <c r="Q265" s="354"/>
      <c r="R265" s="40" t="s">
        <v>48</v>
      </c>
      <c r="S265" s="40" t="s">
        <v>48</v>
      </c>
      <c r="T265" s="41" t="s">
        <v>0</v>
      </c>
      <c r="U265" s="59">
        <v>0</v>
      </c>
      <c r="V265" s="56">
        <f t="shared" si="12"/>
        <v>0</v>
      </c>
      <c r="W265" s="42" t="str">
        <f>IFERROR(IF(V265=0,"",ROUNDUP(V265/H265,0)*0.02039),"")</f>
        <v/>
      </c>
      <c r="X265" s="69" t="s">
        <v>48</v>
      </c>
      <c r="Y265" s="70" t="s">
        <v>48</v>
      </c>
      <c r="AC265" s="222" t="s">
        <v>65</v>
      </c>
    </row>
    <row r="266" spans="1:29" ht="27" customHeight="1" x14ac:dyDescent="0.25">
      <c r="A266" s="64" t="s">
        <v>445</v>
      </c>
      <c r="B266" s="64" t="s">
        <v>446</v>
      </c>
      <c r="C266" s="37">
        <v>4301011327</v>
      </c>
      <c r="D266" s="351">
        <v>4607091384154</v>
      </c>
      <c r="E266" s="351"/>
      <c r="F266" s="63">
        <v>0.5</v>
      </c>
      <c r="G266" s="38">
        <v>10</v>
      </c>
      <c r="H266" s="63">
        <v>5</v>
      </c>
      <c r="I266" s="63">
        <v>5.21</v>
      </c>
      <c r="J266" s="38">
        <v>120</v>
      </c>
      <c r="K266" s="39" t="s">
        <v>79</v>
      </c>
      <c r="L266" s="38">
        <v>60</v>
      </c>
      <c r="M266" s="5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66" s="353"/>
      <c r="O266" s="353"/>
      <c r="P266" s="353"/>
      <c r="Q266" s="354"/>
      <c r="R266" s="40" t="s">
        <v>48</v>
      </c>
      <c r="S266" s="40" t="s">
        <v>48</v>
      </c>
      <c r="T266" s="41" t="s">
        <v>0</v>
      </c>
      <c r="U266" s="59">
        <v>0</v>
      </c>
      <c r="V266" s="56">
        <f t="shared" si="12"/>
        <v>0</v>
      </c>
      <c r="W266" s="42" t="str">
        <f>IFERROR(IF(V266=0,"",ROUNDUP(V266/H266,0)*0.00937),"")</f>
        <v/>
      </c>
      <c r="X266" s="69" t="s">
        <v>48</v>
      </c>
      <c r="Y266" s="70" t="s">
        <v>48</v>
      </c>
      <c r="AC266" s="223" t="s">
        <v>65</v>
      </c>
    </row>
    <row r="267" spans="1:29" ht="27" customHeight="1" x14ac:dyDescent="0.25">
      <c r="A267" s="64" t="s">
        <v>447</v>
      </c>
      <c r="B267" s="64" t="s">
        <v>448</v>
      </c>
      <c r="C267" s="37">
        <v>4301011332</v>
      </c>
      <c r="D267" s="351">
        <v>4607091384161</v>
      </c>
      <c r="E267" s="351"/>
      <c r="F267" s="63">
        <v>0.5</v>
      </c>
      <c r="G267" s="38">
        <v>10</v>
      </c>
      <c r="H267" s="63">
        <v>5</v>
      </c>
      <c r="I267" s="63">
        <v>5.21</v>
      </c>
      <c r="J267" s="38">
        <v>120</v>
      </c>
      <c r="K267" s="39" t="s">
        <v>79</v>
      </c>
      <c r="L267" s="38">
        <v>60</v>
      </c>
      <c r="M267" s="5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67" s="353"/>
      <c r="O267" s="353"/>
      <c r="P267" s="353"/>
      <c r="Q267" s="354"/>
      <c r="R267" s="40" t="s">
        <v>48</v>
      </c>
      <c r="S267" s="40" t="s">
        <v>48</v>
      </c>
      <c r="T267" s="41" t="s">
        <v>0</v>
      </c>
      <c r="U267" s="59">
        <v>0</v>
      </c>
      <c r="V267" s="56">
        <f t="shared" si="12"/>
        <v>0</v>
      </c>
      <c r="W267" s="42" t="str">
        <f>IFERROR(IF(V267=0,"",ROUNDUP(V267/H267,0)*0.00937),"")</f>
        <v/>
      </c>
      <c r="X267" s="69" t="s">
        <v>48</v>
      </c>
      <c r="Y267" s="70" t="s">
        <v>48</v>
      </c>
      <c r="AC267" s="224" t="s">
        <v>65</v>
      </c>
    </row>
    <row r="268" spans="1:29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9"/>
      <c r="M268" s="355" t="s">
        <v>43</v>
      </c>
      <c r="N268" s="356"/>
      <c r="O268" s="356"/>
      <c r="P268" s="356"/>
      <c r="Q268" s="356"/>
      <c r="R268" s="356"/>
      <c r="S268" s="357"/>
      <c r="T268" s="43" t="s">
        <v>42</v>
      </c>
      <c r="U268" s="44">
        <f>IFERROR(U260/H260,"0")+IFERROR(U261/H261,"0")+IFERROR(U262/H262,"0")+IFERROR(U263/H263,"0")+IFERROR(U264/H264,"0")+IFERROR(U265/H265,"0")+IFERROR(U266/H266,"0")+IFERROR(U267/H267,"0")</f>
        <v>0</v>
      </c>
      <c r="V268" s="44">
        <f>IFERROR(V260/H260,"0")+IFERROR(V261/H261,"0")+IFERROR(V262/H262,"0")+IFERROR(V263/H263,"0")+IFERROR(V264/H264,"0")+IFERROR(V265/H265,"0")+IFERROR(V266/H266,"0")+IFERROR(V267/H267,"0")</f>
        <v>0</v>
      </c>
      <c r="W268" s="44">
        <f>IFERROR(IF(W260="",0,W260),"0")+IFERROR(IF(W261="",0,W261),"0")+IFERROR(IF(W262="",0,W262),"0")+IFERROR(IF(W263="",0,W263),"0")+IFERROR(IF(W264="",0,W264),"0")+IFERROR(IF(W265="",0,W265),"0")+IFERROR(IF(W266="",0,W266),"0")+IFERROR(IF(W267="",0,W267),"0")</f>
        <v>0</v>
      </c>
      <c r="X268" s="68"/>
      <c r="Y268" s="68"/>
    </row>
    <row r="269" spans="1:29" x14ac:dyDescent="0.2">
      <c r="A269" s="358"/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9"/>
      <c r="M269" s="355" t="s">
        <v>43</v>
      </c>
      <c r="N269" s="356"/>
      <c r="O269" s="356"/>
      <c r="P269" s="356"/>
      <c r="Q269" s="356"/>
      <c r="R269" s="356"/>
      <c r="S269" s="357"/>
      <c r="T269" s="43" t="s">
        <v>0</v>
      </c>
      <c r="U269" s="44">
        <f>IFERROR(SUM(U260:U267),"0")</f>
        <v>0</v>
      </c>
      <c r="V269" s="44">
        <f>IFERROR(SUM(V260:V267),"0")</f>
        <v>0</v>
      </c>
      <c r="W269" s="43"/>
      <c r="X269" s="68"/>
      <c r="Y269" s="68"/>
    </row>
    <row r="270" spans="1:29" ht="14.25" customHeight="1" x14ac:dyDescent="0.25">
      <c r="A270" s="350" t="s">
        <v>111</v>
      </c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  <c r="R270" s="350"/>
      <c r="S270" s="350"/>
      <c r="T270" s="350"/>
      <c r="U270" s="350"/>
      <c r="V270" s="350"/>
      <c r="W270" s="350"/>
      <c r="X270" s="67"/>
      <c r="Y270" s="67"/>
    </row>
    <row r="271" spans="1:29" ht="27" customHeight="1" x14ac:dyDescent="0.25">
      <c r="A271" s="64" t="s">
        <v>449</v>
      </c>
      <c r="B271" s="64" t="s">
        <v>450</v>
      </c>
      <c r="C271" s="37">
        <v>4301020178</v>
      </c>
      <c r="D271" s="351">
        <v>4607091383980</v>
      </c>
      <c r="E271" s="351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114</v>
      </c>
      <c r="L271" s="38">
        <v>50</v>
      </c>
      <c r="M271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1" s="353"/>
      <c r="O271" s="353"/>
      <c r="P271" s="353"/>
      <c r="Q271" s="354"/>
      <c r="R271" s="40" t="s">
        <v>48</v>
      </c>
      <c r="S271" s="40" t="s">
        <v>48</v>
      </c>
      <c r="T271" s="41" t="s">
        <v>0</v>
      </c>
      <c r="U271" s="59">
        <v>0</v>
      </c>
      <c r="V271" s="56">
        <f>IFERROR(IF(U271="",0,CEILING((U271/$H271),1)*$H271),"")</f>
        <v>0</v>
      </c>
      <c r="W271" s="42" t="str">
        <f>IFERROR(IF(V271=0,"",ROUNDUP(V271/H271,0)*0.02175),"")</f>
        <v/>
      </c>
      <c r="X271" s="69" t="s">
        <v>48</v>
      </c>
      <c r="Y271" s="70" t="s">
        <v>48</v>
      </c>
      <c r="AC271" s="225" t="s">
        <v>65</v>
      </c>
    </row>
    <row r="272" spans="1:29" ht="27" customHeight="1" x14ac:dyDescent="0.25">
      <c r="A272" s="64" t="s">
        <v>451</v>
      </c>
      <c r="B272" s="64" t="s">
        <v>452</v>
      </c>
      <c r="C272" s="37">
        <v>4301020179</v>
      </c>
      <c r="D272" s="351">
        <v>4607091384178</v>
      </c>
      <c r="E272" s="351"/>
      <c r="F272" s="63">
        <v>0.4</v>
      </c>
      <c r="G272" s="38">
        <v>10</v>
      </c>
      <c r="H272" s="63">
        <v>4</v>
      </c>
      <c r="I272" s="63">
        <v>4.24</v>
      </c>
      <c r="J272" s="38">
        <v>120</v>
      </c>
      <c r="K272" s="39" t="s">
        <v>114</v>
      </c>
      <c r="L272" s="38">
        <v>50</v>
      </c>
      <c r="M272" s="5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2" s="353"/>
      <c r="O272" s="353"/>
      <c r="P272" s="353"/>
      <c r="Q272" s="354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IFERROR(IF(V272=0,"",ROUNDUP(V272/H272,0)*0.00937),"")</f>
        <v/>
      </c>
      <c r="X272" s="69" t="s">
        <v>48</v>
      </c>
      <c r="Y272" s="70" t="s">
        <v>48</v>
      </c>
      <c r="AC272" s="226" t="s">
        <v>65</v>
      </c>
    </row>
    <row r="273" spans="1:29" x14ac:dyDescent="0.2">
      <c r="A273" s="358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9"/>
      <c r="M273" s="355" t="s">
        <v>43</v>
      </c>
      <c r="N273" s="356"/>
      <c r="O273" s="356"/>
      <c r="P273" s="356"/>
      <c r="Q273" s="356"/>
      <c r="R273" s="356"/>
      <c r="S273" s="357"/>
      <c r="T273" s="43" t="s">
        <v>42</v>
      </c>
      <c r="U273" s="44">
        <f>IFERROR(U271/H271,"0")+IFERROR(U272/H272,"0")</f>
        <v>0</v>
      </c>
      <c r="V273" s="44">
        <f>IFERROR(V271/H271,"0")+IFERROR(V272/H272,"0")</f>
        <v>0</v>
      </c>
      <c r="W273" s="44">
        <f>IFERROR(IF(W271="",0,W271),"0")+IFERROR(IF(W272="",0,W272),"0")</f>
        <v>0</v>
      </c>
      <c r="X273" s="68"/>
      <c r="Y273" s="68"/>
    </row>
    <row r="274" spans="1:29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9"/>
      <c r="M274" s="355" t="s">
        <v>43</v>
      </c>
      <c r="N274" s="356"/>
      <c r="O274" s="356"/>
      <c r="P274" s="356"/>
      <c r="Q274" s="356"/>
      <c r="R274" s="356"/>
      <c r="S274" s="357"/>
      <c r="T274" s="43" t="s">
        <v>0</v>
      </c>
      <c r="U274" s="44">
        <f>IFERROR(SUM(U271:U272),"0")</f>
        <v>0</v>
      </c>
      <c r="V274" s="44">
        <f>IFERROR(SUM(V271:V272),"0")</f>
        <v>0</v>
      </c>
      <c r="W274" s="43"/>
      <c r="X274" s="68"/>
      <c r="Y274" s="68"/>
    </row>
    <row r="275" spans="1:29" ht="14.25" customHeight="1" x14ac:dyDescent="0.25">
      <c r="A275" s="350" t="s">
        <v>75</v>
      </c>
      <c r="B275" s="350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67"/>
      <c r="Y275" s="67"/>
    </row>
    <row r="276" spans="1:29" ht="27" customHeight="1" x14ac:dyDescent="0.25">
      <c r="A276" s="64" t="s">
        <v>453</v>
      </c>
      <c r="B276" s="64" t="s">
        <v>454</v>
      </c>
      <c r="C276" s="37">
        <v>4301031137</v>
      </c>
      <c r="D276" s="351">
        <v>4607091384857</v>
      </c>
      <c r="E276" s="351"/>
      <c r="F276" s="63">
        <v>0.73</v>
      </c>
      <c r="G276" s="38">
        <v>6</v>
      </c>
      <c r="H276" s="63">
        <v>4.38</v>
      </c>
      <c r="I276" s="63">
        <v>4.58</v>
      </c>
      <c r="J276" s="38">
        <v>156</v>
      </c>
      <c r="K276" s="39" t="s">
        <v>79</v>
      </c>
      <c r="L276" s="38">
        <v>35</v>
      </c>
      <c r="M276" s="51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76" s="353"/>
      <c r="O276" s="353"/>
      <c r="P276" s="353"/>
      <c r="Q276" s="354"/>
      <c r="R276" s="40" t="s">
        <v>48</v>
      </c>
      <c r="S276" s="40" t="s">
        <v>48</v>
      </c>
      <c r="T276" s="41" t="s">
        <v>0</v>
      </c>
      <c r="U276" s="59">
        <v>0</v>
      </c>
      <c r="V276" s="56">
        <f>IFERROR(IF(U276="",0,CEILING((U276/$H276),1)*$H276),"")</f>
        <v>0</v>
      </c>
      <c r="W276" s="42" t="str">
        <f>IFERROR(IF(V276=0,"",ROUNDUP(V276/H276,0)*0.00753),"")</f>
        <v/>
      </c>
      <c r="X276" s="69" t="s">
        <v>48</v>
      </c>
      <c r="Y276" s="70" t="s">
        <v>48</v>
      </c>
      <c r="AC276" s="227" t="s">
        <v>65</v>
      </c>
    </row>
    <row r="277" spans="1:29" x14ac:dyDescent="0.2">
      <c r="A277" s="358"/>
      <c r="B277" s="358"/>
      <c r="C277" s="358"/>
      <c r="D277" s="358"/>
      <c r="E277" s="358"/>
      <c r="F277" s="358"/>
      <c r="G277" s="358"/>
      <c r="H277" s="358"/>
      <c r="I277" s="358"/>
      <c r="J277" s="358"/>
      <c r="K277" s="358"/>
      <c r="L277" s="359"/>
      <c r="M277" s="355" t="s">
        <v>43</v>
      </c>
      <c r="N277" s="356"/>
      <c r="O277" s="356"/>
      <c r="P277" s="356"/>
      <c r="Q277" s="356"/>
      <c r="R277" s="356"/>
      <c r="S277" s="357"/>
      <c r="T277" s="43" t="s">
        <v>42</v>
      </c>
      <c r="U277" s="44">
        <f>IFERROR(U276/H276,"0")</f>
        <v>0</v>
      </c>
      <c r="V277" s="44">
        <f>IFERROR(V276/H276,"0")</f>
        <v>0</v>
      </c>
      <c r="W277" s="44">
        <f>IFERROR(IF(W276="",0,W276),"0")</f>
        <v>0</v>
      </c>
      <c r="X277" s="68"/>
      <c r="Y277" s="68"/>
    </row>
    <row r="278" spans="1:29" x14ac:dyDescent="0.2">
      <c r="A278" s="358"/>
      <c r="B278" s="358"/>
      <c r="C278" s="358"/>
      <c r="D278" s="358"/>
      <c r="E278" s="358"/>
      <c r="F278" s="358"/>
      <c r="G278" s="358"/>
      <c r="H278" s="358"/>
      <c r="I278" s="358"/>
      <c r="J278" s="358"/>
      <c r="K278" s="358"/>
      <c r="L278" s="359"/>
      <c r="M278" s="355" t="s">
        <v>43</v>
      </c>
      <c r="N278" s="356"/>
      <c r="O278" s="356"/>
      <c r="P278" s="356"/>
      <c r="Q278" s="356"/>
      <c r="R278" s="356"/>
      <c r="S278" s="357"/>
      <c r="T278" s="43" t="s">
        <v>0</v>
      </c>
      <c r="U278" s="44">
        <f>IFERROR(SUM(U276:U276),"0")</f>
        <v>0</v>
      </c>
      <c r="V278" s="44">
        <f>IFERROR(SUM(V276:V276),"0")</f>
        <v>0</v>
      </c>
      <c r="W278" s="43"/>
      <c r="X278" s="68"/>
      <c r="Y278" s="68"/>
    </row>
    <row r="279" spans="1:29" ht="14.25" customHeight="1" x14ac:dyDescent="0.25">
      <c r="A279" s="350" t="s">
        <v>80</v>
      </c>
      <c r="B279" s="350"/>
      <c r="C279" s="350"/>
      <c r="D279" s="350"/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0"/>
      <c r="P279" s="350"/>
      <c r="Q279" s="350"/>
      <c r="R279" s="350"/>
      <c r="S279" s="350"/>
      <c r="T279" s="350"/>
      <c r="U279" s="350"/>
      <c r="V279" s="350"/>
      <c r="W279" s="350"/>
      <c r="X279" s="67"/>
      <c r="Y279" s="67"/>
    </row>
    <row r="280" spans="1:29" ht="27" customHeight="1" x14ac:dyDescent="0.25">
      <c r="A280" s="64" t="s">
        <v>455</v>
      </c>
      <c r="B280" s="64" t="s">
        <v>456</v>
      </c>
      <c r="C280" s="37">
        <v>4301051298</v>
      </c>
      <c r="D280" s="351">
        <v>4607091384260</v>
      </c>
      <c r="E280" s="351"/>
      <c r="F280" s="63">
        <v>1.3</v>
      </c>
      <c r="G280" s="38">
        <v>6</v>
      </c>
      <c r="H280" s="63">
        <v>7.8</v>
      </c>
      <c r="I280" s="63">
        <v>8.3640000000000008</v>
      </c>
      <c r="J280" s="38">
        <v>56</v>
      </c>
      <c r="K280" s="39" t="s">
        <v>79</v>
      </c>
      <c r="L280" s="38">
        <v>35</v>
      </c>
      <c r="M280" s="5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0" s="353"/>
      <c r="O280" s="353"/>
      <c r="P280" s="353"/>
      <c r="Q280" s="354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IFERROR(IF(V280=0,"",ROUNDUP(V280/H280,0)*0.02175),"")</f>
        <v/>
      </c>
      <c r="X280" s="69" t="s">
        <v>48</v>
      </c>
      <c r="Y280" s="70" t="s">
        <v>48</v>
      </c>
      <c r="AC280" s="228" t="s">
        <v>65</v>
      </c>
    </row>
    <row r="281" spans="1:29" x14ac:dyDescent="0.2">
      <c r="A281" s="358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9"/>
      <c r="M281" s="355" t="s">
        <v>43</v>
      </c>
      <c r="N281" s="356"/>
      <c r="O281" s="356"/>
      <c r="P281" s="356"/>
      <c r="Q281" s="356"/>
      <c r="R281" s="356"/>
      <c r="S281" s="357"/>
      <c r="T281" s="43" t="s">
        <v>42</v>
      </c>
      <c r="U281" s="44">
        <f>IFERROR(U280/H280,"0")</f>
        <v>0</v>
      </c>
      <c r="V281" s="44">
        <f>IFERROR(V280/H280,"0")</f>
        <v>0</v>
      </c>
      <c r="W281" s="44">
        <f>IFERROR(IF(W280="",0,W280),"0")</f>
        <v>0</v>
      </c>
      <c r="X281" s="68"/>
      <c r="Y281" s="68"/>
    </row>
    <row r="282" spans="1:29" x14ac:dyDescent="0.2">
      <c r="A282" s="358"/>
      <c r="B282" s="358"/>
      <c r="C282" s="358"/>
      <c r="D282" s="358"/>
      <c r="E282" s="358"/>
      <c r="F282" s="358"/>
      <c r="G282" s="358"/>
      <c r="H282" s="358"/>
      <c r="I282" s="358"/>
      <c r="J282" s="358"/>
      <c r="K282" s="358"/>
      <c r="L282" s="359"/>
      <c r="M282" s="355" t="s">
        <v>43</v>
      </c>
      <c r="N282" s="356"/>
      <c r="O282" s="356"/>
      <c r="P282" s="356"/>
      <c r="Q282" s="356"/>
      <c r="R282" s="356"/>
      <c r="S282" s="357"/>
      <c r="T282" s="43" t="s">
        <v>0</v>
      </c>
      <c r="U282" s="44">
        <f>IFERROR(SUM(U280:U280),"0")</f>
        <v>0</v>
      </c>
      <c r="V282" s="44">
        <f>IFERROR(SUM(V280:V280),"0")</f>
        <v>0</v>
      </c>
      <c r="W282" s="43"/>
      <c r="X282" s="68"/>
      <c r="Y282" s="68"/>
    </row>
    <row r="283" spans="1:29" ht="14.25" customHeight="1" x14ac:dyDescent="0.25">
      <c r="A283" s="350" t="s">
        <v>205</v>
      </c>
      <c r="B283" s="350"/>
      <c r="C283" s="350"/>
      <c r="D283" s="350"/>
      <c r="E283" s="350"/>
      <c r="F283" s="350"/>
      <c r="G283" s="350"/>
      <c r="H283" s="350"/>
      <c r="I283" s="350"/>
      <c r="J283" s="350"/>
      <c r="K283" s="350"/>
      <c r="L283" s="350"/>
      <c r="M283" s="350"/>
      <c r="N283" s="350"/>
      <c r="O283" s="350"/>
      <c r="P283" s="350"/>
      <c r="Q283" s="350"/>
      <c r="R283" s="350"/>
      <c r="S283" s="350"/>
      <c r="T283" s="350"/>
      <c r="U283" s="350"/>
      <c r="V283" s="350"/>
      <c r="W283" s="350"/>
      <c r="X283" s="67"/>
      <c r="Y283" s="67"/>
    </row>
    <row r="284" spans="1:29" ht="16.5" customHeight="1" x14ac:dyDescent="0.25">
      <c r="A284" s="64" t="s">
        <v>457</v>
      </c>
      <c r="B284" s="64" t="s">
        <v>458</v>
      </c>
      <c r="C284" s="37">
        <v>4301060314</v>
      </c>
      <c r="D284" s="351">
        <v>4607091384673</v>
      </c>
      <c r="E284" s="351"/>
      <c r="F284" s="63">
        <v>1.3</v>
      </c>
      <c r="G284" s="38">
        <v>6</v>
      </c>
      <c r="H284" s="63">
        <v>7.8</v>
      </c>
      <c r="I284" s="63">
        <v>8.3640000000000008</v>
      </c>
      <c r="J284" s="38">
        <v>56</v>
      </c>
      <c r="K284" s="39" t="s">
        <v>79</v>
      </c>
      <c r="L284" s="38">
        <v>30</v>
      </c>
      <c r="M284" s="5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4" s="353"/>
      <c r="O284" s="353"/>
      <c r="P284" s="353"/>
      <c r="Q284" s="354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IFERROR(IF(V284=0,"",ROUNDUP(V284/H284,0)*0.02175),"")</f>
        <v/>
      </c>
      <c r="X284" s="69" t="s">
        <v>48</v>
      </c>
      <c r="Y284" s="70" t="s">
        <v>48</v>
      </c>
      <c r="AC284" s="229" t="s">
        <v>65</v>
      </c>
    </row>
    <row r="285" spans="1:29" x14ac:dyDescent="0.2">
      <c r="A285" s="358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9"/>
      <c r="M285" s="355" t="s">
        <v>43</v>
      </c>
      <c r="N285" s="356"/>
      <c r="O285" s="356"/>
      <c r="P285" s="356"/>
      <c r="Q285" s="356"/>
      <c r="R285" s="356"/>
      <c r="S285" s="357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9"/>
      <c r="M286" s="355" t="s">
        <v>43</v>
      </c>
      <c r="N286" s="356"/>
      <c r="O286" s="356"/>
      <c r="P286" s="356"/>
      <c r="Q286" s="356"/>
      <c r="R286" s="356"/>
      <c r="S286" s="357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6.5" customHeight="1" x14ac:dyDescent="0.25">
      <c r="A287" s="349" t="s">
        <v>459</v>
      </c>
      <c r="B287" s="349"/>
      <c r="C287" s="349"/>
      <c r="D287" s="349"/>
      <c r="E287" s="349"/>
      <c r="F287" s="349"/>
      <c r="G287" s="349"/>
      <c r="H287" s="349"/>
      <c r="I287" s="349"/>
      <c r="J287" s="349"/>
      <c r="K287" s="349"/>
      <c r="L287" s="349"/>
      <c r="M287" s="349"/>
      <c r="N287" s="349"/>
      <c r="O287" s="349"/>
      <c r="P287" s="349"/>
      <c r="Q287" s="349"/>
      <c r="R287" s="349"/>
      <c r="S287" s="349"/>
      <c r="T287" s="349"/>
      <c r="U287" s="349"/>
      <c r="V287" s="349"/>
      <c r="W287" s="349"/>
      <c r="X287" s="66"/>
      <c r="Y287" s="66"/>
    </row>
    <row r="288" spans="1:29" ht="14.25" customHeight="1" x14ac:dyDescent="0.25">
      <c r="A288" s="350" t="s">
        <v>116</v>
      </c>
      <c r="B288" s="350"/>
      <c r="C288" s="350"/>
      <c r="D288" s="350"/>
      <c r="E288" s="350"/>
      <c r="F288" s="350"/>
      <c r="G288" s="350"/>
      <c r="H288" s="350"/>
      <c r="I288" s="350"/>
      <c r="J288" s="350"/>
      <c r="K288" s="350"/>
      <c r="L288" s="350"/>
      <c r="M288" s="350"/>
      <c r="N288" s="350"/>
      <c r="O288" s="350"/>
      <c r="P288" s="350"/>
      <c r="Q288" s="350"/>
      <c r="R288" s="350"/>
      <c r="S288" s="350"/>
      <c r="T288" s="350"/>
      <c r="U288" s="350"/>
      <c r="V288" s="350"/>
      <c r="W288" s="350"/>
      <c r="X288" s="67"/>
      <c r="Y288" s="67"/>
    </row>
    <row r="289" spans="1:29" ht="27" customHeight="1" x14ac:dyDescent="0.25">
      <c r="A289" s="64" t="s">
        <v>460</v>
      </c>
      <c r="B289" s="64" t="s">
        <v>461</v>
      </c>
      <c r="C289" s="37">
        <v>4301011324</v>
      </c>
      <c r="D289" s="351">
        <v>4607091384185</v>
      </c>
      <c r="E289" s="351"/>
      <c r="F289" s="63">
        <v>0.8</v>
      </c>
      <c r="G289" s="38">
        <v>15</v>
      </c>
      <c r="H289" s="63">
        <v>12</v>
      </c>
      <c r="I289" s="63">
        <v>12.48</v>
      </c>
      <c r="J289" s="38">
        <v>56</v>
      </c>
      <c r="K289" s="39" t="s">
        <v>79</v>
      </c>
      <c r="L289" s="38">
        <v>60</v>
      </c>
      <c r="M289" s="51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89" s="353"/>
      <c r="O289" s="353"/>
      <c r="P289" s="353"/>
      <c r="Q289" s="354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0" t="s">
        <v>65</v>
      </c>
    </row>
    <row r="290" spans="1:29" ht="27" customHeight="1" x14ac:dyDescent="0.25">
      <c r="A290" s="64" t="s">
        <v>462</v>
      </c>
      <c r="B290" s="64" t="s">
        <v>463</v>
      </c>
      <c r="C290" s="37">
        <v>4301011312</v>
      </c>
      <c r="D290" s="351">
        <v>4607091384192</v>
      </c>
      <c r="E290" s="351"/>
      <c r="F290" s="63">
        <v>1.8</v>
      </c>
      <c r="G290" s="38">
        <v>6</v>
      </c>
      <c r="H290" s="63">
        <v>10.8</v>
      </c>
      <c r="I290" s="63">
        <v>11.28</v>
      </c>
      <c r="J290" s="38">
        <v>56</v>
      </c>
      <c r="K290" s="39" t="s">
        <v>114</v>
      </c>
      <c r="L290" s="38">
        <v>60</v>
      </c>
      <c r="M290" s="5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0" s="353"/>
      <c r="O290" s="353"/>
      <c r="P290" s="353"/>
      <c r="Q290" s="354"/>
      <c r="R290" s="40" t="s">
        <v>48</v>
      </c>
      <c r="S290" s="40" t="s">
        <v>48</v>
      </c>
      <c r="T290" s="41" t="s">
        <v>0</v>
      </c>
      <c r="U290" s="59">
        <v>0</v>
      </c>
      <c r="V290" s="56">
        <f>IFERROR(IF(U290="",0,CEILING((U290/$H290),1)*$H290),"")</f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31" t="s">
        <v>65</v>
      </c>
    </row>
    <row r="291" spans="1:29" ht="27" customHeight="1" x14ac:dyDescent="0.25">
      <c r="A291" s="64" t="s">
        <v>464</v>
      </c>
      <c r="B291" s="64" t="s">
        <v>465</v>
      </c>
      <c r="C291" s="37">
        <v>4301011483</v>
      </c>
      <c r="D291" s="351">
        <v>4680115881907</v>
      </c>
      <c r="E291" s="351"/>
      <c r="F291" s="63">
        <v>1.8</v>
      </c>
      <c r="G291" s="38">
        <v>6</v>
      </c>
      <c r="H291" s="63">
        <v>10.8</v>
      </c>
      <c r="I291" s="63">
        <v>11.28</v>
      </c>
      <c r="J291" s="38">
        <v>56</v>
      </c>
      <c r="K291" s="39" t="s">
        <v>79</v>
      </c>
      <c r="L291" s="38">
        <v>60</v>
      </c>
      <c r="M291" s="519" t="s">
        <v>466</v>
      </c>
      <c r="N291" s="353"/>
      <c r="O291" s="353"/>
      <c r="P291" s="353"/>
      <c r="Q291" s="354"/>
      <c r="R291" s="40" t="s">
        <v>48</v>
      </c>
      <c r="S291" s="40" t="s">
        <v>48</v>
      </c>
      <c r="T291" s="41" t="s">
        <v>0</v>
      </c>
      <c r="U291" s="59">
        <v>0</v>
      </c>
      <c r="V291" s="56">
        <f>IFERROR(IF(U291="",0,CEILING((U291/$H291),1)*$H291),"")</f>
        <v>0</v>
      </c>
      <c r="W291" s="42" t="str">
        <f>IFERROR(IF(V291=0,"",ROUNDUP(V291/H291,0)*0.02175),"")</f>
        <v/>
      </c>
      <c r="X291" s="69" t="s">
        <v>48</v>
      </c>
      <c r="Y291" s="70" t="s">
        <v>48</v>
      </c>
      <c r="AC291" s="232" t="s">
        <v>65</v>
      </c>
    </row>
    <row r="292" spans="1:29" ht="27" customHeight="1" x14ac:dyDescent="0.25">
      <c r="A292" s="64" t="s">
        <v>467</v>
      </c>
      <c r="B292" s="64" t="s">
        <v>468</v>
      </c>
      <c r="C292" s="37">
        <v>4301011303</v>
      </c>
      <c r="D292" s="351">
        <v>4607091384680</v>
      </c>
      <c r="E292" s="351"/>
      <c r="F292" s="63">
        <v>0.4</v>
      </c>
      <c r="G292" s="38">
        <v>10</v>
      </c>
      <c r="H292" s="63">
        <v>4</v>
      </c>
      <c r="I292" s="63">
        <v>4.21</v>
      </c>
      <c r="J292" s="38">
        <v>120</v>
      </c>
      <c r="K292" s="39" t="s">
        <v>79</v>
      </c>
      <c r="L292" s="38">
        <v>60</v>
      </c>
      <c r="M292" s="52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2" s="353"/>
      <c r="O292" s="353"/>
      <c r="P292" s="353"/>
      <c r="Q292" s="354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233" t="s">
        <v>65</v>
      </c>
    </row>
    <row r="293" spans="1:29" x14ac:dyDescent="0.2">
      <c r="A293" s="358"/>
      <c r="B293" s="358"/>
      <c r="C293" s="358"/>
      <c r="D293" s="358"/>
      <c r="E293" s="358"/>
      <c r="F293" s="358"/>
      <c r="G293" s="358"/>
      <c r="H293" s="358"/>
      <c r="I293" s="358"/>
      <c r="J293" s="358"/>
      <c r="K293" s="358"/>
      <c r="L293" s="359"/>
      <c r="M293" s="355" t="s">
        <v>43</v>
      </c>
      <c r="N293" s="356"/>
      <c r="O293" s="356"/>
      <c r="P293" s="356"/>
      <c r="Q293" s="356"/>
      <c r="R293" s="356"/>
      <c r="S293" s="357"/>
      <c r="T293" s="43" t="s">
        <v>42</v>
      </c>
      <c r="U293" s="44">
        <f>IFERROR(U289/H289,"0")+IFERROR(U290/H290,"0")+IFERROR(U291/H291,"0")+IFERROR(U292/H292,"0")</f>
        <v>0</v>
      </c>
      <c r="V293" s="44">
        <f>IFERROR(V289/H289,"0")+IFERROR(V290/H290,"0")+IFERROR(V291/H291,"0")+IFERROR(V292/H292,"0")</f>
        <v>0</v>
      </c>
      <c r="W293" s="44">
        <f>IFERROR(IF(W289="",0,W289),"0")+IFERROR(IF(W290="",0,W290),"0")+IFERROR(IF(W291="",0,W291),"0")+IFERROR(IF(W292="",0,W292),"0")</f>
        <v>0</v>
      </c>
      <c r="X293" s="68"/>
      <c r="Y293" s="68"/>
    </row>
    <row r="294" spans="1:29" x14ac:dyDescent="0.2">
      <c r="A294" s="358"/>
      <c r="B294" s="358"/>
      <c r="C294" s="358"/>
      <c r="D294" s="358"/>
      <c r="E294" s="358"/>
      <c r="F294" s="358"/>
      <c r="G294" s="358"/>
      <c r="H294" s="358"/>
      <c r="I294" s="358"/>
      <c r="J294" s="358"/>
      <c r="K294" s="358"/>
      <c r="L294" s="359"/>
      <c r="M294" s="355" t="s">
        <v>43</v>
      </c>
      <c r="N294" s="356"/>
      <c r="O294" s="356"/>
      <c r="P294" s="356"/>
      <c r="Q294" s="356"/>
      <c r="R294" s="356"/>
      <c r="S294" s="357"/>
      <c r="T294" s="43" t="s">
        <v>0</v>
      </c>
      <c r="U294" s="44">
        <f>IFERROR(SUM(U289:U292),"0")</f>
        <v>0</v>
      </c>
      <c r="V294" s="44">
        <f>IFERROR(SUM(V289:V292),"0")</f>
        <v>0</v>
      </c>
      <c r="W294" s="43"/>
      <c r="X294" s="68"/>
      <c r="Y294" s="68"/>
    </row>
    <row r="295" spans="1:29" ht="14.25" customHeight="1" x14ac:dyDescent="0.25">
      <c r="A295" s="350" t="s">
        <v>75</v>
      </c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0"/>
      <c r="P295" s="350"/>
      <c r="Q295" s="350"/>
      <c r="R295" s="350"/>
      <c r="S295" s="350"/>
      <c r="T295" s="350"/>
      <c r="U295" s="350"/>
      <c r="V295" s="350"/>
      <c r="W295" s="350"/>
      <c r="X295" s="67"/>
      <c r="Y295" s="67"/>
    </row>
    <row r="296" spans="1:29" ht="27" customHeight="1" x14ac:dyDescent="0.25">
      <c r="A296" s="64" t="s">
        <v>469</v>
      </c>
      <c r="B296" s="64" t="s">
        <v>470</v>
      </c>
      <c r="C296" s="37">
        <v>4301031139</v>
      </c>
      <c r="D296" s="351">
        <v>4607091384802</v>
      </c>
      <c r="E296" s="351"/>
      <c r="F296" s="63">
        <v>0.73</v>
      </c>
      <c r="G296" s="38">
        <v>6</v>
      </c>
      <c r="H296" s="63">
        <v>4.38</v>
      </c>
      <c r="I296" s="63">
        <v>4.58</v>
      </c>
      <c r="J296" s="38">
        <v>156</v>
      </c>
      <c r="K296" s="39" t="s">
        <v>79</v>
      </c>
      <c r="L296" s="38">
        <v>35</v>
      </c>
      <c r="M296" s="52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296" s="353"/>
      <c r="O296" s="353"/>
      <c r="P296" s="353"/>
      <c r="Q296" s="354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IFERROR(IF(V296=0,"",ROUNDUP(V296/H296,0)*0.00753),"")</f>
        <v/>
      </c>
      <c r="X296" s="69" t="s">
        <v>48</v>
      </c>
      <c r="Y296" s="70" t="s">
        <v>48</v>
      </c>
      <c r="AC296" s="234" t="s">
        <v>65</v>
      </c>
    </row>
    <row r="297" spans="1:29" ht="27" customHeight="1" x14ac:dyDescent="0.25">
      <c r="A297" s="64" t="s">
        <v>471</v>
      </c>
      <c r="B297" s="64" t="s">
        <v>472</v>
      </c>
      <c r="C297" s="37">
        <v>4301031140</v>
      </c>
      <c r="D297" s="351">
        <v>4607091384826</v>
      </c>
      <c r="E297" s="351"/>
      <c r="F297" s="63">
        <v>0.35</v>
      </c>
      <c r="G297" s="38">
        <v>8</v>
      </c>
      <c r="H297" s="63">
        <v>2.8</v>
      </c>
      <c r="I297" s="63">
        <v>2.9</v>
      </c>
      <c r="J297" s="38">
        <v>234</v>
      </c>
      <c r="K297" s="39" t="s">
        <v>79</v>
      </c>
      <c r="L297" s="38">
        <v>35</v>
      </c>
      <c r="M297" s="5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297" s="353"/>
      <c r="O297" s="353"/>
      <c r="P297" s="353"/>
      <c r="Q297" s="354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IFERROR(IF(V297=0,"",ROUNDUP(V297/H297,0)*0.00502),"")</f>
        <v/>
      </c>
      <c r="X297" s="69" t="s">
        <v>48</v>
      </c>
      <c r="Y297" s="70" t="s">
        <v>48</v>
      </c>
      <c r="AC297" s="235" t="s">
        <v>65</v>
      </c>
    </row>
    <row r="298" spans="1:29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9"/>
      <c r="M298" s="355" t="s">
        <v>43</v>
      </c>
      <c r="N298" s="356"/>
      <c r="O298" s="356"/>
      <c r="P298" s="356"/>
      <c r="Q298" s="356"/>
      <c r="R298" s="356"/>
      <c r="S298" s="357"/>
      <c r="T298" s="43" t="s">
        <v>42</v>
      </c>
      <c r="U298" s="44">
        <f>IFERROR(U296/H296,"0")+IFERROR(U297/H297,"0")</f>
        <v>0</v>
      </c>
      <c r="V298" s="44">
        <f>IFERROR(V296/H296,"0")+IFERROR(V297/H297,"0")</f>
        <v>0</v>
      </c>
      <c r="W298" s="44">
        <f>IFERROR(IF(W296="",0,W296),"0")+IFERROR(IF(W297="",0,W297),"0")</f>
        <v>0</v>
      </c>
      <c r="X298" s="68"/>
      <c r="Y298" s="68"/>
    </row>
    <row r="299" spans="1:29" x14ac:dyDescent="0.2">
      <c r="A299" s="358"/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9"/>
      <c r="M299" s="355" t="s">
        <v>43</v>
      </c>
      <c r="N299" s="356"/>
      <c r="O299" s="356"/>
      <c r="P299" s="356"/>
      <c r="Q299" s="356"/>
      <c r="R299" s="356"/>
      <c r="S299" s="357"/>
      <c r="T299" s="43" t="s">
        <v>0</v>
      </c>
      <c r="U299" s="44">
        <f>IFERROR(SUM(U296:U297),"0")</f>
        <v>0</v>
      </c>
      <c r="V299" s="44">
        <f>IFERROR(SUM(V296:V297),"0")</f>
        <v>0</v>
      </c>
      <c r="W299" s="43"/>
      <c r="X299" s="68"/>
      <c r="Y299" s="68"/>
    </row>
    <row r="300" spans="1:29" ht="14.25" customHeight="1" x14ac:dyDescent="0.25">
      <c r="A300" s="350" t="s">
        <v>80</v>
      </c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50"/>
      <c r="P300" s="350"/>
      <c r="Q300" s="350"/>
      <c r="R300" s="350"/>
      <c r="S300" s="350"/>
      <c r="T300" s="350"/>
      <c r="U300" s="350"/>
      <c r="V300" s="350"/>
      <c r="W300" s="350"/>
      <c r="X300" s="67"/>
      <c r="Y300" s="67"/>
    </row>
    <row r="301" spans="1:29" ht="27" customHeight="1" x14ac:dyDescent="0.25">
      <c r="A301" s="64" t="s">
        <v>473</v>
      </c>
      <c r="B301" s="64" t="s">
        <v>474</v>
      </c>
      <c r="C301" s="37">
        <v>4301051445</v>
      </c>
      <c r="D301" s="351">
        <v>4680115881976</v>
      </c>
      <c r="E301" s="351"/>
      <c r="F301" s="63">
        <v>1.3</v>
      </c>
      <c r="G301" s="38">
        <v>6</v>
      </c>
      <c r="H301" s="63">
        <v>7.8</v>
      </c>
      <c r="I301" s="63">
        <v>8.2799999999999994</v>
      </c>
      <c r="J301" s="38">
        <v>56</v>
      </c>
      <c r="K301" s="39" t="s">
        <v>79</v>
      </c>
      <c r="L301" s="38">
        <v>40</v>
      </c>
      <c r="M301" s="523" t="s">
        <v>475</v>
      </c>
      <c r="N301" s="353"/>
      <c r="O301" s="353"/>
      <c r="P301" s="353"/>
      <c r="Q301" s="354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237</v>
      </c>
      <c r="AC301" s="236" t="s">
        <v>65</v>
      </c>
    </row>
    <row r="302" spans="1:29" ht="27" customHeight="1" x14ac:dyDescent="0.25">
      <c r="A302" s="64" t="s">
        <v>476</v>
      </c>
      <c r="B302" s="64" t="s">
        <v>477</v>
      </c>
      <c r="C302" s="37">
        <v>4301051444</v>
      </c>
      <c r="D302" s="351">
        <v>4680115881969</v>
      </c>
      <c r="E302" s="351"/>
      <c r="F302" s="63">
        <v>0.4</v>
      </c>
      <c r="G302" s="38">
        <v>6</v>
      </c>
      <c r="H302" s="63">
        <v>2.4</v>
      </c>
      <c r="I302" s="63">
        <v>2.6</v>
      </c>
      <c r="J302" s="38">
        <v>156</v>
      </c>
      <c r="K302" s="39" t="s">
        <v>79</v>
      </c>
      <c r="L302" s="38">
        <v>40</v>
      </c>
      <c r="M302" s="524" t="s">
        <v>478</v>
      </c>
      <c r="N302" s="353"/>
      <c r="O302" s="353"/>
      <c r="P302" s="353"/>
      <c r="Q302" s="354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IFERROR(IF(V302=0,"",ROUNDUP(V302/H302,0)*0.00753),"")</f>
        <v/>
      </c>
      <c r="X302" s="69" t="s">
        <v>48</v>
      </c>
      <c r="Y302" s="70" t="s">
        <v>237</v>
      </c>
      <c r="AC302" s="237" t="s">
        <v>65</v>
      </c>
    </row>
    <row r="303" spans="1:29" ht="27" customHeight="1" x14ac:dyDescent="0.25">
      <c r="A303" s="64" t="s">
        <v>479</v>
      </c>
      <c r="B303" s="64" t="s">
        <v>480</v>
      </c>
      <c r="C303" s="37">
        <v>4301051303</v>
      </c>
      <c r="D303" s="351">
        <v>4607091384246</v>
      </c>
      <c r="E303" s="351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9" t="s">
        <v>79</v>
      </c>
      <c r="L303" s="38">
        <v>40</v>
      </c>
      <c r="M303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3" s="353"/>
      <c r="O303" s="353"/>
      <c r="P303" s="353"/>
      <c r="Q303" s="354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238" t="s">
        <v>65</v>
      </c>
    </row>
    <row r="304" spans="1:29" ht="27" customHeight="1" x14ac:dyDescent="0.25">
      <c r="A304" s="64" t="s">
        <v>481</v>
      </c>
      <c r="B304" s="64" t="s">
        <v>482</v>
      </c>
      <c r="C304" s="37">
        <v>4301051297</v>
      </c>
      <c r="D304" s="351">
        <v>4607091384253</v>
      </c>
      <c r="E304" s="351"/>
      <c r="F304" s="63">
        <v>0.4</v>
      </c>
      <c r="G304" s="38">
        <v>6</v>
      </c>
      <c r="H304" s="63">
        <v>2.4</v>
      </c>
      <c r="I304" s="63">
        <v>2.6840000000000002</v>
      </c>
      <c r="J304" s="38">
        <v>156</v>
      </c>
      <c r="K304" s="39" t="s">
        <v>79</v>
      </c>
      <c r="L304" s="38">
        <v>40</v>
      </c>
      <c r="M304" s="5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4" s="353"/>
      <c r="O304" s="353"/>
      <c r="P304" s="353"/>
      <c r="Q304" s="354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9" t="s">
        <v>65</v>
      </c>
    </row>
    <row r="305" spans="1:29" x14ac:dyDescent="0.2">
      <c r="A305" s="358"/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9"/>
      <c r="M305" s="355" t="s">
        <v>43</v>
      </c>
      <c r="N305" s="356"/>
      <c r="O305" s="356"/>
      <c r="P305" s="356"/>
      <c r="Q305" s="356"/>
      <c r="R305" s="356"/>
      <c r="S305" s="357"/>
      <c r="T305" s="43" t="s">
        <v>42</v>
      </c>
      <c r="U305" s="44">
        <f>IFERROR(U301/H301,"0")+IFERROR(U302/H302,"0")+IFERROR(U303/H303,"0")+IFERROR(U304/H304,"0")</f>
        <v>0</v>
      </c>
      <c r="V305" s="44">
        <f>IFERROR(V301/H301,"0")+IFERROR(V302/H302,"0")+IFERROR(V303/H303,"0")+IFERROR(V304/H304,"0")</f>
        <v>0</v>
      </c>
      <c r="W305" s="44">
        <f>IFERROR(IF(W301="",0,W301),"0")+IFERROR(IF(W302="",0,W302),"0")+IFERROR(IF(W303="",0,W303),"0")+IFERROR(IF(W304="",0,W304),"0")</f>
        <v>0</v>
      </c>
      <c r="X305" s="68"/>
      <c r="Y305" s="68"/>
    </row>
    <row r="306" spans="1:29" x14ac:dyDescent="0.2">
      <c r="A306" s="358"/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9"/>
      <c r="M306" s="355" t="s">
        <v>43</v>
      </c>
      <c r="N306" s="356"/>
      <c r="O306" s="356"/>
      <c r="P306" s="356"/>
      <c r="Q306" s="356"/>
      <c r="R306" s="356"/>
      <c r="S306" s="357"/>
      <c r="T306" s="43" t="s">
        <v>0</v>
      </c>
      <c r="U306" s="44">
        <f>IFERROR(SUM(U301:U304),"0")</f>
        <v>0</v>
      </c>
      <c r="V306" s="44">
        <f>IFERROR(SUM(V301:V304),"0")</f>
        <v>0</v>
      </c>
      <c r="W306" s="43"/>
      <c r="X306" s="68"/>
      <c r="Y306" s="68"/>
    </row>
    <row r="307" spans="1:29" ht="14.25" customHeight="1" x14ac:dyDescent="0.25">
      <c r="A307" s="350" t="s">
        <v>205</v>
      </c>
      <c r="B307" s="350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0"/>
      <c r="N307" s="350"/>
      <c r="O307" s="350"/>
      <c r="P307" s="350"/>
      <c r="Q307" s="350"/>
      <c r="R307" s="350"/>
      <c r="S307" s="350"/>
      <c r="T307" s="350"/>
      <c r="U307" s="350"/>
      <c r="V307" s="350"/>
      <c r="W307" s="350"/>
      <c r="X307" s="67"/>
      <c r="Y307" s="67"/>
    </row>
    <row r="308" spans="1:29" ht="27" customHeight="1" x14ac:dyDescent="0.25">
      <c r="A308" s="64" t="s">
        <v>483</v>
      </c>
      <c r="B308" s="64" t="s">
        <v>484</v>
      </c>
      <c r="C308" s="37">
        <v>4301060322</v>
      </c>
      <c r="D308" s="351">
        <v>4607091389357</v>
      </c>
      <c r="E308" s="351"/>
      <c r="F308" s="63">
        <v>1.3</v>
      </c>
      <c r="G308" s="38">
        <v>6</v>
      </c>
      <c r="H308" s="63">
        <v>7.8</v>
      </c>
      <c r="I308" s="63">
        <v>8.2799999999999994</v>
      </c>
      <c r="J308" s="38">
        <v>56</v>
      </c>
      <c r="K308" s="39" t="s">
        <v>79</v>
      </c>
      <c r="L308" s="38">
        <v>40</v>
      </c>
      <c r="M308" s="527" t="s">
        <v>485</v>
      </c>
      <c r="N308" s="353"/>
      <c r="O308" s="353"/>
      <c r="P308" s="353"/>
      <c r="Q308" s="354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40" t="s">
        <v>65</v>
      </c>
    </row>
    <row r="309" spans="1:29" x14ac:dyDescent="0.2">
      <c r="A309" s="358"/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9"/>
      <c r="M309" s="355" t="s">
        <v>43</v>
      </c>
      <c r="N309" s="356"/>
      <c r="O309" s="356"/>
      <c r="P309" s="356"/>
      <c r="Q309" s="356"/>
      <c r="R309" s="356"/>
      <c r="S309" s="357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">
      <c r="A310" s="358"/>
      <c r="B310" s="358"/>
      <c r="C310" s="358"/>
      <c r="D310" s="358"/>
      <c r="E310" s="358"/>
      <c r="F310" s="358"/>
      <c r="G310" s="358"/>
      <c r="H310" s="358"/>
      <c r="I310" s="358"/>
      <c r="J310" s="358"/>
      <c r="K310" s="358"/>
      <c r="L310" s="359"/>
      <c r="M310" s="355" t="s">
        <v>43</v>
      </c>
      <c r="N310" s="356"/>
      <c r="O310" s="356"/>
      <c r="P310" s="356"/>
      <c r="Q310" s="356"/>
      <c r="R310" s="356"/>
      <c r="S310" s="357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27.75" customHeight="1" x14ac:dyDescent="0.2">
      <c r="A311" s="348" t="s">
        <v>486</v>
      </c>
      <c r="B311" s="348"/>
      <c r="C311" s="348"/>
      <c r="D311" s="348"/>
      <c r="E311" s="348"/>
      <c r="F311" s="348"/>
      <c r="G311" s="348"/>
      <c r="H311" s="348"/>
      <c r="I311" s="348"/>
      <c r="J311" s="348"/>
      <c r="K311" s="348"/>
      <c r="L311" s="348"/>
      <c r="M311" s="348"/>
      <c r="N311" s="348"/>
      <c r="O311" s="348"/>
      <c r="P311" s="348"/>
      <c r="Q311" s="348"/>
      <c r="R311" s="348"/>
      <c r="S311" s="348"/>
      <c r="T311" s="348"/>
      <c r="U311" s="348"/>
      <c r="V311" s="348"/>
      <c r="W311" s="348"/>
      <c r="X311" s="55"/>
      <c r="Y311" s="55"/>
    </row>
    <row r="312" spans="1:29" ht="16.5" customHeight="1" x14ac:dyDescent="0.25">
      <c r="A312" s="349" t="s">
        <v>487</v>
      </c>
      <c r="B312" s="349"/>
      <c r="C312" s="349"/>
      <c r="D312" s="349"/>
      <c r="E312" s="349"/>
      <c r="F312" s="349"/>
      <c r="G312" s="349"/>
      <c r="H312" s="349"/>
      <c r="I312" s="349"/>
      <c r="J312" s="349"/>
      <c r="K312" s="349"/>
      <c r="L312" s="349"/>
      <c r="M312" s="349"/>
      <c r="N312" s="349"/>
      <c r="O312" s="349"/>
      <c r="P312" s="349"/>
      <c r="Q312" s="349"/>
      <c r="R312" s="349"/>
      <c r="S312" s="349"/>
      <c r="T312" s="349"/>
      <c r="U312" s="349"/>
      <c r="V312" s="349"/>
      <c r="W312" s="349"/>
      <c r="X312" s="66"/>
      <c r="Y312" s="66"/>
    </row>
    <row r="313" spans="1:29" ht="14.25" customHeight="1" x14ac:dyDescent="0.25">
      <c r="A313" s="350" t="s">
        <v>116</v>
      </c>
      <c r="B313" s="350"/>
      <c r="C313" s="350"/>
      <c r="D313" s="350"/>
      <c r="E313" s="350"/>
      <c r="F313" s="350"/>
      <c r="G313" s="350"/>
      <c r="H313" s="350"/>
      <c r="I313" s="350"/>
      <c r="J313" s="350"/>
      <c r="K313" s="350"/>
      <c r="L313" s="350"/>
      <c r="M313" s="350"/>
      <c r="N313" s="350"/>
      <c r="O313" s="350"/>
      <c r="P313" s="350"/>
      <c r="Q313" s="350"/>
      <c r="R313" s="350"/>
      <c r="S313" s="350"/>
      <c r="T313" s="350"/>
      <c r="U313" s="350"/>
      <c r="V313" s="350"/>
      <c r="W313" s="350"/>
      <c r="X313" s="67"/>
      <c r="Y313" s="67"/>
    </row>
    <row r="314" spans="1:29" ht="27" customHeight="1" x14ac:dyDescent="0.25">
      <c r="A314" s="64" t="s">
        <v>488</v>
      </c>
      <c r="B314" s="64" t="s">
        <v>489</v>
      </c>
      <c r="C314" s="37">
        <v>4301011428</v>
      </c>
      <c r="D314" s="351">
        <v>4607091389708</v>
      </c>
      <c r="E314" s="351"/>
      <c r="F314" s="63">
        <v>0.45</v>
      </c>
      <c r="G314" s="38">
        <v>6</v>
      </c>
      <c r="H314" s="63">
        <v>2.7</v>
      </c>
      <c r="I314" s="63">
        <v>2.9</v>
      </c>
      <c r="J314" s="38">
        <v>156</v>
      </c>
      <c r="K314" s="39" t="s">
        <v>114</v>
      </c>
      <c r="L314" s="38">
        <v>50</v>
      </c>
      <c r="M314" s="52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4" s="353"/>
      <c r="O314" s="353"/>
      <c r="P314" s="353"/>
      <c r="Q314" s="354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IFERROR(IF(V314=0,"",ROUNDUP(V314/H314,0)*0.00753),"")</f>
        <v/>
      </c>
      <c r="X314" s="69" t="s">
        <v>48</v>
      </c>
      <c r="Y314" s="70" t="s">
        <v>48</v>
      </c>
      <c r="AC314" s="241" t="s">
        <v>65</v>
      </c>
    </row>
    <row r="315" spans="1:29" ht="27" customHeight="1" x14ac:dyDescent="0.25">
      <c r="A315" s="64" t="s">
        <v>490</v>
      </c>
      <c r="B315" s="64" t="s">
        <v>491</v>
      </c>
      <c r="C315" s="37">
        <v>4301011427</v>
      </c>
      <c r="D315" s="351">
        <v>4607091389692</v>
      </c>
      <c r="E315" s="351"/>
      <c r="F315" s="63">
        <v>0.45</v>
      </c>
      <c r="G315" s="38">
        <v>6</v>
      </c>
      <c r="H315" s="63">
        <v>2.7</v>
      </c>
      <c r="I315" s="63">
        <v>2.9</v>
      </c>
      <c r="J315" s="38">
        <v>156</v>
      </c>
      <c r="K315" s="39" t="s">
        <v>114</v>
      </c>
      <c r="L315" s="38">
        <v>50</v>
      </c>
      <c r="M315" s="529" t="s">
        <v>492</v>
      </c>
      <c r="N315" s="353"/>
      <c r="O315" s="353"/>
      <c r="P315" s="353"/>
      <c r="Q315" s="354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IFERROR(IF(V315=0,"",ROUNDUP(V315/H315,0)*0.00753),"")</f>
        <v/>
      </c>
      <c r="X315" s="69" t="s">
        <v>48</v>
      </c>
      <c r="Y315" s="70" t="s">
        <v>48</v>
      </c>
      <c r="AC315" s="242" t="s">
        <v>65</v>
      </c>
    </row>
    <row r="316" spans="1:29" x14ac:dyDescent="0.2">
      <c r="A316" s="358"/>
      <c r="B316" s="358"/>
      <c r="C316" s="358"/>
      <c r="D316" s="358"/>
      <c r="E316" s="358"/>
      <c r="F316" s="358"/>
      <c r="G316" s="358"/>
      <c r="H316" s="358"/>
      <c r="I316" s="358"/>
      <c r="J316" s="358"/>
      <c r="K316" s="358"/>
      <c r="L316" s="359"/>
      <c r="M316" s="355" t="s">
        <v>43</v>
      </c>
      <c r="N316" s="356"/>
      <c r="O316" s="356"/>
      <c r="P316" s="356"/>
      <c r="Q316" s="356"/>
      <c r="R316" s="356"/>
      <c r="S316" s="357"/>
      <c r="T316" s="43" t="s">
        <v>42</v>
      </c>
      <c r="U316" s="44">
        <f>IFERROR(U314/H314,"0")+IFERROR(U315/H315,"0")</f>
        <v>0</v>
      </c>
      <c r="V316" s="44">
        <f>IFERROR(V314/H314,"0")+IFERROR(V315/H315,"0")</f>
        <v>0</v>
      </c>
      <c r="W316" s="44">
        <f>IFERROR(IF(W314="",0,W314),"0")+IFERROR(IF(W315="",0,W315),"0")</f>
        <v>0</v>
      </c>
      <c r="X316" s="68"/>
      <c r="Y316" s="68"/>
    </row>
    <row r="317" spans="1:29" x14ac:dyDescent="0.2">
      <c r="A317" s="358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9"/>
      <c r="M317" s="355" t="s">
        <v>43</v>
      </c>
      <c r="N317" s="356"/>
      <c r="O317" s="356"/>
      <c r="P317" s="356"/>
      <c r="Q317" s="356"/>
      <c r="R317" s="356"/>
      <c r="S317" s="357"/>
      <c r="T317" s="43" t="s">
        <v>0</v>
      </c>
      <c r="U317" s="44">
        <f>IFERROR(SUM(U314:U315),"0")</f>
        <v>0</v>
      </c>
      <c r="V317" s="44">
        <f>IFERROR(SUM(V314:V315),"0")</f>
        <v>0</v>
      </c>
      <c r="W317" s="43"/>
      <c r="X317" s="68"/>
      <c r="Y317" s="68"/>
    </row>
    <row r="318" spans="1:29" ht="14.25" customHeight="1" x14ac:dyDescent="0.25">
      <c r="A318" s="350" t="s">
        <v>75</v>
      </c>
      <c r="B318" s="350"/>
      <c r="C318" s="350"/>
      <c r="D318" s="350"/>
      <c r="E318" s="350"/>
      <c r="F318" s="350"/>
      <c r="G318" s="350"/>
      <c r="H318" s="350"/>
      <c r="I318" s="350"/>
      <c r="J318" s="350"/>
      <c r="K318" s="350"/>
      <c r="L318" s="350"/>
      <c r="M318" s="350"/>
      <c r="N318" s="350"/>
      <c r="O318" s="350"/>
      <c r="P318" s="350"/>
      <c r="Q318" s="350"/>
      <c r="R318" s="350"/>
      <c r="S318" s="350"/>
      <c r="T318" s="350"/>
      <c r="U318" s="350"/>
      <c r="V318" s="350"/>
      <c r="W318" s="350"/>
      <c r="X318" s="67"/>
      <c r="Y318" s="67"/>
    </row>
    <row r="319" spans="1:29" ht="27" customHeight="1" x14ac:dyDescent="0.25">
      <c r="A319" s="64" t="s">
        <v>493</v>
      </c>
      <c r="B319" s="64" t="s">
        <v>494</v>
      </c>
      <c r="C319" s="37">
        <v>4301031177</v>
      </c>
      <c r="D319" s="351">
        <v>4607091389753</v>
      </c>
      <c r="E319" s="351"/>
      <c r="F319" s="63">
        <v>0.7</v>
      </c>
      <c r="G319" s="38">
        <v>6</v>
      </c>
      <c r="H319" s="63">
        <v>4.2</v>
      </c>
      <c r="I319" s="63">
        <v>4.43</v>
      </c>
      <c r="J319" s="38">
        <v>156</v>
      </c>
      <c r="K319" s="39" t="s">
        <v>79</v>
      </c>
      <c r="L319" s="38">
        <v>45</v>
      </c>
      <c r="M319" s="53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19" s="353"/>
      <c r="O319" s="353"/>
      <c r="P319" s="353"/>
      <c r="Q319" s="354"/>
      <c r="R319" s="40" t="s">
        <v>48</v>
      </c>
      <c r="S319" s="40" t="s">
        <v>48</v>
      </c>
      <c r="T319" s="41" t="s">
        <v>0</v>
      </c>
      <c r="U319" s="59">
        <v>0</v>
      </c>
      <c r="V319" s="56">
        <f t="shared" ref="V319:V325" si="13">IFERROR(IF(U319="",0,CEILING((U319/$H319),1)*$H319),"")</f>
        <v>0</v>
      </c>
      <c r="W319" s="42" t="str">
        <f>IFERROR(IF(V319=0,"",ROUNDUP(V319/H319,0)*0.00753),"")</f>
        <v/>
      </c>
      <c r="X319" s="69" t="s">
        <v>48</v>
      </c>
      <c r="Y319" s="70" t="s">
        <v>48</v>
      </c>
      <c r="AC319" s="243" t="s">
        <v>65</v>
      </c>
    </row>
    <row r="320" spans="1:29" ht="27" customHeight="1" x14ac:dyDescent="0.25">
      <c r="A320" s="64" t="s">
        <v>495</v>
      </c>
      <c r="B320" s="64" t="s">
        <v>496</v>
      </c>
      <c r="C320" s="37">
        <v>4301031174</v>
      </c>
      <c r="D320" s="351">
        <v>4607091389760</v>
      </c>
      <c r="E320" s="351"/>
      <c r="F320" s="63">
        <v>0.7</v>
      </c>
      <c r="G320" s="38">
        <v>6</v>
      </c>
      <c r="H320" s="63">
        <v>4.2</v>
      </c>
      <c r="I320" s="63">
        <v>4.43</v>
      </c>
      <c r="J320" s="38">
        <v>156</v>
      </c>
      <c r="K320" s="39" t="s">
        <v>79</v>
      </c>
      <c r="L320" s="38">
        <v>45</v>
      </c>
      <c r="M320" s="53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0" s="353"/>
      <c r="O320" s="353"/>
      <c r="P320" s="353"/>
      <c r="Q320" s="354"/>
      <c r="R320" s="40" t="s">
        <v>48</v>
      </c>
      <c r="S320" s="40" t="s">
        <v>48</v>
      </c>
      <c r="T320" s="41" t="s">
        <v>0</v>
      </c>
      <c r="U320" s="59">
        <v>0</v>
      </c>
      <c r="V320" s="56">
        <f t="shared" si="13"/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  <c r="AC320" s="244" t="s">
        <v>65</v>
      </c>
    </row>
    <row r="321" spans="1:29" ht="27" customHeight="1" x14ac:dyDescent="0.25">
      <c r="A321" s="64" t="s">
        <v>497</v>
      </c>
      <c r="B321" s="64" t="s">
        <v>498</v>
      </c>
      <c r="C321" s="37">
        <v>4301031175</v>
      </c>
      <c r="D321" s="351">
        <v>4607091389746</v>
      </c>
      <c r="E321" s="351"/>
      <c r="F321" s="63">
        <v>0.7</v>
      </c>
      <c r="G321" s="38">
        <v>6</v>
      </c>
      <c r="H321" s="63">
        <v>4.2</v>
      </c>
      <c r="I321" s="63">
        <v>4.43</v>
      </c>
      <c r="J321" s="38">
        <v>156</v>
      </c>
      <c r="K321" s="39" t="s">
        <v>79</v>
      </c>
      <c r="L321" s="38">
        <v>45</v>
      </c>
      <c r="M321" s="53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1" s="353"/>
      <c r="O321" s="353"/>
      <c r="P321" s="353"/>
      <c r="Q321" s="354"/>
      <c r="R321" s="40" t="s">
        <v>48</v>
      </c>
      <c r="S321" s="40" t="s">
        <v>48</v>
      </c>
      <c r="T321" s="41" t="s">
        <v>0</v>
      </c>
      <c r="U321" s="59">
        <v>0</v>
      </c>
      <c r="V321" s="56">
        <f t="shared" si="13"/>
        <v>0</v>
      </c>
      <c r="W321" s="42" t="str">
        <f>IFERROR(IF(V321=0,"",ROUNDUP(V321/H321,0)*0.00753),"")</f>
        <v/>
      </c>
      <c r="X321" s="69" t="s">
        <v>48</v>
      </c>
      <c r="Y321" s="70" t="s">
        <v>48</v>
      </c>
      <c r="AC321" s="245" t="s">
        <v>65</v>
      </c>
    </row>
    <row r="322" spans="1:29" ht="27" customHeight="1" x14ac:dyDescent="0.25">
      <c r="A322" s="64" t="s">
        <v>499</v>
      </c>
      <c r="B322" s="64" t="s">
        <v>500</v>
      </c>
      <c r="C322" s="37">
        <v>4301031178</v>
      </c>
      <c r="D322" s="351">
        <v>4607091384338</v>
      </c>
      <c r="E322" s="351"/>
      <c r="F322" s="63">
        <v>0.35</v>
      </c>
      <c r="G322" s="38">
        <v>6</v>
      </c>
      <c r="H322" s="63">
        <v>2.1</v>
      </c>
      <c r="I322" s="63">
        <v>2.23</v>
      </c>
      <c r="J322" s="38">
        <v>234</v>
      </c>
      <c r="K322" s="39" t="s">
        <v>79</v>
      </c>
      <c r="L322" s="38">
        <v>45</v>
      </c>
      <c r="M322" s="5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2" s="353"/>
      <c r="O322" s="353"/>
      <c r="P322" s="353"/>
      <c r="Q322" s="354"/>
      <c r="R322" s="40" t="s">
        <v>48</v>
      </c>
      <c r="S322" s="40" t="s">
        <v>48</v>
      </c>
      <c r="T322" s="41" t="s">
        <v>0</v>
      </c>
      <c r="U322" s="59">
        <v>0</v>
      </c>
      <c r="V322" s="56">
        <f t="shared" si="13"/>
        <v>0</v>
      </c>
      <c r="W322" s="42" t="str">
        <f>IFERROR(IF(V322=0,"",ROUNDUP(V322/H322,0)*0.00502),"")</f>
        <v/>
      </c>
      <c r="X322" s="69" t="s">
        <v>48</v>
      </c>
      <c r="Y322" s="70" t="s">
        <v>48</v>
      </c>
      <c r="AC322" s="246" t="s">
        <v>65</v>
      </c>
    </row>
    <row r="323" spans="1:29" ht="37.5" customHeight="1" x14ac:dyDescent="0.25">
      <c r="A323" s="64" t="s">
        <v>501</v>
      </c>
      <c r="B323" s="64" t="s">
        <v>502</v>
      </c>
      <c r="C323" s="37">
        <v>4301031171</v>
      </c>
      <c r="D323" s="351">
        <v>4607091389524</v>
      </c>
      <c r="E323" s="351"/>
      <c r="F323" s="63">
        <v>0.35</v>
      </c>
      <c r="G323" s="38">
        <v>6</v>
      </c>
      <c r="H323" s="63">
        <v>2.1</v>
      </c>
      <c r="I323" s="63">
        <v>2.23</v>
      </c>
      <c r="J323" s="38">
        <v>234</v>
      </c>
      <c r="K323" s="39" t="s">
        <v>79</v>
      </c>
      <c r="L323" s="38">
        <v>45</v>
      </c>
      <c r="M323" s="53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3" s="353"/>
      <c r="O323" s="353"/>
      <c r="P323" s="353"/>
      <c r="Q323" s="354"/>
      <c r="R323" s="40" t="s">
        <v>48</v>
      </c>
      <c r="S323" s="40" t="s">
        <v>48</v>
      </c>
      <c r="T323" s="41" t="s">
        <v>0</v>
      </c>
      <c r="U323" s="59">
        <v>0</v>
      </c>
      <c r="V323" s="56">
        <f t="shared" si="13"/>
        <v>0</v>
      </c>
      <c r="W323" s="42" t="str">
        <f>IFERROR(IF(V323=0,"",ROUNDUP(V323/H323,0)*0.00502),"")</f>
        <v/>
      </c>
      <c r="X323" s="69" t="s">
        <v>48</v>
      </c>
      <c r="Y323" s="70" t="s">
        <v>48</v>
      </c>
      <c r="AC323" s="247" t="s">
        <v>65</v>
      </c>
    </row>
    <row r="324" spans="1:29" ht="27" customHeight="1" x14ac:dyDescent="0.25">
      <c r="A324" s="64" t="s">
        <v>503</v>
      </c>
      <c r="B324" s="64" t="s">
        <v>504</v>
      </c>
      <c r="C324" s="37">
        <v>4301031170</v>
      </c>
      <c r="D324" s="351">
        <v>4607091384345</v>
      </c>
      <c r="E324" s="351"/>
      <c r="F324" s="63">
        <v>0.35</v>
      </c>
      <c r="G324" s="38">
        <v>6</v>
      </c>
      <c r="H324" s="63">
        <v>2.1</v>
      </c>
      <c r="I324" s="63">
        <v>2.23</v>
      </c>
      <c r="J324" s="38">
        <v>234</v>
      </c>
      <c r="K324" s="39" t="s">
        <v>79</v>
      </c>
      <c r="L324" s="38">
        <v>45</v>
      </c>
      <c r="M324" s="5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4" s="353"/>
      <c r="O324" s="353"/>
      <c r="P324" s="353"/>
      <c r="Q324" s="354"/>
      <c r="R324" s="40" t="s">
        <v>48</v>
      </c>
      <c r="S324" s="40" t="s">
        <v>48</v>
      </c>
      <c r="T324" s="41" t="s">
        <v>0</v>
      </c>
      <c r="U324" s="59">
        <v>0</v>
      </c>
      <c r="V324" s="56">
        <f t="shared" si="13"/>
        <v>0</v>
      </c>
      <c r="W324" s="42" t="str">
        <f>IFERROR(IF(V324=0,"",ROUNDUP(V324/H324,0)*0.00502),"")</f>
        <v/>
      </c>
      <c r="X324" s="69" t="s">
        <v>48</v>
      </c>
      <c r="Y324" s="70" t="s">
        <v>48</v>
      </c>
      <c r="AC324" s="248" t="s">
        <v>65</v>
      </c>
    </row>
    <row r="325" spans="1:29" ht="27" customHeight="1" x14ac:dyDescent="0.25">
      <c r="A325" s="64" t="s">
        <v>505</v>
      </c>
      <c r="B325" s="64" t="s">
        <v>506</v>
      </c>
      <c r="C325" s="37">
        <v>4301031172</v>
      </c>
      <c r="D325" s="351">
        <v>4607091389531</v>
      </c>
      <c r="E325" s="351"/>
      <c r="F325" s="63">
        <v>0.35</v>
      </c>
      <c r="G325" s="38">
        <v>6</v>
      </c>
      <c r="H325" s="63">
        <v>2.1</v>
      </c>
      <c r="I325" s="63">
        <v>2.23</v>
      </c>
      <c r="J325" s="38">
        <v>234</v>
      </c>
      <c r="K325" s="39" t="s">
        <v>79</v>
      </c>
      <c r="L325" s="38">
        <v>45</v>
      </c>
      <c r="M325" s="53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5" s="353"/>
      <c r="O325" s="353"/>
      <c r="P325" s="353"/>
      <c r="Q325" s="354"/>
      <c r="R325" s="40" t="s">
        <v>48</v>
      </c>
      <c r="S325" s="40" t="s">
        <v>48</v>
      </c>
      <c r="T325" s="41" t="s">
        <v>0</v>
      </c>
      <c r="U325" s="59">
        <v>0</v>
      </c>
      <c r="V325" s="56">
        <f t="shared" si="13"/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9" t="s">
        <v>65</v>
      </c>
    </row>
    <row r="326" spans="1:29" x14ac:dyDescent="0.2">
      <c r="A326" s="358"/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9"/>
      <c r="M326" s="355" t="s">
        <v>43</v>
      </c>
      <c r="N326" s="356"/>
      <c r="O326" s="356"/>
      <c r="P326" s="356"/>
      <c r="Q326" s="356"/>
      <c r="R326" s="356"/>
      <c r="S326" s="357"/>
      <c r="T326" s="43" t="s">
        <v>42</v>
      </c>
      <c r="U326" s="44">
        <f>IFERROR(U319/H319,"0")+IFERROR(U320/H320,"0")+IFERROR(U321/H321,"0")+IFERROR(U322/H322,"0")+IFERROR(U323/H323,"0")+IFERROR(U324/H324,"0")+IFERROR(U325/H325,"0")</f>
        <v>0</v>
      </c>
      <c r="V326" s="44">
        <f>IFERROR(V319/H319,"0")+IFERROR(V320/H320,"0")+IFERROR(V321/H321,"0")+IFERROR(V322/H322,"0")+IFERROR(V323/H323,"0")+IFERROR(V324/H324,"0")+IFERROR(V325/H325,"0")</f>
        <v>0</v>
      </c>
      <c r="W326" s="44">
        <f>IFERROR(IF(W319="",0,W319),"0")+IFERROR(IF(W320="",0,W320),"0")+IFERROR(IF(W321="",0,W321),"0")+IFERROR(IF(W322="",0,W322),"0")+IFERROR(IF(W323="",0,W323),"0")+IFERROR(IF(W324="",0,W324),"0")+IFERROR(IF(W325="",0,W325),"0")</f>
        <v>0</v>
      </c>
      <c r="X326" s="68"/>
      <c r="Y326" s="68"/>
    </row>
    <row r="327" spans="1:29" x14ac:dyDescent="0.2">
      <c r="A327" s="358"/>
      <c r="B327" s="358"/>
      <c r="C327" s="358"/>
      <c r="D327" s="358"/>
      <c r="E327" s="358"/>
      <c r="F327" s="358"/>
      <c r="G327" s="358"/>
      <c r="H327" s="358"/>
      <c r="I327" s="358"/>
      <c r="J327" s="358"/>
      <c r="K327" s="358"/>
      <c r="L327" s="359"/>
      <c r="M327" s="355" t="s">
        <v>43</v>
      </c>
      <c r="N327" s="356"/>
      <c r="O327" s="356"/>
      <c r="P327" s="356"/>
      <c r="Q327" s="356"/>
      <c r="R327" s="356"/>
      <c r="S327" s="357"/>
      <c r="T327" s="43" t="s">
        <v>0</v>
      </c>
      <c r="U327" s="44">
        <f>IFERROR(SUM(U319:U325),"0")</f>
        <v>0</v>
      </c>
      <c r="V327" s="44">
        <f>IFERROR(SUM(V319:V325),"0")</f>
        <v>0</v>
      </c>
      <c r="W327" s="43"/>
      <c r="X327" s="68"/>
      <c r="Y327" s="68"/>
    </row>
    <row r="328" spans="1:29" ht="14.25" customHeight="1" x14ac:dyDescent="0.25">
      <c r="A328" s="350" t="s">
        <v>80</v>
      </c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67"/>
      <c r="Y328" s="67"/>
    </row>
    <row r="329" spans="1:29" ht="27" customHeight="1" x14ac:dyDescent="0.25">
      <c r="A329" s="64" t="s">
        <v>507</v>
      </c>
      <c r="B329" s="64" t="s">
        <v>508</v>
      </c>
      <c r="C329" s="37">
        <v>4301051258</v>
      </c>
      <c r="D329" s="351">
        <v>4607091389685</v>
      </c>
      <c r="E329" s="351"/>
      <c r="F329" s="63">
        <v>1.3</v>
      </c>
      <c r="G329" s="38">
        <v>6</v>
      </c>
      <c r="H329" s="63">
        <v>7.8</v>
      </c>
      <c r="I329" s="63">
        <v>8.3460000000000001</v>
      </c>
      <c r="J329" s="38">
        <v>56</v>
      </c>
      <c r="K329" s="39" t="s">
        <v>140</v>
      </c>
      <c r="L329" s="38">
        <v>45</v>
      </c>
      <c r="M329" s="5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29" s="353"/>
      <c r="O329" s="353"/>
      <c r="P329" s="353"/>
      <c r="Q329" s="354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50" t="s">
        <v>65</v>
      </c>
    </row>
    <row r="330" spans="1:29" ht="27" customHeight="1" x14ac:dyDescent="0.25">
      <c r="A330" s="64" t="s">
        <v>509</v>
      </c>
      <c r="B330" s="64" t="s">
        <v>510</v>
      </c>
      <c r="C330" s="37">
        <v>4301051431</v>
      </c>
      <c r="D330" s="351">
        <v>4607091389654</v>
      </c>
      <c r="E330" s="351"/>
      <c r="F330" s="63">
        <v>0.33</v>
      </c>
      <c r="G330" s="38">
        <v>6</v>
      </c>
      <c r="H330" s="63">
        <v>1.98</v>
      </c>
      <c r="I330" s="63">
        <v>2.258</v>
      </c>
      <c r="J330" s="38">
        <v>156</v>
      </c>
      <c r="K330" s="39" t="s">
        <v>140</v>
      </c>
      <c r="L330" s="38">
        <v>45</v>
      </c>
      <c r="M330" s="538" t="s">
        <v>511</v>
      </c>
      <c r="N330" s="353"/>
      <c r="O330" s="353"/>
      <c r="P330" s="353"/>
      <c r="Q330" s="354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1" t="s">
        <v>65</v>
      </c>
    </row>
    <row r="331" spans="1:29" ht="27" customHeight="1" x14ac:dyDescent="0.25">
      <c r="A331" s="64" t="s">
        <v>512</v>
      </c>
      <c r="B331" s="64" t="s">
        <v>513</v>
      </c>
      <c r="C331" s="37">
        <v>4301051284</v>
      </c>
      <c r="D331" s="351">
        <v>4607091384352</v>
      </c>
      <c r="E331" s="351"/>
      <c r="F331" s="63">
        <v>0.6</v>
      </c>
      <c r="G331" s="38">
        <v>4</v>
      </c>
      <c r="H331" s="63">
        <v>2.4</v>
      </c>
      <c r="I331" s="63">
        <v>2.6459999999999999</v>
      </c>
      <c r="J331" s="38">
        <v>120</v>
      </c>
      <c r="K331" s="39" t="s">
        <v>140</v>
      </c>
      <c r="L331" s="38">
        <v>45</v>
      </c>
      <c r="M331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1" s="353"/>
      <c r="O331" s="353"/>
      <c r="P331" s="353"/>
      <c r="Q331" s="354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IFERROR(IF(V331=0,"",ROUNDUP(V331/H331,0)*0.00937),"")</f>
        <v/>
      </c>
      <c r="X331" s="69" t="s">
        <v>48</v>
      </c>
      <c r="Y331" s="70" t="s">
        <v>48</v>
      </c>
      <c r="AC331" s="252" t="s">
        <v>65</v>
      </c>
    </row>
    <row r="332" spans="1:29" ht="27" customHeight="1" x14ac:dyDescent="0.25">
      <c r="A332" s="64" t="s">
        <v>514</v>
      </c>
      <c r="B332" s="64" t="s">
        <v>515</v>
      </c>
      <c r="C332" s="37">
        <v>4301051257</v>
      </c>
      <c r="D332" s="351">
        <v>4607091389661</v>
      </c>
      <c r="E332" s="351"/>
      <c r="F332" s="63">
        <v>0.55000000000000004</v>
      </c>
      <c r="G332" s="38">
        <v>4</v>
      </c>
      <c r="H332" s="63">
        <v>2.2000000000000002</v>
      </c>
      <c r="I332" s="63">
        <v>2.492</v>
      </c>
      <c r="J332" s="38">
        <v>120</v>
      </c>
      <c r="K332" s="39" t="s">
        <v>140</v>
      </c>
      <c r="L332" s="38">
        <v>45</v>
      </c>
      <c r="M332" s="54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2" s="353"/>
      <c r="O332" s="353"/>
      <c r="P332" s="353"/>
      <c r="Q332" s="354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IFERROR(IF(V332=0,"",ROUNDUP(V332/H332,0)*0.00937),"")</f>
        <v/>
      </c>
      <c r="X332" s="69" t="s">
        <v>48</v>
      </c>
      <c r="Y332" s="70" t="s">
        <v>48</v>
      </c>
      <c r="AC332" s="253" t="s">
        <v>65</v>
      </c>
    </row>
    <row r="333" spans="1:29" x14ac:dyDescent="0.2">
      <c r="A333" s="358"/>
      <c r="B333" s="358"/>
      <c r="C333" s="358"/>
      <c r="D333" s="358"/>
      <c r="E333" s="358"/>
      <c r="F333" s="358"/>
      <c r="G333" s="358"/>
      <c r="H333" s="358"/>
      <c r="I333" s="358"/>
      <c r="J333" s="358"/>
      <c r="K333" s="358"/>
      <c r="L333" s="359"/>
      <c r="M333" s="355" t="s">
        <v>43</v>
      </c>
      <c r="N333" s="356"/>
      <c r="O333" s="356"/>
      <c r="P333" s="356"/>
      <c r="Q333" s="356"/>
      <c r="R333" s="356"/>
      <c r="S333" s="357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29" x14ac:dyDescent="0.2">
      <c r="A334" s="358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9"/>
      <c r="M334" s="355" t="s">
        <v>43</v>
      </c>
      <c r="N334" s="356"/>
      <c r="O334" s="356"/>
      <c r="P334" s="356"/>
      <c r="Q334" s="356"/>
      <c r="R334" s="356"/>
      <c r="S334" s="357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29" ht="14.25" customHeight="1" x14ac:dyDescent="0.25">
      <c r="A335" s="350" t="s">
        <v>205</v>
      </c>
      <c r="B335" s="350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0"/>
      <c r="N335" s="350"/>
      <c r="O335" s="350"/>
      <c r="P335" s="350"/>
      <c r="Q335" s="350"/>
      <c r="R335" s="350"/>
      <c r="S335" s="350"/>
      <c r="T335" s="350"/>
      <c r="U335" s="350"/>
      <c r="V335" s="350"/>
      <c r="W335" s="350"/>
      <c r="X335" s="67"/>
      <c r="Y335" s="67"/>
    </row>
    <row r="336" spans="1:29" ht="27" customHeight="1" x14ac:dyDescent="0.25">
      <c r="A336" s="64" t="s">
        <v>516</v>
      </c>
      <c r="B336" s="64" t="s">
        <v>517</v>
      </c>
      <c r="C336" s="37">
        <v>4301060352</v>
      </c>
      <c r="D336" s="351">
        <v>4680115881648</v>
      </c>
      <c r="E336" s="351"/>
      <c r="F336" s="63">
        <v>1</v>
      </c>
      <c r="G336" s="38">
        <v>4</v>
      </c>
      <c r="H336" s="63">
        <v>4</v>
      </c>
      <c r="I336" s="63">
        <v>4.4039999999999999</v>
      </c>
      <c r="J336" s="38">
        <v>104</v>
      </c>
      <c r="K336" s="39" t="s">
        <v>79</v>
      </c>
      <c r="L336" s="38">
        <v>35</v>
      </c>
      <c r="M336" s="541" t="s">
        <v>518</v>
      </c>
      <c r="N336" s="353"/>
      <c r="O336" s="353"/>
      <c r="P336" s="353"/>
      <c r="Q336" s="354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IFERROR(IF(V336=0,"",ROUNDUP(V336/H336,0)*0.01196),"")</f>
        <v/>
      </c>
      <c r="X336" s="69" t="s">
        <v>48</v>
      </c>
      <c r="Y336" s="70" t="s">
        <v>48</v>
      </c>
      <c r="AC336" s="254" t="s">
        <v>65</v>
      </c>
    </row>
    <row r="337" spans="1:29" x14ac:dyDescent="0.2">
      <c r="A337" s="358"/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9"/>
      <c r="M337" s="355" t="s">
        <v>43</v>
      </c>
      <c r="N337" s="356"/>
      <c r="O337" s="356"/>
      <c r="P337" s="356"/>
      <c r="Q337" s="356"/>
      <c r="R337" s="356"/>
      <c r="S337" s="357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58"/>
      <c r="B338" s="358"/>
      <c r="C338" s="358"/>
      <c r="D338" s="358"/>
      <c r="E338" s="358"/>
      <c r="F338" s="358"/>
      <c r="G338" s="358"/>
      <c r="H338" s="358"/>
      <c r="I338" s="358"/>
      <c r="J338" s="358"/>
      <c r="K338" s="358"/>
      <c r="L338" s="359"/>
      <c r="M338" s="355" t="s">
        <v>43</v>
      </c>
      <c r="N338" s="356"/>
      <c r="O338" s="356"/>
      <c r="P338" s="356"/>
      <c r="Q338" s="356"/>
      <c r="R338" s="356"/>
      <c r="S338" s="357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16.5" customHeight="1" x14ac:dyDescent="0.25">
      <c r="A339" s="349" t="s">
        <v>519</v>
      </c>
      <c r="B339" s="349"/>
      <c r="C339" s="349"/>
      <c r="D339" s="349"/>
      <c r="E339" s="349"/>
      <c r="F339" s="349"/>
      <c r="G339" s="349"/>
      <c r="H339" s="349"/>
      <c r="I339" s="349"/>
      <c r="J339" s="349"/>
      <c r="K339" s="349"/>
      <c r="L339" s="349"/>
      <c r="M339" s="349"/>
      <c r="N339" s="349"/>
      <c r="O339" s="349"/>
      <c r="P339" s="349"/>
      <c r="Q339" s="349"/>
      <c r="R339" s="349"/>
      <c r="S339" s="349"/>
      <c r="T339" s="349"/>
      <c r="U339" s="349"/>
      <c r="V339" s="349"/>
      <c r="W339" s="349"/>
      <c r="X339" s="66"/>
      <c r="Y339" s="66"/>
    </row>
    <row r="340" spans="1:29" ht="14.25" customHeight="1" x14ac:dyDescent="0.25">
      <c r="A340" s="350" t="s">
        <v>111</v>
      </c>
      <c r="B340" s="350"/>
      <c r="C340" s="350"/>
      <c r="D340" s="350"/>
      <c r="E340" s="350"/>
      <c r="F340" s="350"/>
      <c r="G340" s="350"/>
      <c r="H340" s="350"/>
      <c r="I340" s="350"/>
      <c r="J340" s="350"/>
      <c r="K340" s="350"/>
      <c r="L340" s="350"/>
      <c r="M340" s="350"/>
      <c r="N340" s="350"/>
      <c r="O340" s="350"/>
      <c r="P340" s="350"/>
      <c r="Q340" s="350"/>
      <c r="R340" s="350"/>
      <c r="S340" s="350"/>
      <c r="T340" s="350"/>
      <c r="U340" s="350"/>
      <c r="V340" s="350"/>
      <c r="W340" s="350"/>
      <c r="X340" s="67"/>
      <c r="Y340" s="67"/>
    </row>
    <row r="341" spans="1:29" ht="27" customHeight="1" x14ac:dyDescent="0.25">
      <c r="A341" s="64" t="s">
        <v>520</v>
      </c>
      <c r="B341" s="64" t="s">
        <v>521</v>
      </c>
      <c r="C341" s="37">
        <v>4301020196</v>
      </c>
      <c r="D341" s="351">
        <v>4607091389388</v>
      </c>
      <c r="E341" s="351"/>
      <c r="F341" s="63">
        <v>1.3</v>
      </c>
      <c r="G341" s="38">
        <v>4</v>
      </c>
      <c r="H341" s="63">
        <v>5.2</v>
      </c>
      <c r="I341" s="63">
        <v>5.6079999999999997</v>
      </c>
      <c r="J341" s="38">
        <v>104</v>
      </c>
      <c r="K341" s="39" t="s">
        <v>140</v>
      </c>
      <c r="L341" s="38">
        <v>35</v>
      </c>
      <c r="M341" s="5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1" s="353"/>
      <c r="O341" s="353"/>
      <c r="P341" s="353"/>
      <c r="Q341" s="354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IFERROR(IF(V341=0,"",ROUNDUP(V341/H341,0)*0.01196),"")</f>
        <v/>
      </c>
      <c r="X341" s="69" t="s">
        <v>48</v>
      </c>
      <c r="Y341" s="70" t="s">
        <v>48</v>
      </c>
      <c r="AC341" s="255" t="s">
        <v>65</v>
      </c>
    </row>
    <row r="342" spans="1:29" ht="27" customHeight="1" x14ac:dyDescent="0.25">
      <c r="A342" s="64" t="s">
        <v>522</v>
      </c>
      <c r="B342" s="64" t="s">
        <v>523</v>
      </c>
      <c r="C342" s="37">
        <v>4301020185</v>
      </c>
      <c r="D342" s="351">
        <v>4607091389364</v>
      </c>
      <c r="E342" s="351"/>
      <c r="F342" s="63">
        <v>0.42</v>
      </c>
      <c r="G342" s="38">
        <v>6</v>
      </c>
      <c r="H342" s="63">
        <v>2.52</v>
      </c>
      <c r="I342" s="63">
        <v>2.75</v>
      </c>
      <c r="J342" s="38">
        <v>156</v>
      </c>
      <c r="K342" s="39" t="s">
        <v>140</v>
      </c>
      <c r="L342" s="38">
        <v>35</v>
      </c>
      <c r="M342" s="5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2" s="353"/>
      <c r="O342" s="353"/>
      <c r="P342" s="353"/>
      <c r="Q342" s="354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56" t="s">
        <v>65</v>
      </c>
    </row>
    <row r="343" spans="1:29" x14ac:dyDescent="0.2">
      <c r="A343" s="358"/>
      <c r="B343" s="358"/>
      <c r="C343" s="358"/>
      <c r="D343" s="358"/>
      <c r="E343" s="358"/>
      <c r="F343" s="358"/>
      <c r="G343" s="358"/>
      <c r="H343" s="358"/>
      <c r="I343" s="358"/>
      <c r="J343" s="358"/>
      <c r="K343" s="358"/>
      <c r="L343" s="359"/>
      <c r="M343" s="355" t="s">
        <v>43</v>
      </c>
      <c r="N343" s="356"/>
      <c r="O343" s="356"/>
      <c r="P343" s="356"/>
      <c r="Q343" s="356"/>
      <c r="R343" s="356"/>
      <c r="S343" s="357"/>
      <c r="T343" s="43" t="s">
        <v>42</v>
      </c>
      <c r="U343" s="44">
        <f>IFERROR(U341/H341,"0")+IFERROR(U342/H342,"0")</f>
        <v>0</v>
      </c>
      <c r="V343" s="44">
        <f>IFERROR(V341/H341,"0")+IFERROR(V342/H342,"0")</f>
        <v>0</v>
      </c>
      <c r="W343" s="44">
        <f>IFERROR(IF(W341="",0,W341),"0")+IFERROR(IF(W342="",0,W342),"0")</f>
        <v>0</v>
      </c>
      <c r="X343" s="68"/>
      <c r="Y343" s="68"/>
    </row>
    <row r="344" spans="1:29" x14ac:dyDescent="0.2">
      <c r="A344" s="358"/>
      <c r="B344" s="358"/>
      <c r="C344" s="358"/>
      <c r="D344" s="358"/>
      <c r="E344" s="358"/>
      <c r="F344" s="358"/>
      <c r="G344" s="358"/>
      <c r="H344" s="358"/>
      <c r="I344" s="358"/>
      <c r="J344" s="358"/>
      <c r="K344" s="358"/>
      <c r="L344" s="359"/>
      <c r="M344" s="355" t="s">
        <v>43</v>
      </c>
      <c r="N344" s="356"/>
      <c r="O344" s="356"/>
      <c r="P344" s="356"/>
      <c r="Q344" s="356"/>
      <c r="R344" s="356"/>
      <c r="S344" s="357"/>
      <c r="T344" s="43" t="s">
        <v>0</v>
      </c>
      <c r="U344" s="44">
        <f>IFERROR(SUM(U341:U342),"0")</f>
        <v>0</v>
      </c>
      <c r="V344" s="44">
        <f>IFERROR(SUM(V341:V342),"0")</f>
        <v>0</v>
      </c>
      <c r="W344" s="43"/>
      <c r="X344" s="68"/>
      <c r="Y344" s="68"/>
    </row>
    <row r="345" spans="1:29" ht="14.25" customHeight="1" x14ac:dyDescent="0.25">
      <c r="A345" s="350" t="s">
        <v>75</v>
      </c>
      <c r="B345" s="350"/>
      <c r="C345" s="35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0"/>
      <c r="N345" s="350"/>
      <c r="O345" s="350"/>
      <c r="P345" s="350"/>
      <c r="Q345" s="350"/>
      <c r="R345" s="350"/>
      <c r="S345" s="350"/>
      <c r="T345" s="350"/>
      <c r="U345" s="350"/>
      <c r="V345" s="350"/>
      <c r="W345" s="350"/>
      <c r="X345" s="67"/>
      <c r="Y345" s="67"/>
    </row>
    <row r="346" spans="1:29" ht="27" customHeight="1" x14ac:dyDescent="0.25">
      <c r="A346" s="64" t="s">
        <v>524</v>
      </c>
      <c r="B346" s="64" t="s">
        <v>525</v>
      </c>
      <c r="C346" s="37">
        <v>4301031195</v>
      </c>
      <c r="D346" s="351">
        <v>4607091389739</v>
      </c>
      <c r="E346" s="351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9" t="s">
        <v>79</v>
      </c>
      <c r="L346" s="38">
        <v>45</v>
      </c>
      <c r="M346" s="544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46" s="353"/>
      <c r="O346" s="353"/>
      <c r="P346" s="353"/>
      <c r="Q346" s="354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257" t="s">
        <v>65</v>
      </c>
    </row>
    <row r="347" spans="1:29" ht="27" customHeight="1" x14ac:dyDescent="0.25">
      <c r="A347" s="64" t="s">
        <v>526</v>
      </c>
      <c r="B347" s="64" t="s">
        <v>527</v>
      </c>
      <c r="C347" s="37">
        <v>4301031176</v>
      </c>
      <c r="D347" s="351">
        <v>4607091389425</v>
      </c>
      <c r="E347" s="351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79</v>
      </c>
      <c r="L347" s="38">
        <v>45</v>
      </c>
      <c r="M347" s="54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47" s="353"/>
      <c r="O347" s="353"/>
      <c r="P347" s="353"/>
      <c r="Q347" s="354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IFERROR(IF(V347=0,"",ROUNDUP(V347/H347,0)*0.00502),"")</f>
        <v/>
      </c>
      <c r="X347" s="69" t="s">
        <v>48</v>
      </c>
      <c r="Y347" s="70" t="s">
        <v>48</v>
      </c>
      <c r="AC347" s="258" t="s">
        <v>65</v>
      </c>
    </row>
    <row r="348" spans="1:29" ht="27" customHeight="1" x14ac:dyDescent="0.25">
      <c r="A348" s="64" t="s">
        <v>528</v>
      </c>
      <c r="B348" s="64" t="s">
        <v>529</v>
      </c>
      <c r="C348" s="37">
        <v>4301031167</v>
      </c>
      <c r="D348" s="351">
        <v>4680115880771</v>
      </c>
      <c r="E348" s="351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79</v>
      </c>
      <c r="L348" s="38">
        <v>45</v>
      </c>
      <c r="M348" s="54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48" s="353"/>
      <c r="O348" s="353"/>
      <c r="P348" s="353"/>
      <c r="Q348" s="354"/>
      <c r="R348" s="40" t="s">
        <v>48</v>
      </c>
      <c r="S348" s="40" t="s">
        <v>48</v>
      </c>
      <c r="T348" s="41" t="s">
        <v>0</v>
      </c>
      <c r="U348" s="59">
        <v>0</v>
      </c>
      <c r="V348" s="56">
        <f>IFERROR(IF(U348="",0,CEILING((U348/$H348),1)*$H348),"")</f>
        <v>0</v>
      </c>
      <c r="W348" s="42" t="str">
        <f>IFERROR(IF(V348=0,"",ROUNDUP(V348/H348,0)*0.00502),"")</f>
        <v/>
      </c>
      <c r="X348" s="69" t="s">
        <v>48</v>
      </c>
      <c r="Y348" s="70" t="s">
        <v>48</v>
      </c>
      <c r="AC348" s="259" t="s">
        <v>65</v>
      </c>
    </row>
    <row r="349" spans="1:29" ht="27" customHeight="1" x14ac:dyDescent="0.25">
      <c r="A349" s="64" t="s">
        <v>530</v>
      </c>
      <c r="B349" s="64" t="s">
        <v>531</v>
      </c>
      <c r="C349" s="37">
        <v>4301031173</v>
      </c>
      <c r="D349" s="351">
        <v>4607091389500</v>
      </c>
      <c r="E349" s="351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79</v>
      </c>
      <c r="L349" s="38">
        <v>45</v>
      </c>
      <c r="M34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49" s="353"/>
      <c r="O349" s="353"/>
      <c r="P349" s="353"/>
      <c r="Q349" s="354"/>
      <c r="R349" s="40" t="s">
        <v>48</v>
      </c>
      <c r="S349" s="40" t="s">
        <v>48</v>
      </c>
      <c r="T349" s="41" t="s">
        <v>0</v>
      </c>
      <c r="U349" s="59">
        <v>0</v>
      </c>
      <c r="V349" s="56">
        <f>IFERROR(IF(U349="",0,CEILING((U349/$H349),1)*$H349),"")</f>
        <v>0</v>
      </c>
      <c r="W349" s="42" t="str">
        <f>IFERROR(IF(V349=0,"",ROUNDUP(V349/H349,0)*0.00502),"")</f>
        <v/>
      </c>
      <c r="X349" s="69" t="s">
        <v>48</v>
      </c>
      <c r="Y349" s="70" t="s">
        <v>48</v>
      </c>
      <c r="AC349" s="260" t="s">
        <v>65</v>
      </c>
    </row>
    <row r="350" spans="1:29" ht="27" customHeight="1" x14ac:dyDescent="0.25">
      <c r="A350" s="64" t="s">
        <v>532</v>
      </c>
      <c r="B350" s="64" t="s">
        <v>533</v>
      </c>
      <c r="C350" s="37">
        <v>4301031103</v>
      </c>
      <c r="D350" s="351">
        <v>4680115881983</v>
      </c>
      <c r="E350" s="351"/>
      <c r="F350" s="63">
        <v>0.28000000000000003</v>
      </c>
      <c r="G350" s="38">
        <v>4</v>
      </c>
      <c r="H350" s="63">
        <v>1.1200000000000001</v>
      </c>
      <c r="I350" s="63">
        <v>1.252</v>
      </c>
      <c r="J350" s="38">
        <v>234</v>
      </c>
      <c r="K350" s="39" t="s">
        <v>79</v>
      </c>
      <c r="L350" s="38">
        <v>40</v>
      </c>
      <c r="M350" s="548" t="s">
        <v>534</v>
      </c>
      <c r="N350" s="353"/>
      <c r="O350" s="353"/>
      <c r="P350" s="353"/>
      <c r="Q350" s="354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IFERROR(IF(V350=0,"",ROUNDUP(V350/H350,0)*0.00502),"")</f>
        <v/>
      </c>
      <c r="X350" s="69" t="s">
        <v>48</v>
      </c>
      <c r="Y350" s="70" t="s">
        <v>48</v>
      </c>
      <c r="AC350" s="261" t="s">
        <v>65</v>
      </c>
    </row>
    <row r="351" spans="1:29" x14ac:dyDescent="0.2">
      <c r="A351" s="358"/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9"/>
      <c r="M351" s="355" t="s">
        <v>43</v>
      </c>
      <c r="N351" s="356"/>
      <c r="O351" s="356"/>
      <c r="P351" s="356"/>
      <c r="Q351" s="356"/>
      <c r="R351" s="356"/>
      <c r="S351" s="357"/>
      <c r="T351" s="43" t="s">
        <v>42</v>
      </c>
      <c r="U351" s="44">
        <f>IFERROR(U346/H346,"0")+IFERROR(U347/H347,"0")+IFERROR(U348/H348,"0")+IFERROR(U349/H349,"0")+IFERROR(U350/H350,"0")</f>
        <v>0</v>
      </c>
      <c r="V351" s="44">
        <f>IFERROR(V346/H346,"0")+IFERROR(V347/H347,"0")+IFERROR(V348/H348,"0")+IFERROR(V349/H349,"0")+IFERROR(V350/H350,"0")</f>
        <v>0</v>
      </c>
      <c r="W351" s="44">
        <f>IFERROR(IF(W346="",0,W346),"0")+IFERROR(IF(W347="",0,W347),"0")+IFERROR(IF(W348="",0,W348),"0")+IFERROR(IF(W349="",0,W349),"0")+IFERROR(IF(W350="",0,W350),"0")</f>
        <v>0</v>
      </c>
      <c r="X351" s="68"/>
      <c r="Y351" s="68"/>
    </row>
    <row r="352" spans="1:29" x14ac:dyDescent="0.2">
      <c r="A352" s="358"/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9"/>
      <c r="M352" s="355" t="s">
        <v>43</v>
      </c>
      <c r="N352" s="356"/>
      <c r="O352" s="356"/>
      <c r="P352" s="356"/>
      <c r="Q352" s="356"/>
      <c r="R352" s="356"/>
      <c r="S352" s="357"/>
      <c r="T352" s="43" t="s">
        <v>0</v>
      </c>
      <c r="U352" s="44">
        <f>IFERROR(SUM(U346:U350),"0")</f>
        <v>0</v>
      </c>
      <c r="V352" s="44">
        <f>IFERROR(SUM(V346:V350),"0")</f>
        <v>0</v>
      </c>
      <c r="W352" s="43"/>
      <c r="X352" s="68"/>
      <c r="Y352" s="68"/>
    </row>
    <row r="353" spans="1:29" ht="27.75" customHeight="1" x14ac:dyDescent="0.2">
      <c r="A353" s="348" t="s">
        <v>535</v>
      </c>
      <c r="B353" s="348"/>
      <c r="C353" s="348"/>
      <c r="D353" s="348"/>
      <c r="E353" s="348"/>
      <c r="F353" s="348"/>
      <c r="G353" s="348"/>
      <c r="H353" s="348"/>
      <c r="I353" s="348"/>
      <c r="J353" s="348"/>
      <c r="K353" s="348"/>
      <c r="L353" s="348"/>
      <c r="M353" s="348"/>
      <c r="N353" s="348"/>
      <c r="O353" s="348"/>
      <c r="P353" s="348"/>
      <c r="Q353" s="348"/>
      <c r="R353" s="348"/>
      <c r="S353" s="348"/>
      <c r="T353" s="348"/>
      <c r="U353" s="348"/>
      <c r="V353" s="348"/>
      <c r="W353" s="348"/>
      <c r="X353" s="55"/>
      <c r="Y353" s="55"/>
    </row>
    <row r="354" spans="1:29" ht="16.5" customHeight="1" x14ac:dyDescent="0.25">
      <c r="A354" s="349" t="s">
        <v>535</v>
      </c>
      <c r="B354" s="349"/>
      <c r="C354" s="349"/>
      <c r="D354" s="349"/>
      <c r="E354" s="349"/>
      <c r="F354" s="349"/>
      <c r="G354" s="349"/>
      <c r="H354" s="349"/>
      <c r="I354" s="349"/>
      <c r="J354" s="349"/>
      <c r="K354" s="349"/>
      <c r="L354" s="349"/>
      <c r="M354" s="349"/>
      <c r="N354" s="349"/>
      <c r="O354" s="349"/>
      <c r="P354" s="349"/>
      <c r="Q354" s="349"/>
      <c r="R354" s="349"/>
      <c r="S354" s="349"/>
      <c r="T354" s="349"/>
      <c r="U354" s="349"/>
      <c r="V354" s="349"/>
      <c r="W354" s="349"/>
      <c r="X354" s="66"/>
      <c r="Y354" s="66"/>
    </row>
    <row r="355" spans="1:29" ht="14.25" customHeight="1" x14ac:dyDescent="0.25">
      <c r="A355" s="350" t="s">
        <v>116</v>
      </c>
      <c r="B355" s="350"/>
      <c r="C355" s="350"/>
      <c r="D355" s="350"/>
      <c r="E355" s="350"/>
      <c r="F355" s="350"/>
      <c r="G355" s="350"/>
      <c r="H355" s="350"/>
      <c r="I355" s="350"/>
      <c r="J355" s="350"/>
      <c r="K355" s="350"/>
      <c r="L355" s="350"/>
      <c r="M355" s="350"/>
      <c r="N355" s="350"/>
      <c r="O355" s="350"/>
      <c r="P355" s="350"/>
      <c r="Q355" s="350"/>
      <c r="R355" s="350"/>
      <c r="S355" s="350"/>
      <c r="T355" s="350"/>
      <c r="U355" s="350"/>
      <c r="V355" s="350"/>
      <c r="W355" s="350"/>
      <c r="X355" s="67"/>
      <c r="Y355" s="67"/>
    </row>
    <row r="356" spans="1:29" ht="27" customHeight="1" x14ac:dyDescent="0.25">
      <c r="A356" s="64" t="s">
        <v>536</v>
      </c>
      <c r="B356" s="64" t="s">
        <v>537</v>
      </c>
      <c r="C356" s="37">
        <v>4301011371</v>
      </c>
      <c r="D356" s="351">
        <v>4607091389067</v>
      </c>
      <c r="E356" s="351"/>
      <c r="F356" s="63">
        <v>0.88</v>
      </c>
      <c r="G356" s="38">
        <v>6</v>
      </c>
      <c r="H356" s="63">
        <v>5.28</v>
      </c>
      <c r="I356" s="63">
        <v>5.64</v>
      </c>
      <c r="J356" s="38">
        <v>104</v>
      </c>
      <c r="K356" s="39" t="s">
        <v>140</v>
      </c>
      <c r="L356" s="38">
        <v>55</v>
      </c>
      <c r="M356" s="54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56" s="353"/>
      <c r="O356" s="353"/>
      <c r="P356" s="353"/>
      <c r="Q356" s="354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ref="V356:V365" si="14">IFERROR(IF(U356="",0,CEILING((U356/$H356),1)*$H356),"")</f>
        <v>0</v>
      </c>
      <c r="W356" s="42" t="str">
        <f>IFERROR(IF(V356=0,"",ROUNDUP(V356/H356,0)*0.01196),"")</f>
        <v/>
      </c>
      <c r="X356" s="69" t="s">
        <v>48</v>
      </c>
      <c r="Y356" s="70" t="s">
        <v>48</v>
      </c>
      <c r="AC356" s="262" t="s">
        <v>65</v>
      </c>
    </row>
    <row r="357" spans="1:29" ht="27" customHeight="1" x14ac:dyDescent="0.25">
      <c r="A357" s="64" t="s">
        <v>538</v>
      </c>
      <c r="B357" s="64" t="s">
        <v>539</v>
      </c>
      <c r="C357" s="37">
        <v>4301011363</v>
      </c>
      <c r="D357" s="351">
        <v>4607091383522</v>
      </c>
      <c r="E357" s="351"/>
      <c r="F357" s="63">
        <v>0.88</v>
      </c>
      <c r="G357" s="38">
        <v>6</v>
      </c>
      <c r="H357" s="63">
        <v>5.28</v>
      </c>
      <c r="I357" s="63">
        <v>5.64</v>
      </c>
      <c r="J357" s="38">
        <v>104</v>
      </c>
      <c r="K357" s="39" t="s">
        <v>114</v>
      </c>
      <c r="L357" s="38">
        <v>55</v>
      </c>
      <c r="M357" s="55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57" s="353"/>
      <c r="O357" s="353"/>
      <c r="P357" s="353"/>
      <c r="Q357" s="354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4"/>
        <v>0</v>
      </c>
      <c r="W357" s="42" t="str">
        <f>IFERROR(IF(V357=0,"",ROUNDUP(V357/H357,0)*0.01196),"")</f>
        <v/>
      </c>
      <c r="X357" s="69" t="s">
        <v>48</v>
      </c>
      <c r="Y357" s="70" t="s">
        <v>48</v>
      </c>
      <c r="AC357" s="263" t="s">
        <v>65</v>
      </c>
    </row>
    <row r="358" spans="1:29" ht="27" customHeight="1" x14ac:dyDescent="0.25">
      <c r="A358" s="64" t="s">
        <v>540</v>
      </c>
      <c r="B358" s="64" t="s">
        <v>541</v>
      </c>
      <c r="C358" s="37">
        <v>4301011431</v>
      </c>
      <c r="D358" s="351">
        <v>4607091384437</v>
      </c>
      <c r="E358" s="351"/>
      <c r="F358" s="63">
        <v>0.88</v>
      </c>
      <c r="G358" s="38">
        <v>6</v>
      </c>
      <c r="H358" s="63">
        <v>5.28</v>
      </c>
      <c r="I358" s="63">
        <v>5.64</v>
      </c>
      <c r="J358" s="38">
        <v>104</v>
      </c>
      <c r="K358" s="39" t="s">
        <v>114</v>
      </c>
      <c r="L358" s="38">
        <v>50</v>
      </c>
      <c r="M358" s="551" t="s">
        <v>542</v>
      </c>
      <c r="N358" s="353"/>
      <c r="O358" s="353"/>
      <c r="P358" s="353"/>
      <c r="Q358" s="354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4"/>
        <v>0</v>
      </c>
      <c r="W358" s="42" t="str">
        <f>IFERROR(IF(V358=0,"",ROUNDUP(V358/H358,0)*0.01196),"")</f>
        <v/>
      </c>
      <c r="X358" s="69" t="s">
        <v>48</v>
      </c>
      <c r="Y358" s="70" t="s">
        <v>48</v>
      </c>
      <c r="AC358" s="264" t="s">
        <v>65</v>
      </c>
    </row>
    <row r="359" spans="1:29" ht="27" customHeight="1" x14ac:dyDescent="0.25">
      <c r="A359" s="64" t="s">
        <v>543</v>
      </c>
      <c r="B359" s="64" t="s">
        <v>544</v>
      </c>
      <c r="C359" s="37">
        <v>4301011365</v>
      </c>
      <c r="D359" s="351">
        <v>4607091389104</v>
      </c>
      <c r="E359" s="351"/>
      <c r="F359" s="63">
        <v>0.88</v>
      </c>
      <c r="G359" s="38">
        <v>6</v>
      </c>
      <c r="H359" s="63">
        <v>5.28</v>
      </c>
      <c r="I359" s="63">
        <v>5.64</v>
      </c>
      <c r="J359" s="38">
        <v>104</v>
      </c>
      <c r="K359" s="39" t="s">
        <v>114</v>
      </c>
      <c r="L359" s="38">
        <v>55</v>
      </c>
      <c r="M359" s="5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59" s="353"/>
      <c r="O359" s="353"/>
      <c r="P359" s="353"/>
      <c r="Q359" s="354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4"/>
        <v>0</v>
      </c>
      <c r="W359" s="42" t="str">
        <f>IFERROR(IF(V359=0,"",ROUNDUP(V359/H359,0)*0.01196),"")</f>
        <v/>
      </c>
      <c r="X359" s="69" t="s">
        <v>48</v>
      </c>
      <c r="Y359" s="70" t="s">
        <v>48</v>
      </c>
      <c r="AC359" s="265" t="s">
        <v>65</v>
      </c>
    </row>
    <row r="360" spans="1:29" ht="27" customHeight="1" x14ac:dyDescent="0.25">
      <c r="A360" s="64" t="s">
        <v>545</v>
      </c>
      <c r="B360" s="64" t="s">
        <v>546</v>
      </c>
      <c r="C360" s="37">
        <v>4301011142</v>
      </c>
      <c r="D360" s="351">
        <v>4607091389036</v>
      </c>
      <c r="E360" s="351"/>
      <c r="F360" s="63">
        <v>0.4</v>
      </c>
      <c r="G360" s="38">
        <v>6</v>
      </c>
      <c r="H360" s="63">
        <v>2.4</v>
      </c>
      <c r="I360" s="63">
        <v>2.6</v>
      </c>
      <c r="J360" s="38">
        <v>156</v>
      </c>
      <c r="K360" s="39" t="s">
        <v>140</v>
      </c>
      <c r="L360" s="38">
        <v>50</v>
      </c>
      <c r="M360" s="553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0" s="353"/>
      <c r="O360" s="353"/>
      <c r="P360" s="353"/>
      <c r="Q360" s="354"/>
      <c r="R360" s="40" t="s">
        <v>48</v>
      </c>
      <c r="S360" s="40" t="s">
        <v>48</v>
      </c>
      <c r="T360" s="41" t="s">
        <v>0</v>
      </c>
      <c r="U360" s="59">
        <v>0</v>
      </c>
      <c r="V360" s="56">
        <f t="shared" si="14"/>
        <v>0</v>
      </c>
      <c r="W360" s="42" t="str">
        <f>IFERROR(IF(V360=0,"",ROUNDUP(V360/H360,0)*0.00753),"")</f>
        <v/>
      </c>
      <c r="X360" s="69" t="s">
        <v>48</v>
      </c>
      <c r="Y360" s="70" t="s">
        <v>48</v>
      </c>
      <c r="AC360" s="266" t="s">
        <v>65</v>
      </c>
    </row>
    <row r="361" spans="1:29" ht="27" customHeight="1" x14ac:dyDescent="0.25">
      <c r="A361" s="64" t="s">
        <v>547</v>
      </c>
      <c r="B361" s="64" t="s">
        <v>548</v>
      </c>
      <c r="C361" s="37">
        <v>4301011367</v>
      </c>
      <c r="D361" s="351">
        <v>4680115880603</v>
      </c>
      <c r="E361" s="351"/>
      <c r="F361" s="63">
        <v>0.6</v>
      </c>
      <c r="G361" s="38">
        <v>6</v>
      </c>
      <c r="H361" s="63">
        <v>3.6</v>
      </c>
      <c r="I361" s="63">
        <v>3.84</v>
      </c>
      <c r="J361" s="38">
        <v>120</v>
      </c>
      <c r="K361" s="39" t="s">
        <v>114</v>
      </c>
      <c r="L361" s="38">
        <v>55</v>
      </c>
      <c r="M361" s="554" t="s">
        <v>549</v>
      </c>
      <c r="N361" s="353"/>
      <c r="O361" s="353"/>
      <c r="P361" s="353"/>
      <c r="Q361" s="354"/>
      <c r="R361" s="40" t="s">
        <v>48</v>
      </c>
      <c r="S361" s="40" t="s">
        <v>48</v>
      </c>
      <c r="T361" s="41" t="s">
        <v>0</v>
      </c>
      <c r="U361" s="59">
        <v>0</v>
      </c>
      <c r="V361" s="56">
        <f t="shared" si="14"/>
        <v>0</v>
      </c>
      <c r="W361" s="42" t="str">
        <f>IFERROR(IF(V361=0,"",ROUNDUP(V361/H361,0)*0.00937),"")</f>
        <v/>
      </c>
      <c r="X361" s="69" t="s">
        <v>48</v>
      </c>
      <c r="Y361" s="70" t="s">
        <v>48</v>
      </c>
      <c r="AC361" s="267" t="s">
        <v>65</v>
      </c>
    </row>
    <row r="362" spans="1:29" ht="27" customHeight="1" x14ac:dyDescent="0.25">
      <c r="A362" s="64" t="s">
        <v>550</v>
      </c>
      <c r="B362" s="64" t="s">
        <v>551</v>
      </c>
      <c r="C362" s="37">
        <v>4301011168</v>
      </c>
      <c r="D362" s="351">
        <v>4607091389999</v>
      </c>
      <c r="E362" s="351"/>
      <c r="F362" s="63">
        <v>0.6</v>
      </c>
      <c r="G362" s="38">
        <v>6</v>
      </c>
      <c r="H362" s="63">
        <v>3.6</v>
      </c>
      <c r="I362" s="63">
        <v>3.84</v>
      </c>
      <c r="J362" s="38">
        <v>120</v>
      </c>
      <c r="K362" s="39" t="s">
        <v>114</v>
      </c>
      <c r="L362" s="38">
        <v>55</v>
      </c>
      <c r="M362" s="555" t="s">
        <v>552</v>
      </c>
      <c r="N362" s="353"/>
      <c r="O362" s="353"/>
      <c r="P362" s="353"/>
      <c r="Q362" s="354"/>
      <c r="R362" s="40" t="s">
        <v>48</v>
      </c>
      <c r="S362" s="40" t="s">
        <v>48</v>
      </c>
      <c r="T362" s="41" t="s">
        <v>0</v>
      </c>
      <c r="U362" s="59">
        <v>0</v>
      </c>
      <c r="V362" s="56">
        <f t="shared" si="14"/>
        <v>0</v>
      </c>
      <c r="W362" s="42" t="str">
        <f>IFERROR(IF(V362=0,"",ROUNDUP(V362/H362,0)*0.00937),"")</f>
        <v/>
      </c>
      <c r="X362" s="69" t="s">
        <v>48</v>
      </c>
      <c r="Y362" s="70" t="s">
        <v>48</v>
      </c>
      <c r="AC362" s="268" t="s">
        <v>65</v>
      </c>
    </row>
    <row r="363" spans="1:29" ht="27" customHeight="1" x14ac:dyDescent="0.25">
      <c r="A363" s="64" t="s">
        <v>553</v>
      </c>
      <c r="B363" s="64" t="s">
        <v>554</v>
      </c>
      <c r="C363" s="37">
        <v>4301011372</v>
      </c>
      <c r="D363" s="351">
        <v>4680115882782</v>
      </c>
      <c r="E363" s="351"/>
      <c r="F363" s="63">
        <v>0.6</v>
      </c>
      <c r="G363" s="38">
        <v>6</v>
      </c>
      <c r="H363" s="63">
        <v>3.6</v>
      </c>
      <c r="I363" s="63">
        <v>3.84</v>
      </c>
      <c r="J363" s="38">
        <v>120</v>
      </c>
      <c r="K363" s="39" t="s">
        <v>114</v>
      </c>
      <c r="L363" s="38">
        <v>50</v>
      </c>
      <c r="M363" s="556" t="s">
        <v>555</v>
      </c>
      <c r="N363" s="353"/>
      <c r="O363" s="353"/>
      <c r="P363" s="353"/>
      <c r="Q363" s="354"/>
      <c r="R363" s="40" t="s">
        <v>48</v>
      </c>
      <c r="S363" s="40" t="s">
        <v>48</v>
      </c>
      <c r="T363" s="41" t="s">
        <v>0</v>
      </c>
      <c r="U363" s="59">
        <v>0</v>
      </c>
      <c r="V363" s="56">
        <f t="shared" si="14"/>
        <v>0</v>
      </c>
      <c r="W363" s="42" t="str">
        <f>IFERROR(IF(V363=0,"",ROUNDUP(V363/H363,0)*0.00937),"")</f>
        <v/>
      </c>
      <c r="X363" s="69" t="s">
        <v>48</v>
      </c>
      <c r="Y363" s="70" t="s">
        <v>48</v>
      </c>
      <c r="AC363" s="269" t="s">
        <v>65</v>
      </c>
    </row>
    <row r="364" spans="1:29" ht="27" customHeight="1" x14ac:dyDescent="0.25">
      <c r="A364" s="64" t="s">
        <v>556</v>
      </c>
      <c r="B364" s="64" t="s">
        <v>557</v>
      </c>
      <c r="C364" s="37">
        <v>4301011190</v>
      </c>
      <c r="D364" s="351">
        <v>4607091389098</v>
      </c>
      <c r="E364" s="351"/>
      <c r="F364" s="63">
        <v>0.4</v>
      </c>
      <c r="G364" s="38">
        <v>6</v>
      </c>
      <c r="H364" s="63">
        <v>2.4</v>
      </c>
      <c r="I364" s="63">
        <v>2.6</v>
      </c>
      <c r="J364" s="38">
        <v>156</v>
      </c>
      <c r="K364" s="39" t="s">
        <v>140</v>
      </c>
      <c r="L364" s="38">
        <v>50</v>
      </c>
      <c r="M364" s="5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4" s="353"/>
      <c r="O364" s="353"/>
      <c r="P364" s="353"/>
      <c r="Q364" s="354"/>
      <c r="R364" s="40" t="s">
        <v>48</v>
      </c>
      <c r="S364" s="40" t="s">
        <v>48</v>
      </c>
      <c r="T364" s="41" t="s">
        <v>0</v>
      </c>
      <c r="U364" s="59">
        <v>0</v>
      </c>
      <c r="V364" s="56">
        <f t="shared" si="14"/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70" t="s">
        <v>65</v>
      </c>
    </row>
    <row r="365" spans="1:29" ht="27" customHeight="1" x14ac:dyDescent="0.25">
      <c r="A365" s="64" t="s">
        <v>558</v>
      </c>
      <c r="B365" s="64" t="s">
        <v>559</v>
      </c>
      <c r="C365" s="37">
        <v>4301011366</v>
      </c>
      <c r="D365" s="351">
        <v>4607091389982</v>
      </c>
      <c r="E365" s="351"/>
      <c r="F365" s="63">
        <v>0.6</v>
      </c>
      <c r="G365" s="38">
        <v>6</v>
      </c>
      <c r="H365" s="63">
        <v>3.6</v>
      </c>
      <c r="I365" s="63">
        <v>3.84</v>
      </c>
      <c r="J365" s="38">
        <v>120</v>
      </c>
      <c r="K365" s="39" t="s">
        <v>114</v>
      </c>
      <c r="L365" s="38">
        <v>55</v>
      </c>
      <c r="M365" s="558" t="s">
        <v>560</v>
      </c>
      <c r="N365" s="353"/>
      <c r="O365" s="353"/>
      <c r="P365" s="353"/>
      <c r="Q365" s="354"/>
      <c r="R365" s="40" t="s">
        <v>48</v>
      </c>
      <c r="S365" s="40" t="s">
        <v>48</v>
      </c>
      <c r="T365" s="41" t="s">
        <v>0</v>
      </c>
      <c r="U365" s="59">
        <v>0</v>
      </c>
      <c r="V365" s="56">
        <f t="shared" si="14"/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71" t="s">
        <v>65</v>
      </c>
    </row>
    <row r="366" spans="1:29" x14ac:dyDescent="0.2">
      <c r="A366" s="358"/>
      <c r="B366" s="358"/>
      <c r="C366" s="358"/>
      <c r="D366" s="358"/>
      <c r="E366" s="358"/>
      <c r="F366" s="358"/>
      <c r="G366" s="358"/>
      <c r="H366" s="358"/>
      <c r="I366" s="358"/>
      <c r="J366" s="358"/>
      <c r="K366" s="358"/>
      <c r="L366" s="359"/>
      <c r="M366" s="355" t="s">
        <v>43</v>
      </c>
      <c r="N366" s="356"/>
      <c r="O366" s="356"/>
      <c r="P366" s="356"/>
      <c r="Q366" s="356"/>
      <c r="R366" s="356"/>
      <c r="S366" s="357"/>
      <c r="T366" s="43" t="s">
        <v>42</v>
      </c>
      <c r="U366" s="44">
        <f>IFERROR(U356/H356,"0")+IFERROR(U357/H357,"0")+IFERROR(U358/H358,"0")+IFERROR(U359/H359,"0")+IFERROR(U360/H360,"0")+IFERROR(U361/H361,"0")+IFERROR(U362/H362,"0")+IFERROR(U363/H363,"0")+IFERROR(U364/H364,"0")+IFERROR(U365/H365,"0")</f>
        <v>0</v>
      </c>
      <c r="V366" s="44">
        <f>IFERROR(V356/H356,"0")+IFERROR(V357/H357,"0")+IFERROR(V358/H358,"0")+IFERROR(V359/H359,"0")+IFERROR(V360/H360,"0")+IFERROR(V361/H361,"0")+IFERROR(V362/H362,"0")+IFERROR(V363/H363,"0")+IFERROR(V364/H364,"0")+IFERROR(V365/H365,"0")</f>
        <v>0</v>
      </c>
      <c r="W366" s="44">
        <f>IFERROR(IF(W356="",0,W356),"0")+IFERROR(IF(W357="",0,W357),"0")+IFERROR(IF(W358="",0,W358),"0")+IFERROR(IF(W359="",0,W359),"0")+IFERROR(IF(W360="",0,W360),"0")+IFERROR(IF(W361="",0,W361),"0")+IFERROR(IF(W362="",0,W362),"0")+IFERROR(IF(W363="",0,W363),"0")+IFERROR(IF(W364="",0,W364),"0")+IFERROR(IF(W365="",0,W365),"0")</f>
        <v>0</v>
      </c>
      <c r="X366" s="68"/>
      <c r="Y366" s="68"/>
    </row>
    <row r="367" spans="1:29" x14ac:dyDescent="0.2">
      <c r="A367" s="358"/>
      <c r="B367" s="358"/>
      <c r="C367" s="358"/>
      <c r="D367" s="358"/>
      <c r="E367" s="358"/>
      <c r="F367" s="358"/>
      <c r="G367" s="358"/>
      <c r="H367" s="358"/>
      <c r="I367" s="358"/>
      <c r="J367" s="358"/>
      <c r="K367" s="358"/>
      <c r="L367" s="359"/>
      <c r="M367" s="355" t="s">
        <v>43</v>
      </c>
      <c r="N367" s="356"/>
      <c r="O367" s="356"/>
      <c r="P367" s="356"/>
      <c r="Q367" s="356"/>
      <c r="R367" s="356"/>
      <c r="S367" s="357"/>
      <c r="T367" s="43" t="s">
        <v>0</v>
      </c>
      <c r="U367" s="44">
        <f>IFERROR(SUM(U356:U365),"0")</f>
        <v>0</v>
      </c>
      <c r="V367" s="44">
        <f>IFERROR(SUM(V356:V365),"0")</f>
        <v>0</v>
      </c>
      <c r="W367" s="43"/>
      <c r="X367" s="68"/>
      <c r="Y367" s="68"/>
    </row>
    <row r="368" spans="1:29" ht="14.25" customHeight="1" x14ac:dyDescent="0.25">
      <c r="A368" s="350" t="s">
        <v>111</v>
      </c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0"/>
      <c r="N368" s="350"/>
      <c r="O368" s="350"/>
      <c r="P368" s="350"/>
      <c r="Q368" s="350"/>
      <c r="R368" s="350"/>
      <c r="S368" s="350"/>
      <c r="T368" s="350"/>
      <c r="U368" s="350"/>
      <c r="V368" s="350"/>
      <c r="W368" s="350"/>
      <c r="X368" s="67"/>
      <c r="Y368" s="67"/>
    </row>
    <row r="369" spans="1:29" ht="16.5" customHeight="1" x14ac:dyDescent="0.25">
      <c r="A369" s="64" t="s">
        <v>561</v>
      </c>
      <c r="B369" s="64" t="s">
        <v>562</v>
      </c>
      <c r="C369" s="37">
        <v>4301020222</v>
      </c>
      <c r="D369" s="351">
        <v>4607091388930</v>
      </c>
      <c r="E369" s="351"/>
      <c r="F369" s="63">
        <v>0.88</v>
      </c>
      <c r="G369" s="38">
        <v>6</v>
      </c>
      <c r="H369" s="63">
        <v>5.28</v>
      </c>
      <c r="I369" s="63">
        <v>5.64</v>
      </c>
      <c r="J369" s="38">
        <v>104</v>
      </c>
      <c r="K369" s="39" t="s">
        <v>114</v>
      </c>
      <c r="L369" s="38">
        <v>55</v>
      </c>
      <c r="M369" s="5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69" s="353"/>
      <c r="O369" s="353"/>
      <c r="P369" s="353"/>
      <c r="Q369" s="354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IFERROR(IF(V369=0,"",ROUNDUP(V369/H369,0)*0.01196),"")</f>
        <v/>
      </c>
      <c r="X369" s="69" t="s">
        <v>48</v>
      </c>
      <c r="Y369" s="70" t="s">
        <v>48</v>
      </c>
      <c r="AC369" s="272" t="s">
        <v>65</v>
      </c>
    </row>
    <row r="370" spans="1:29" ht="16.5" customHeight="1" x14ac:dyDescent="0.25">
      <c r="A370" s="64" t="s">
        <v>563</v>
      </c>
      <c r="B370" s="64" t="s">
        <v>564</v>
      </c>
      <c r="C370" s="37">
        <v>4301020206</v>
      </c>
      <c r="D370" s="351">
        <v>4680115880054</v>
      </c>
      <c r="E370" s="351"/>
      <c r="F370" s="63">
        <v>0.6</v>
      </c>
      <c r="G370" s="38">
        <v>6</v>
      </c>
      <c r="H370" s="63">
        <v>3.6</v>
      </c>
      <c r="I370" s="63">
        <v>3.84</v>
      </c>
      <c r="J370" s="38">
        <v>120</v>
      </c>
      <c r="K370" s="39" t="s">
        <v>114</v>
      </c>
      <c r="L370" s="38">
        <v>55</v>
      </c>
      <c r="M370" s="560" t="s">
        <v>565</v>
      </c>
      <c r="N370" s="353"/>
      <c r="O370" s="353"/>
      <c r="P370" s="353"/>
      <c r="Q370" s="354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IFERROR(IF(V370=0,"",ROUNDUP(V370/H370,0)*0.00937),"")</f>
        <v/>
      </c>
      <c r="X370" s="69" t="s">
        <v>48</v>
      </c>
      <c r="Y370" s="70" t="s">
        <v>48</v>
      </c>
      <c r="AC370" s="273" t="s">
        <v>65</v>
      </c>
    </row>
    <row r="371" spans="1:29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9"/>
      <c r="M371" s="355" t="s">
        <v>43</v>
      </c>
      <c r="N371" s="356"/>
      <c r="O371" s="356"/>
      <c r="P371" s="356"/>
      <c r="Q371" s="356"/>
      <c r="R371" s="356"/>
      <c r="S371" s="357"/>
      <c r="T371" s="43" t="s">
        <v>42</v>
      </c>
      <c r="U371" s="44">
        <f>IFERROR(U369/H369,"0")+IFERROR(U370/H370,"0")</f>
        <v>0</v>
      </c>
      <c r="V371" s="44">
        <f>IFERROR(V369/H369,"0")+IFERROR(V370/H370,"0")</f>
        <v>0</v>
      </c>
      <c r="W371" s="44">
        <f>IFERROR(IF(W369="",0,W369),"0")+IFERROR(IF(W370="",0,W370),"0")</f>
        <v>0</v>
      </c>
      <c r="X371" s="68"/>
      <c r="Y371" s="68"/>
    </row>
    <row r="372" spans="1:29" x14ac:dyDescent="0.2">
      <c r="A372" s="358"/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9"/>
      <c r="M372" s="355" t="s">
        <v>43</v>
      </c>
      <c r="N372" s="356"/>
      <c r="O372" s="356"/>
      <c r="P372" s="356"/>
      <c r="Q372" s="356"/>
      <c r="R372" s="356"/>
      <c r="S372" s="357"/>
      <c r="T372" s="43" t="s">
        <v>0</v>
      </c>
      <c r="U372" s="44">
        <f>IFERROR(SUM(U369:U370),"0")</f>
        <v>0</v>
      </c>
      <c r="V372" s="44">
        <f>IFERROR(SUM(V369:V370),"0")</f>
        <v>0</v>
      </c>
      <c r="W372" s="43"/>
      <c r="X372" s="68"/>
      <c r="Y372" s="68"/>
    </row>
    <row r="373" spans="1:29" ht="14.25" customHeight="1" x14ac:dyDescent="0.25">
      <c r="A373" s="350" t="s">
        <v>75</v>
      </c>
      <c r="B373" s="350"/>
      <c r="C373" s="350"/>
      <c r="D373" s="350"/>
      <c r="E373" s="350"/>
      <c r="F373" s="350"/>
      <c r="G373" s="350"/>
      <c r="H373" s="350"/>
      <c r="I373" s="350"/>
      <c r="J373" s="350"/>
      <c r="K373" s="350"/>
      <c r="L373" s="350"/>
      <c r="M373" s="350"/>
      <c r="N373" s="350"/>
      <c r="O373" s="350"/>
      <c r="P373" s="350"/>
      <c r="Q373" s="350"/>
      <c r="R373" s="350"/>
      <c r="S373" s="350"/>
      <c r="T373" s="350"/>
      <c r="U373" s="350"/>
      <c r="V373" s="350"/>
      <c r="W373" s="350"/>
      <c r="X373" s="67"/>
      <c r="Y373" s="67"/>
    </row>
    <row r="374" spans="1:29" ht="27" customHeight="1" x14ac:dyDescent="0.25">
      <c r="A374" s="64" t="s">
        <v>566</v>
      </c>
      <c r="B374" s="64" t="s">
        <v>567</v>
      </c>
      <c r="C374" s="37">
        <v>4301031198</v>
      </c>
      <c r="D374" s="351">
        <v>4607091383348</v>
      </c>
      <c r="E374" s="351"/>
      <c r="F374" s="63">
        <v>0.88</v>
      </c>
      <c r="G374" s="38">
        <v>6</v>
      </c>
      <c r="H374" s="63">
        <v>5.28</v>
      </c>
      <c r="I374" s="63">
        <v>5.64</v>
      </c>
      <c r="J374" s="38">
        <v>104</v>
      </c>
      <c r="K374" s="39" t="s">
        <v>114</v>
      </c>
      <c r="L374" s="38">
        <v>55</v>
      </c>
      <c r="M374" s="561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4" s="353"/>
      <c r="O374" s="353"/>
      <c r="P374" s="353"/>
      <c r="Q374" s="354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ref="V374:V379" si="15">IFERROR(IF(U374="",0,CEILING((U374/$H374),1)*$H374),"")</f>
        <v>0</v>
      </c>
      <c r="W374" s="42" t="str">
        <f>IFERROR(IF(V374=0,"",ROUNDUP(V374/H374,0)*0.01196),"")</f>
        <v/>
      </c>
      <c r="X374" s="69" t="s">
        <v>48</v>
      </c>
      <c r="Y374" s="70" t="s">
        <v>48</v>
      </c>
      <c r="AC374" s="274" t="s">
        <v>65</v>
      </c>
    </row>
    <row r="375" spans="1:29" ht="27" customHeight="1" x14ac:dyDescent="0.25">
      <c r="A375" s="64" t="s">
        <v>568</v>
      </c>
      <c r="B375" s="64" t="s">
        <v>569</v>
      </c>
      <c r="C375" s="37">
        <v>4301031188</v>
      </c>
      <c r="D375" s="351">
        <v>4607091383386</v>
      </c>
      <c r="E375" s="351"/>
      <c r="F375" s="63">
        <v>0.88</v>
      </c>
      <c r="G375" s="38">
        <v>6</v>
      </c>
      <c r="H375" s="63">
        <v>5.28</v>
      </c>
      <c r="I375" s="63">
        <v>5.64</v>
      </c>
      <c r="J375" s="38">
        <v>104</v>
      </c>
      <c r="K375" s="39" t="s">
        <v>79</v>
      </c>
      <c r="L375" s="38">
        <v>55</v>
      </c>
      <c r="M375" s="562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5" s="353"/>
      <c r="O375" s="353"/>
      <c r="P375" s="353"/>
      <c r="Q375" s="354"/>
      <c r="R375" s="40" t="s">
        <v>48</v>
      </c>
      <c r="S375" s="40" t="s">
        <v>48</v>
      </c>
      <c r="T375" s="41" t="s">
        <v>0</v>
      </c>
      <c r="U375" s="59">
        <v>0</v>
      </c>
      <c r="V375" s="56">
        <f t="shared" si="15"/>
        <v>0</v>
      </c>
      <c r="W375" s="42" t="str">
        <f>IFERROR(IF(V375=0,"",ROUNDUP(V375/H375,0)*0.01196),"")</f>
        <v/>
      </c>
      <c r="X375" s="69" t="s">
        <v>48</v>
      </c>
      <c r="Y375" s="70" t="s">
        <v>48</v>
      </c>
      <c r="AC375" s="275" t="s">
        <v>65</v>
      </c>
    </row>
    <row r="376" spans="1:29" ht="27" customHeight="1" x14ac:dyDescent="0.25">
      <c r="A376" s="64" t="s">
        <v>570</v>
      </c>
      <c r="B376" s="64" t="s">
        <v>571</v>
      </c>
      <c r="C376" s="37">
        <v>4301031189</v>
      </c>
      <c r="D376" s="351">
        <v>4607091383355</v>
      </c>
      <c r="E376" s="351"/>
      <c r="F376" s="63">
        <v>0.88</v>
      </c>
      <c r="G376" s="38">
        <v>6</v>
      </c>
      <c r="H376" s="63">
        <v>5.28</v>
      </c>
      <c r="I376" s="63">
        <v>5.64</v>
      </c>
      <c r="J376" s="38">
        <v>104</v>
      </c>
      <c r="K376" s="39" t="s">
        <v>79</v>
      </c>
      <c r="L376" s="38">
        <v>55</v>
      </c>
      <c r="M376" s="563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76" s="353"/>
      <c r="O376" s="353"/>
      <c r="P376" s="353"/>
      <c r="Q376" s="354"/>
      <c r="R376" s="40" t="s">
        <v>48</v>
      </c>
      <c r="S376" s="40" t="s">
        <v>48</v>
      </c>
      <c r="T376" s="41" t="s">
        <v>0</v>
      </c>
      <c r="U376" s="59">
        <v>0</v>
      </c>
      <c r="V376" s="56">
        <f t="shared" si="15"/>
        <v>0</v>
      </c>
      <c r="W376" s="42" t="str">
        <f>IFERROR(IF(V376=0,"",ROUNDUP(V376/H376,0)*0.01196),"")</f>
        <v/>
      </c>
      <c r="X376" s="69" t="s">
        <v>48</v>
      </c>
      <c r="Y376" s="70" t="s">
        <v>48</v>
      </c>
      <c r="AC376" s="276" t="s">
        <v>65</v>
      </c>
    </row>
    <row r="377" spans="1:29" ht="27" customHeight="1" x14ac:dyDescent="0.25">
      <c r="A377" s="64" t="s">
        <v>572</v>
      </c>
      <c r="B377" s="64" t="s">
        <v>573</v>
      </c>
      <c r="C377" s="37">
        <v>4301031214</v>
      </c>
      <c r="D377" s="351">
        <v>4680115882072</v>
      </c>
      <c r="E377" s="351"/>
      <c r="F377" s="63">
        <v>0.6</v>
      </c>
      <c r="G377" s="38">
        <v>6</v>
      </c>
      <c r="H377" s="63">
        <v>3.6</v>
      </c>
      <c r="I377" s="63">
        <v>3.84</v>
      </c>
      <c r="J377" s="38">
        <v>120</v>
      </c>
      <c r="K377" s="39" t="s">
        <v>114</v>
      </c>
      <c r="L377" s="38">
        <v>55</v>
      </c>
      <c r="M377" s="564" t="s">
        <v>574</v>
      </c>
      <c r="N377" s="353"/>
      <c r="O377" s="353"/>
      <c r="P377" s="353"/>
      <c r="Q377" s="354"/>
      <c r="R377" s="40" t="s">
        <v>48</v>
      </c>
      <c r="S377" s="40" t="s">
        <v>48</v>
      </c>
      <c r="T377" s="41" t="s">
        <v>0</v>
      </c>
      <c r="U377" s="59">
        <v>0</v>
      </c>
      <c r="V377" s="56">
        <f t="shared" si="15"/>
        <v>0</v>
      </c>
      <c r="W377" s="42" t="str">
        <f>IFERROR(IF(V377=0,"",ROUNDUP(V377/H377,0)*0.00937),"")</f>
        <v/>
      </c>
      <c r="X377" s="69" t="s">
        <v>48</v>
      </c>
      <c r="Y377" s="70" t="s">
        <v>48</v>
      </c>
      <c r="AC377" s="277" t="s">
        <v>65</v>
      </c>
    </row>
    <row r="378" spans="1:29" ht="27" customHeight="1" x14ac:dyDescent="0.25">
      <c r="A378" s="64" t="s">
        <v>575</v>
      </c>
      <c r="B378" s="64" t="s">
        <v>576</v>
      </c>
      <c r="C378" s="37">
        <v>4301031217</v>
      </c>
      <c r="D378" s="351">
        <v>4680115882102</v>
      </c>
      <c r="E378" s="351"/>
      <c r="F378" s="63">
        <v>0.6</v>
      </c>
      <c r="G378" s="38">
        <v>6</v>
      </c>
      <c r="H378" s="63">
        <v>3.6</v>
      </c>
      <c r="I378" s="63">
        <v>3.81</v>
      </c>
      <c r="J378" s="38">
        <v>120</v>
      </c>
      <c r="K378" s="39" t="s">
        <v>79</v>
      </c>
      <c r="L378" s="38">
        <v>55</v>
      </c>
      <c r="M378" s="565" t="s">
        <v>577</v>
      </c>
      <c r="N378" s="353"/>
      <c r="O378" s="353"/>
      <c r="P378" s="353"/>
      <c r="Q378" s="354"/>
      <c r="R378" s="40" t="s">
        <v>48</v>
      </c>
      <c r="S378" s="40" t="s">
        <v>48</v>
      </c>
      <c r="T378" s="41" t="s">
        <v>0</v>
      </c>
      <c r="U378" s="59">
        <v>0</v>
      </c>
      <c r="V378" s="56">
        <f t="shared" si="15"/>
        <v>0</v>
      </c>
      <c r="W378" s="42" t="str">
        <f>IFERROR(IF(V378=0,"",ROUNDUP(V378/H378,0)*0.00937),"")</f>
        <v/>
      </c>
      <c r="X378" s="69" t="s">
        <v>48</v>
      </c>
      <c r="Y378" s="70" t="s">
        <v>48</v>
      </c>
      <c r="AC378" s="278" t="s">
        <v>65</v>
      </c>
    </row>
    <row r="379" spans="1:29" ht="27" customHeight="1" x14ac:dyDescent="0.25">
      <c r="A379" s="64" t="s">
        <v>578</v>
      </c>
      <c r="B379" s="64" t="s">
        <v>579</v>
      </c>
      <c r="C379" s="37">
        <v>4301031216</v>
      </c>
      <c r="D379" s="351">
        <v>4680115882096</v>
      </c>
      <c r="E379" s="351"/>
      <c r="F379" s="63">
        <v>0.6</v>
      </c>
      <c r="G379" s="38">
        <v>6</v>
      </c>
      <c r="H379" s="63">
        <v>3.6</v>
      </c>
      <c r="I379" s="63">
        <v>3.81</v>
      </c>
      <c r="J379" s="38">
        <v>120</v>
      </c>
      <c r="K379" s="39" t="s">
        <v>79</v>
      </c>
      <c r="L379" s="38">
        <v>55</v>
      </c>
      <c r="M379" s="566" t="s">
        <v>580</v>
      </c>
      <c r="N379" s="353"/>
      <c r="O379" s="353"/>
      <c r="P379" s="353"/>
      <c r="Q379" s="354"/>
      <c r="R379" s="40" t="s">
        <v>48</v>
      </c>
      <c r="S379" s="40" t="s">
        <v>48</v>
      </c>
      <c r="T379" s="41" t="s">
        <v>0</v>
      </c>
      <c r="U379" s="59">
        <v>0</v>
      </c>
      <c r="V379" s="56">
        <f t="shared" si="15"/>
        <v>0</v>
      </c>
      <c r="W379" s="42" t="str">
        <f>IFERROR(IF(V379=0,"",ROUNDUP(V379/H379,0)*0.00937),"")</f>
        <v/>
      </c>
      <c r="X379" s="69" t="s">
        <v>48</v>
      </c>
      <c r="Y379" s="70" t="s">
        <v>48</v>
      </c>
      <c r="AC379" s="279" t="s">
        <v>65</v>
      </c>
    </row>
    <row r="380" spans="1:29" x14ac:dyDescent="0.2">
      <c r="A380" s="358"/>
      <c r="B380" s="358"/>
      <c r="C380" s="358"/>
      <c r="D380" s="358"/>
      <c r="E380" s="358"/>
      <c r="F380" s="358"/>
      <c r="G380" s="358"/>
      <c r="H380" s="358"/>
      <c r="I380" s="358"/>
      <c r="J380" s="358"/>
      <c r="K380" s="358"/>
      <c r="L380" s="359"/>
      <c r="M380" s="355" t="s">
        <v>43</v>
      </c>
      <c r="N380" s="356"/>
      <c r="O380" s="356"/>
      <c r="P380" s="356"/>
      <c r="Q380" s="356"/>
      <c r="R380" s="356"/>
      <c r="S380" s="357"/>
      <c r="T380" s="43" t="s">
        <v>42</v>
      </c>
      <c r="U380" s="44">
        <f>IFERROR(U374/H374,"0")+IFERROR(U375/H375,"0")+IFERROR(U376/H376,"0")+IFERROR(U377/H377,"0")+IFERROR(U378/H378,"0")+IFERROR(U379/H379,"0")</f>
        <v>0</v>
      </c>
      <c r="V380" s="44">
        <f>IFERROR(V374/H374,"0")+IFERROR(V375/H375,"0")+IFERROR(V376/H376,"0")+IFERROR(V377/H377,"0")+IFERROR(V378/H378,"0")+IFERROR(V379/H379,"0")</f>
        <v>0</v>
      </c>
      <c r="W380" s="44">
        <f>IFERROR(IF(W374="",0,W374),"0")+IFERROR(IF(W375="",0,W375),"0")+IFERROR(IF(W376="",0,W376),"0")+IFERROR(IF(W377="",0,W377),"0")+IFERROR(IF(W378="",0,W378),"0")+IFERROR(IF(W379="",0,W379),"0")</f>
        <v>0</v>
      </c>
      <c r="X380" s="68"/>
      <c r="Y380" s="68"/>
    </row>
    <row r="381" spans="1:29" x14ac:dyDescent="0.2">
      <c r="A381" s="358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9"/>
      <c r="M381" s="355" t="s">
        <v>43</v>
      </c>
      <c r="N381" s="356"/>
      <c r="O381" s="356"/>
      <c r="P381" s="356"/>
      <c r="Q381" s="356"/>
      <c r="R381" s="356"/>
      <c r="S381" s="357"/>
      <c r="T381" s="43" t="s">
        <v>0</v>
      </c>
      <c r="U381" s="44">
        <f>IFERROR(SUM(U374:U379),"0")</f>
        <v>0</v>
      </c>
      <c r="V381" s="44">
        <f>IFERROR(SUM(V374:V379),"0")</f>
        <v>0</v>
      </c>
      <c r="W381" s="43"/>
      <c r="X381" s="68"/>
      <c r="Y381" s="68"/>
    </row>
    <row r="382" spans="1:29" ht="14.25" customHeight="1" x14ac:dyDescent="0.25">
      <c r="A382" s="350" t="s">
        <v>80</v>
      </c>
      <c r="B382" s="350"/>
      <c r="C382" s="350"/>
      <c r="D382" s="350"/>
      <c r="E382" s="350"/>
      <c r="F382" s="350"/>
      <c r="G382" s="350"/>
      <c r="H382" s="350"/>
      <c r="I382" s="350"/>
      <c r="J382" s="350"/>
      <c r="K382" s="350"/>
      <c r="L382" s="350"/>
      <c r="M382" s="350"/>
      <c r="N382" s="350"/>
      <c r="O382" s="350"/>
      <c r="P382" s="350"/>
      <c r="Q382" s="350"/>
      <c r="R382" s="350"/>
      <c r="S382" s="350"/>
      <c r="T382" s="350"/>
      <c r="U382" s="350"/>
      <c r="V382" s="350"/>
      <c r="W382" s="350"/>
      <c r="X382" s="67"/>
      <c r="Y382" s="67"/>
    </row>
    <row r="383" spans="1:29" ht="16.5" customHeight="1" x14ac:dyDescent="0.25">
      <c r="A383" s="64" t="s">
        <v>581</v>
      </c>
      <c r="B383" s="64" t="s">
        <v>582</v>
      </c>
      <c r="C383" s="37">
        <v>4301051230</v>
      </c>
      <c r="D383" s="351">
        <v>4607091383409</v>
      </c>
      <c r="E383" s="351"/>
      <c r="F383" s="63">
        <v>1.3</v>
      </c>
      <c r="G383" s="38">
        <v>6</v>
      </c>
      <c r="H383" s="63">
        <v>7.8</v>
      </c>
      <c r="I383" s="63">
        <v>8.3460000000000001</v>
      </c>
      <c r="J383" s="38">
        <v>56</v>
      </c>
      <c r="K383" s="39" t="s">
        <v>79</v>
      </c>
      <c r="L383" s="38">
        <v>45</v>
      </c>
      <c r="M383" s="5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3" s="353"/>
      <c r="O383" s="353"/>
      <c r="P383" s="353"/>
      <c r="Q383" s="354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IFERROR(IF(V383=0,"",ROUNDUP(V383/H383,0)*0.02175),"")</f>
        <v/>
      </c>
      <c r="X383" s="69" t="s">
        <v>48</v>
      </c>
      <c r="Y383" s="70" t="s">
        <v>48</v>
      </c>
      <c r="AC383" s="280" t="s">
        <v>65</v>
      </c>
    </row>
    <row r="384" spans="1:29" ht="16.5" customHeight="1" x14ac:dyDescent="0.25">
      <c r="A384" s="64" t="s">
        <v>583</v>
      </c>
      <c r="B384" s="64" t="s">
        <v>584</v>
      </c>
      <c r="C384" s="37">
        <v>4301051231</v>
      </c>
      <c r="D384" s="351">
        <v>4607091383416</v>
      </c>
      <c r="E384" s="351"/>
      <c r="F384" s="63">
        <v>1.3</v>
      </c>
      <c r="G384" s="38">
        <v>6</v>
      </c>
      <c r="H384" s="63">
        <v>7.8</v>
      </c>
      <c r="I384" s="63">
        <v>8.3460000000000001</v>
      </c>
      <c r="J384" s="38">
        <v>56</v>
      </c>
      <c r="K384" s="39" t="s">
        <v>79</v>
      </c>
      <c r="L384" s="38">
        <v>45</v>
      </c>
      <c r="M384" s="5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4" s="353"/>
      <c r="O384" s="353"/>
      <c r="P384" s="353"/>
      <c r="Q384" s="354"/>
      <c r="R384" s="40" t="s">
        <v>48</v>
      </c>
      <c r="S384" s="40" t="s">
        <v>48</v>
      </c>
      <c r="T384" s="41" t="s">
        <v>0</v>
      </c>
      <c r="U384" s="59">
        <v>0</v>
      </c>
      <c r="V384" s="56">
        <f>IFERROR(IF(U384="",0,CEILING((U384/$H384),1)*$H384),"")</f>
        <v>0</v>
      </c>
      <c r="W384" s="42" t="str">
        <f>IFERROR(IF(V384=0,"",ROUNDUP(V384/H384,0)*0.02175),"")</f>
        <v/>
      </c>
      <c r="X384" s="69" t="s">
        <v>48</v>
      </c>
      <c r="Y384" s="70" t="s">
        <v>48</v>
      </c>
      <c r="AC384" s="281" t="s">
        <v>65</v>
      </c>
    </row>
    <row r="385" spans="1:29" x14ac:dyDescent="0.2">
      <c r="A385" s="358"/>
      <c r="B385" s="358"/>
      <c r="C385" s="358"/>
      <c r="D385" s="358"/>
      <c r="E385" s="358"/>
      <c r="F385" s="358"/>
      <c r="G385" s="358"/>
      <c r="H385" s="358"/>
      <c r="I385" s="358"/>
      <c r="J385" s="358"/>
      <c r="K385" s="358"/>
      <c r="L385" s="359"/>
      <c r="M385" s="355" t="s">
        <v>43</v>
      </c>
      <c r="N385" s="356"/>
      <c r="O385" s="356"/>
      <c r="P385" s="356"/>
      <c r="Q385" s="356"/>
      <c r="R385" s="356"/>
      <c r="S385" s="357"/>
      <c r="T385" s="43" t="s">
        <v>42</v>
      </c>
      <c r="U385" s="44">
        <f>IFERROR(U383/H383,"0")+IFERROR(U384/H384,"0")</f>
        <v>0</v>
      </c>
      <c r="V385" s="44">
        <f>IFERROR(V383/H383,"0")+IFERROR(V384/H384,"0")</f>
        <v>0</v>
      </c>
      <c r="W385" s="44">
        <f>IFERROR(IF(W383="",0,W383),"0")+IFERROR(IF(W384="",0,W384),"0")</f>
        <v>0</v>
      </c>
      <c r="X385" s="68"/>
      <c r="Y385" s="68"/>
    </row>
    <row r="386" spans="1:29" x14ac:dyDescent="0.2">
      <c r="A386" s="358"/>
      <c r="B386" s="358"/>
      <c r="C386" s="358"/>
      <c r="D386" s="358"/>
      <c r="E386" s="358"/>
      <c r="F386" s="358"/>
      <c r="G386" s="358"/>
      <c r="H386" s="358"/>
      <c r="I386" s="358"/>
      <c r="J386" s="358"/>
      <c r="K386" s="358"/>
      <c r="L386" s="359"/>
      <c r="M386" s="355" t="s">
        <v>43</v>
      </c>
      <c r="N386" s="356"/>
      <c r="O386" s="356"/>
      <c r="P386" s="356"/>
      <c r="Q386" s="356"/>
      <c r="R386" s="356"/>
      <c r="S386" s="357"/>
      <c r="T386" s="43" t="s">
        <v>0</v>
      </c>
      <c r="U386" s="44">
        <f>IFERROR(SUM(U383:U384),"0")</f>
        <v>0</v>
      </c>
      <c r="V386" s="44">
        <f>IFERROR(SUM(V383:V384),"0")</f>
        <v>0</v>
      </c>
      <c r="W386" s="43"/>
      <c r="X386" s="68"/>
      <c r="Y386" s="68"/>
    </row>
    <row r="387" spans="1:29" ht="27.75" customHeight="1" x14ac:dyDescent="0.2">
      <c r="A387" s="348" t="s">
        <v>585</v>
      </c>
      <c r="B387" s="348"/>
      <c r="C387" s="348"/>
      <c r="D387" s="348"/>
      <c r="E387" s="348"/>
      <c r="F387" s="348"/>
      <c r="G387" s="348"/>
      <c r="H387" s="348"/>
      <c r="I387" s="348"/>
      <c r="J387" s="348"/>
      <c r="K387" s="348"/>
      <c r="L387" s="348"/>
      <c r="M387" s="348"/>
      <c r="N387" s="348"/>
      <c r="O387" s="348"/>
      <c r="P387" s="348"/>
      <c r="Q387" s="348"/>
      <c r="R387" s="348"/>
      <c r="S387" s="348"/>
      <c r="T387" s="348"/>
      <c r="U387" s="348"/>
      <c r="V387" s="348"/>
      <c r="W387" s="348"/>
      <c r="X387" s="55"/>
      <c r="Y387" s="55"/>
    </row>
    <row r="388" spans="1:29" ht="16.5" customHeight="1" x14ac:dyDescent="0.25">
      <c r="A388" s="349" t="s">
        <v>586</v>
      </c>
      <c r="B388" s="349"/>
      <c r="C388" s="349"/>
      <c r="D388" s="349"/>
      <c r="E388" s="349"/>
      <c r="F388" s="349"/>
      <c r="G388" s="349"/>
      <c r="H388" s="349"/>
      <c r="I388" s="349"/>
      <c r="J388" s="349"/>
      <c r="K388" s="349"/>
      <c r="L388" s="349"/>
      <c r="M388" s="349"/>
      <c r="N388" s="349"/>
      <c r="O388" s="349"/>
      <c r="P388" s="349"/>
      <c r="Q388" s="349"/>
      <c r="R388" s="349"/>
      <c r="S388" s="349"/>
      <c r="T388" s="349"/>
      <c r="U388" s="349"/>
      <c r="V388" s="349"/>
      <c r="W388" s="349"/>
      <c r="X388" s="66"/>
      <c r="Y388" s="66"/>
    </row>
    <row r="389" spans="1:29" ht="14.25" customHeight="1" x14ac:dyDescent="0.25">
      <c r="A389" s="350" t="s">
        <v>116</v>
      </c>
      <c r="B389" s="350"/>
      <c r="C389" s="350"/>
      <c r="D389" s="350"/>
      <c r="E389" s="350"/>
      <c r="F389" s="350"/>
      <c r="G389" s="350"/>
      <c r="H389" s="350"/>
      <c r="I389" s="350"/>
      <c r="J389" s="350"/>
      <c r="K389" s="350"/>
      <c r="L389" s="350"/>
      <c r="M389" s="350"/>
      <c r="N389" s="350"/>
      <c r="O389" s="350"/>
      <c r="P389" s="350"/>
      <c r="Q389" s="350"/>
      <c r="R389" s="350"/>
      <c r="S389" s="350"/>
      <c r="T389" s="350"/>
      <c r="U389" s="350"/>
      <c r="V389" s="350"/>
      <c r="W389" s="350"/>
      <c r="X389" s="67"/>
      <c r="Y389" s="67"/>
    </row>
    <row r="390" spans="1:29" ht="27" customHeight="1" x14ac:dyDescent="0.25">
      <c r="A390" s="64" t="s">
        <v>587</v>
      </c>
      <c r="B390" s="64" t="s">
        <v>588</v>
      </c>
      <c r="C390" s="37">
        <v>4301011434</v>
      </c>
      <c r="D390" s="351">
        <v>4680115881099</v>
      </c>
      <c r="E390" s="351"/>
      <c r="F390" s="63">
        <v>1.5</v>
      </c>
      <c r="G390" s="38">
        <v>8</v>
      </c>
      <c r="H390" s="63">
        <v>12</v>
      </c>
      <c r="I390" s="63">
        <v>12.48</v>
      </c>
      <c r="J390" s="38">
        <v>56</v>
      </c>
      <c r="K390" s="39" t="s">
        <v>114</v>
      </c>
      <c r="L390" s="38">
        <v>50</v>
      </c>
      <c r="M390" s="569" t="s">
        <v>589</v>
      </c>
      <c r="N390" s="353"/>
      <c r="O390" s="353"/>
      <c r="P390" s="353"/>
      <c r="Q390" s="354"/>
      <c r="R390" s="40" t="s">
        <v>48</v>
      </c>
      <c r="S390" s="40" t="s">
        <v>48</v>
      </c>
      <c r="T390" s="41" t="s">
        <v>0</v>
      </c>
      <c r="U390" s="59">
        <v>0</v>
      </c>
      <c r="V390" s="56">
        <f>IFERROR(IF(U390="",0,CEILING((U390/$H390),1)*$H390),"")</f>
        <v>0</v>
      </c>
      <c r="W390" s="42" t="str">
        <f>IFERROR(IF(V390=0,"",ROUNDUP(V390/H390,0)*0.02175),"")</f>
        <v/>
      </c>
      <c r="X390" s="69" t="s">
        <v>48</v>
      </c>
      <c r="Y390" s="70" t="s">
        <v>48</v>
      </c>
      <c r="AC390" s="282" t="s">
        <v>65</v>
      </c>
    </row>
    <row r="391" spans="1:29" ht="27" customHeight="1" x14ac:dyDescent="0.25">
      <c r="A391" s="64" t="s">
        <v>590</v>
      </c>
      <c r="B391" s="64" t="s">
        <v>591</v>
      </c>
      <c r="C391" s="37">
        <v>4301011435</v>
      </c>
      <c r="D391" s="351">
        <v>4680115881150</v>
      </c>
      <c r="E391" s="351"/>
      <c r="F391" s="63">
        <v>1.5</v>
      </c>
      <c r="G391" s="38">
        <v>8</v>
      </c>
      <c r="H391" s="63">
        <v>12</v>
      </c>
      <c r="I391" s="63">
        <v>12.48</v>
      </c>
      <c r="J391" s="38">
        <v>56</v>
      </c>
      <c r="K391" s="39" t="s">
        <v>114</v>
      </c>
      <c r="L391" s="38">
        <v>50</v>
      </c>
      <c r="M391" s="570" t="s">
        <v>592</v>
      </c>
      <c r="N391" s="353"/>
      <c r="O391" s="353"/>
      <c r="P391" s="353"/>
      <c r="Q391" s="354"/>
      <c r="R391" s="40" t="s">
        <v>48</v>
      </c>
      <c r="S391" s="40" t="s">
        <v>48</v>
      </c>
      <c r="T391" s="41" t="s">
        <v>0</v>
      </c>
      <c r="U391" s="59">
        <v>0</v>
      </c>
      <c r="V391" s="56">
        <f>IFERROR(IF(U391="",0,CEILING((U391/$H391),1)*$H391),"")</f>
        <v>0</v>
      </c>
      <c r="W391" s="42" t="str">
        <f>IFERROR(IF(V391=0,"",ROUNDUP(V391/H391,0)*0.02175),"")</f>
        <v/>
      </c>
      <c r="X391" s="69" t="s">
        <v>48</v>
      </c>
      <c r="Y391" s="70" t="s">
        <v>48</v>
      </c>
      <c r="AC391" s="283" t="s">
        <v>65</v>
      </c>
    </row>
    <row r="392" spans="1:29" x14ac:dyDescent="0.2">
      <c r="A392" s="358"/>
      <c r="B392" s="358"/>
      <c r="C392" s="358"/>
      <c r="D392" s="358"/>
      <c r="E392" s="358"/>
      <c r="F392" s="358"/>
      <c r="G392" s="358"/>
      <c r="H392" s="358"/>
      <c r="I392" s="358"/>
      <c r="J392" s="358"/>
      <c r="K392" s="358"/>
      <c r="L392" s="359"/>
      <c r="M392" s="355" t="s">
        <v>43</v>
      </c>
      <c r="N392" s="356"/>
      <c r="O392" s="356"/>
      <c r="P392" s="356"/>
      <c r="Q392" s="356"/>
      <c r="R392" s="356"/>
      <c r="S392" s="357"/>
      <c r="T392" s="43" t="s">
        <v>42</v>
      </c>
      <c r="U392" s="44">
        <f>IFERROR(U390/H390,"0")+IFERROR(U391/H391,"0")</f>
        <v>0</v>
      </c>
      <c r="V392" s="44">
        <f>IFERROR(V390/H390,"0")+IFERROR(V391/H391,"0")</f>
        <v>0</v>
      </c>
      <c r="W392" s="44">
        <f>IFERROR(IF(W390="",0,W390),"0")+IFERROR(IF(W391="",0,W391),"0")</f>
        <v>0</v>
      </c>
      <c r="X392" s="68"/>
      <c r="Y392" s="68"/>
    </row>
    <row r="393" spans="1:29" x14ac:dyDescent="0.2">
      <c r="A393" s="358"/>
      <c r="B393" s="358"/>
      <c r="C393" s="358"/>
      <c r="D393" s="358"/>
      <c r="E393" s="358"/>
      <c r="F393" s="358"/>
      <c r="G393" s="358"/>
      <c r="H393" s="358"/>
      <c r="I393" s="358"/>
      <c r="J393" s="358"/>
      <c r="K393" s="358"/>
      <c r="L393" s="359"/>
      <c r="M393" s="355" t="s">
        <v>43</v>
      </c>
      <c r="N393" s="356"/>
      <c r="O393" s="356"/>
      <c r="P393" s="356"/>
      <c r="Q393" s="356"/>
      <c r="R393" s="356"/>
      <c r="S393" s="357"/>
      <c r="T393" s="43" t="s">
        <v>0</v>
      </c>
      <c r="U393" s="44">
        <f>IFERROR(SUM(U390:U391),"0")</f>
        <v>0</v>
      </c>
      <c r="V393" s="44">
        <f>IFERROR(SUM(V390:V391),"0")</f>
        <v>0</v>
      </c>
      <c r="W393" s="43"/>
      <c r="X393" s="68"/>
      <c r="Y393" s="68"/>
    </row>
    <row r="394" spans="1:29" ht="14.25" customHeight="1" x14ac:dyDescent="0.25">
      <c r="A394" s="350" t="s">
        <v>111</v>
      </c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0"/>
      <c r="N394" s="350"/>
      <c r="O394" s="350"/>
      <c r="P394" s="350"/>
      <c r="Q394" s="350"/>
      <c r="R394" s="350"/>
      <c r="S394" s="350"/>
      <c r="T394" s="350"/>
      <c r="U394" s="350"/>
      <c r="V394" s="350"/>
      <c r="W394" s="350"/>
      <c r="X394" s="67"/>
      <c r="Y394" s="67"/>
    </row>
    <row r="395" spans="1:29" ht="16.5" customHeight="1" x14ac:dyDescent="0.25">
      <c r="A395" s="64" t="s">
        <v>593</v>
      </c>
      <c r="B395" s="64" t="s">
        <v>594</v>
      </c>
      <c r="C395" s="37">
        <v>4301020230</v>
      </c>
      <c r="D395" s="351">
        <v>4680115881112</v>
      </c>
      <c r="E395" s="351"/>
      <c r="F395" s="63">
        <v>1.35</v>
      </c>
      <c r="G395" s="38">
        <v>8</v>
      </c>
      <c r="H395" s="63">
        <v>10.8</v>
      </c>
      <c r="I395" s="63">
        <v>11.28</v>
      </c>
      <c r="J395" s="38">
        <v>56</v>
      </c>
      <c r="K395" s="39" t="s">
        <v>114</v>
      </c>
      <c r="L395" s="38">
        <v>50</v>
      </c>
      <c r="M395" s="571" t="s">
        <v>595</v>
      </c>
      <c r="N395" s="353"/>
      <c r="O395" s="353"/>
      <c r="P395" s="353"/>
      <c r="Q395" s="354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  <c r="AC395" s="284" t="s">
        <v>65</v>
      </c>
    </row>
    <row r="396" spans="1:29" ht="27" customHeight="1" x14ac:dyDescent="0.25">
      <c r="A396" s="64" t="s">
        <v>596</v>
      </c>
      <c r="B396" s="64" t="s">
        <v>597</v>
      </c>
      <c r="C396" s="37">
        <v>4301020231</v>
      </c>
      <c r="D396" s="351">
        <v>4680115881129</v>
      </c>
      <c r="E396" s="351"/>
      <c r="F396" s="63">
        <v>1.8</v>
      </c>
      <c r="G396" s="38">
        <v>6</v>
      </c>
      <c r="H396" s="63">
        <v>10.8</v>
      </c>
      <c r="I396" s="63">
        <v>11.28</v>
      </c>
      <c r="J396" s="38">
        <v>56</v>
      </c>
      <c r="K396" s="39" t="s">
        <v>114</v>
      </c>
      <c r="L396" s="38">
        <v>50</v>
      </c>
      <c r="M396" s="572" t="s">
        <v>598</v>
      </c>
      <c r="N396" s="353"/>
      <c r="O396" s="353"/>
      <c r="P396" s="353"/>
      <c r="Q396" s="354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IFERROR(IF(V396=0,"",ROUNDUP(V396/H396,0)*0.02175),"")</f>
        <v/>
      </c>
      <c r="X396" s="69" t="s">
        <v>48</v>
      </c>
      <c r="Y396" s="70" t="s">
        <v>48</v>
      </c>
      <c r="AC396" s="285" t="s">
        <v>65</v>
      </c>
    </row>
    <row r="397" spans="1:29" x14ac:dyDescent="0.2">
      <c r="A397" s="358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9"/>
      <c r="M397" s="355" t="s">
        <v>43</v>
      </c>
      <c r="N397" s="356"/>
      <c r="O397" s="356"/>
      <c r="P397" s="356"/>
      <c r="Q397" s="356"/>
      <c r="R397" s="356"/>
      <c r="S397" s="357"/>
      <c r="T397" s="43" t="s">
        <v>42</v>
      </c>
      <c r="U397" s="44">
        <f>IFERROR(U395/H395,"0")+IFERROR(U396/H396,"0")</f>
        <v>0</v>
      </c>
      <c r="V397" s="44">
        <f>IFERROR(V395/H395,"0")+IFERROR(V396/H396,"0")</f>
        <v>0</v>
      </c>
      <c r="W397" s="44">
        <f>IFERROR(IF(W395="",0,W395),"0")+IFERROR(IF(W396="",0,W396),"0")</f>
        <v>0</v>
      </c>
      <c r="X397" s="68"/>
      <c r="Y397" s="68"/>
    </row>
    <row r="398" spans="1:29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9"/>
      <c r="M398" s="355" t="s">
        <v>43</v>
      </c>
      <c r="N398" s="356"/>
      <c r="O398" s="356"/>
      <c r="P398" s="356"/>
      <c r="Q398" s="356"/>
      <c r="R398" s="356"/>
      <c r="S398" s="357"/>
      <c r="T398" s="43" t="s">
        <v>0</v>
      </c>
      <c r="U398" s="44">
        <f>IFERROR(SUM(U395:U396),"0")</f>
        <v>0</v>
      </c>
      <c r="V398" s="44">
        <f>IFERROR(SUM(V395:V396),"0")</f>
        <v>0</v>
      </c>
      <c r="W398" s="43"/>
      <c r="X398" s="68"/>
      <c r="Y398" s="68"/>
    </row>
    <row r="399" spans="1:29" ht="14.25" customHeight="1" x14ac:dyDescent="0.25">
      <c r="A399" s="350" t="s">
        <v>75</v>
      </c>
      <c r="B399" s="350"/>
      <c r="C399" s="350"/>
      <c r="D399" s="350"/>
      <c r="E399" s="350"/>
      <c r="F399" s="350"/>
      <c r="G399" s="350"/>
      <c r="H399" s="350"/>
      <c r="I399" s="350"/>
      <c r="J399" s="350"/>
      <c r="K399" s="350"/>
      <c r="L399" s="350"/>
      <c r="M399" s="350"/>
      <c r="N399" s="350"/>
      <c r="O399" s="350"/>
      <c r="P399" s="350"/>
      <c r="Q399" s="350"/>
      <c r="R399" s="350"/>
      <c r="S399" s="350"/>
      <c r="T399" s="350"/>
      <c r="U399" s="350"/>
      <c r="V399" s="350"/>
      <c r="W399" s="350"/>
      <c r="X399" s="67"/>
      <c r="Y399" s="67"/>
    </row>
    <row r="400" spans="1:29" ht="27" customHeight="1" x14ac:dyDescent="0.25">
      <c r="A400" s="64" t="s">
        <v>599</v>
      </c>
      <c r="B400" s="64" t="s">
        <v>600</v>
      </c>
      <c r="C400" s="37">
        <v>4301031192</v>
      </c>
      <c r="D400" s="351">
        <v>4680115881167</v>
      </c>
      <c r="E400" s="351"/>
      <c r="F400" s="63">
        <v>0.63</v>
      </c>
      <c r="G400" s="38">
        <v>6</v>
      </c>
      <c r="H400" s="63">
        <v>3.78</v>
      </c>
      <c r="I400" s="63">
        <v>4.04</v>
      </c>
      <c r="J400" s="38">
        <v>156</v>
      </c>
      <c r="K400" s="39" t="s">
        <v>79</v>
      </c>
      <c r="L400" s="38">
        <v>40</v>
      </c>
      <c r="M400" s="573" t="s">
        <v>601</v>
      </c>
      <c r="N400" s="353"/>
      <c r="O400" s="353"/>
      <c r="P400" s="353"/>
      <c r="Q400" s="354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IFERROR(IF(V400=0,"",ROUNDUP(V400/H400,0)*0.00753),"")</f>
        <v/>
      </c>
      <c r="X400" s="69" t="s">
        <v>48</v>
      </c>
      <c r="Y400" s="70" t="s">
        <v>48</v>
      </c>
      <c r="AC400" s="286" t="s">
        <v>65</v>
      </c>
    </row>
    <row r="401" spans="1:29" ht="16.5" customHeight="1" x14ac:dyDescent="0.25">
      <c r="A401" s="64" t="s">
        <v>602</v>
      </c>
      <c r="B401" s="64" t="s">
        <v>603</v>
      </c>
      <c r="C401" s="37">
        <v>4301031193</v>
      </c>
      <c r="D401" s="351">
        <v>4680115881136</v>
      </c>
      <c r="E401" s="351"/>
      <c r="F401" s="63">
        <v>0.63</v>
      </c>
      <c r="G401" s="38">
        <v>6</v>
      </c>
      <c r="H401" s="63">
        <v>3.78</v>
      </c>
      <c r="I401" s="63">
        <v>4.04</v>
      </c>
      <c r="J401" s="38">
        <v>156</v>
      </c>
      <c r="K401" s="39" t="s">
        <v>79</v>
      </c>
      <c r="L401" s="38">
        <v>40</v>
      </c>
      <c r="M401" s="574" t="s">
        <v>604</v>
      </c>
      <c r="N401" s="353"/>
      <c r="O401" s="353"/>
      <c r="P401" s="353"/>
      <c r="Q401" s="354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IFERROR(IF(V401=0,"",ROUNDUP(V401/H401,0)*0.00753),"")</f>
        <v/>
      </c>
      <c r="X401" s="69" t="s">
        <v>48</v>
      </c>
      <c r="Y401" s="70" t="s">
        <v>48</v>
      </c>
      <c r="AC401" s="287" t="s">
        <v>65</v>
      </c>
    </row>
    <row r="402" spans="1:29" x14ac:dyDescent="0.2">
      <c r="A402" s="358"/>
      <c r="B402" s="358"/>
      <c r="C402" s="358"/>
      <c r="D402" s="358"/>
      <c r="E402" s="358"/>
      <c r="F402" s="358"/>
      <c r="G402" s="358"/>
      <c r="H402" s="358"/>
      <c r="I402" s="358"/>
      <c r="J402" s="358"/>
      <c r="K402" s="358"/>
      <c r="L402" s="359"/>
      <c r="M402" s="355" t="s">
        <v>43</v>
      </c>
      <c r="N402" s="356"/>
      <c r="O402" s="356"/>
      <c r="P402" s="356"/>
      <c r="Q402" s="356"/>
      <c r="R402" s="356"/>
      <c r="S402" s="357"/>
      <c r="T402" s="43" t="s">
        <v>42</v>
      </c>
      <c r="U402" s="44">
        <f>IFERROR(U400/H400,"0")+IFERROR(U401/H401,"0")</f>
        <v>0</v>
      </c>
      <c r="V402" s="44">
        <f>IFERROR(V400/H400,"0")+IFERROR(V401/H401,"0")</f>
        <v>0</v>
      </c>
      <c r="W402" s="44">
        <f>IFERROR(IF(W400="",0,W400),"0")+IFERROR(IF(W401="",0,W401),"0")</f>
        <v>0</v>
      </c>
      <c r="X402" s="68"/>
      <c r="Y402" s="68"/>
    </row>
    <row r="403" spans="1:29" x14ac:dyDescent="0.2">
      <c r="A403" s="358"/>
      <c r="B403" s="358"/>
      <c r="C403" s="358"/>
      <c r="D403" s="358"/>
      <c r="E403" s="358"/>
      <c r="F403" s="358"/>
      <c r="G403" s="358"/>
      <c r="H403" s="358"/>
      <c r="I403" s="358"/>
      <c r="J403" s="358"/>
      <c r="K403" s="358"/>
      <c r="L403" s="359"/>
      <c r="M403" s="355" t="s">
        <v>43</v>
      </c>
      <c r="N403" s="356"/>
      <c r="O403" s="356"/>
      <c r="P403" s="356"/>
      <c r="Q403" s="356"/>
      <c r="R403" s="356"/>
      <c r="S403" s="357"/>
      <c r="T403" s="43" t="s">
        <v>0</v>
      </c>
      <c r="U403" s="44">
        <f>IFERROR(SUM(U400:U401),"0")</f>
        <v>0</v>
      </c>
      <c r="V403" s="44">
        <f>IFERROR(SUM(V400:V401),"0")</f>
        <v>0</v>
      </c>
      <c r="W403" s="43"/>
      <c r="X403" s="68"/>
      <c r="Y403" s="68"/>
    </row>
    <row r="404" spans="1:29" ht="14.25" customHeight="1" x14ac:dyDescent="0.25">
      <c r="A404" s="350" t="s">
        <v>80</v>
      </c>
      <c r="B404" s="350"/>
      <c r="C404" s="35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67"/>
      <c r="Y404" s="67"/>
    </row>
    <row r="405" spans="1:29" ht="27" customHeight="1" x14ac:dyDescent="0.25">
      <c r="A405" s="64" t="s">
        <v>605</v>
      </c>
      <c r="B405" s="64" t="s">
        <v>606</v>
      </c>
      <c r="C405" s="37">
        <v>4301051383</v>
      </c>
      <c r="D405" s="351">
        <v>4680115881143</v>
      </c>
      <c r="E405" s="351"/>
      <c r="F405" s="63">
        <v>1.3</v>
      </c>
      <c r="G405" s="38">
        <v>6</v>
      </c>
      <c r="H405" s="63">
        <v>7.8</v>
      </c>
      <c r="I405" s="63">
        <v>8.3640000000000008</v>
      </c>
      <c r="J405" s="38">
        <v>56</v>
      </c>
      <c r="K405" s="39" t="s">
        <v>79</v>
      </c>
      <c r="L405" s="38">
        <v>40</v>
      </c>
      <c r="M405" s="575" t="s">
        <v>607</v>
      </c>
      <c r="N405" s="353"/>
      <c r="O405" s="353"/>
      <c r="P405" s="353"/>
      <c r="Q405" s="354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  <c r="AC405" s="288" t="s">
        <v>65</v>
      </c>
    </row>
    <row r="406" spans="1:29" ht="27" customHeight="1" x14ac:dyDescent="0.25">
      <c r="A406" s="64" t="s">
        <v>608</v>
      </c>
      <c r="B406" s="64" t="s">
        <v>609</v>
      </c>
      <c r="C406" s="37">
        <v>4301051381</v>
      </c>
      <c r="D406" s="351">
        <v>4680115881068</v>
      </c>
      <c r="E406" s="351"/>
      <c r="F406" s="63">
        <v>1.3</v>
      </c>
      <c r="G406" s="38">
        <v>6</v>
      </c>
      <c r="H406" s="63">
        <v>7.8</v>
      </c>
      <c r="I406" s="63">
        <v>8.2799999999999994</v>
      </c>
      <c r="J406" s="38">
        <v>56</v>
      </c>
      <c r="K406" s="39" t="s">
        <v>79</v>
      </c>
      <c r="L406" s="38">
        <v>30</v>
      </c>
      <c r="M406" s="576" t="s">
        <v>610</v>
      </c>
      <c r="N406" s="353"/>
      <c r="O406" s="353"/>
      <c r="P406" s="353"/>
      <c r="Q406" s="354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IFERROR(IF(V406=0,"",ROUNDUP(V406/H406,0)*0.02175),"")</f>
        <v/>
      </c>
      <c r="X406" s="69" t="s">
        <v>48</v>
      </c>
      <c r="Y406" s="70" t="s">
        <v>48</v>
      </c>
      <c r="AC406" s="289" t="s">
        <v>65</v>
      </c>
    </row>
    <row r="407" spans="1:29" ht="27" customHeight="1" x14ac:dyDescent="0.25">
      <c r="A407" s="64" t="s">
        <v>611</v>
      </c>
      <c r="B407" s="64" t="s">
        <v>612</v>
      </c>
      <c r="C407" s="37">
        <v>4301051382</v>
      </c>
      <c r="D407" s="351">
        <v>4680115881075</v>
      </c>
      <c r="E407" s="351"/>
      <c r="F407" s="63">
        <v>0.5</v>
      </c>
      <c r="G407" s="38">
        <v>6</v>
      </c>
      <c r="H407" s="63">
        <v>3</v>
      </c>
      <c r="I407" s="63">
        <v>3.2</v>
      </c>
      <c r="J407" s="38">
        <v>156</v>
      </c>
      <c r="K407" s="39" t="s">
        <v>79</v>
      </c>
      <c r="L407" s="38">
        <v>30</v>
      </c>
      <c r="M407" s="577" t="s">
        <v>613</v>
      </c>
      <c r="N407" s="353"/>
      <c r="O407" s="353"/>
      <c r="P407" s="353"/>
      <c r="Q407" s="354"/>
      <c r="R407" s="40" t="s">
        <v>48</v>
      </c>
      <c r="S407" s="40" t="s">
        <v>48</v>
      </c>
      <c r="T407" s="41" t="s">
        <v>0</v>
      </c>
      <c r="U407" s="59">
        <v>0</v>
      </c>
      <c r="V407" s="56">
        <f>IFERROR(IF(U407="",0,CEILING((U407/$H407),1)*$H407),"")</f>
        <v>0</v>
      </c>
      <c r="W407" s="42" t="str">
        <f>IFERROR(IF(V407=0,"",ROUNDUP(V407/H407,0)*0.00753),"")</f>
        <v/>
      </c>
      <c r="X407" s="69" t="s">
        <v>48</v>
      </c>
      <c r="Y407" s="70" t="s">
        <v>48</v>
      </c>
      <c r="AC407" s="290" t="s">
        <v>65</v>
      </c>
    </row>
    <row r="408" spans="1:29" x14ac:dyDescent="0.2">
      <c r="A408" s="358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9"/>
      <c r="M408" s="355" t="s">
        <v>43</v>
      </c>
      <c r="N408" s="356"/>
      <c r="O408" s="356"/>
      <c r="P408" s="356"/>
      <c r="Q408" s="356"/>
      <c r="R408" s="356"/>
      <c r="S408" s="357"/>
      <c r="T408" s="43" t="s">
        <v>42</v>
      </c>
      <c r="U408" s="44">
        <f>IFERROR(U405/H405,"0")+IFERROR(U406/H406,"0")+IFERROR(U407/H407,"0")</f>
        <v>0</v>
      </c>
      <c r="V408" s="44">
        <f>IFERROR(V405/H405,"0")+IFERROR(V406/H406,"0")+IFERROR(V407/H407,"0")</f>
        <v>0</v>
      </c>
      <c r="W408" s="44">
        <f>IFERROR(IF(W405="",0,W405),"0")+IFERROR(IF(W406="",0,W406),"0")+IFERROR(IF(W407="",0,W407),"0")</f>
        <v>0</v>
      </c>
      <c r="X408" s="68"/>
      <c r="Y408" s="68"/>
    </row>
    <row r="409" spans="1:29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9"/>
      <c r="M409" s="355" t="s">
        <v>43</v>
      </c>
      <c r="N409" s="356"/>
      <c r="O409" s="356"/>
      <c r="P409" s="356"/>
      <c r="Q409" s="356"/>
      <c r="R409" s="356"/>
      <c r="S409" s="357"/>
      <c r="T409" s="43" t="s">
        <v>0</v>
      </c>
      <c r="U409" s="44">
        <f>IFERROR(SUM(U405:U407),"0")</f>
        <v>0</v>
      </c>
      <c r="V409" s="44">
        <f>IFERROR(SUM(V405:V407),"0")</f>
        <v>0</v>
      </c>
      <c r="W409" s="43"/>
      <c r="X409" s="68"/>
      <c r="Y409" s="68"/>
    </row>
    <row r="410" spans="1:29" ht="15" customHeight="1" x14ac:dyDescent="0.2">
      <c r="A410" s="358"/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581"/>
      <c r="M410" s="578" t="s">
        <v>36</v>
      </c>
      <c r="N410" s="579"/>
      <c r="O410" s="579"/>
      <c r="P410" s="579"/>
      <c r="Q410" s="579"/>
      <c r="R410" s="579"/>
      <c r="S410" s="580"/>
      <c r="T410" s="43" t="s">
        <v>0</v>
      </c>
      <c r="U410" s="44">
        <f>IFERROR(U24+U33+U38+U42+U46+U52+U59+U77+U86+U98+U108+U115+U123+U131+U150+U155+U174+U198+U207+U213+U220+U231+U236+U242+U248+U252+U256+U269+U274+U278+U282+U286+U294+U299+U306+U310+U317+U327+U334+U338+U344+U352+U367+U372+U381+U386+U393+U398+U403+U409,"0")</f>
        <v>0</v>
      </c>
      <c r="V410" s="44">
        <f>IFERROR(V24+V33+V38+V42+V46+V52+V59+V77+V86+V98+V108+V115+V123+V131+V150+V155+V174+V198+V207+V213+V220+V231+V236+V242+V248+V252+V256+V269+V274+V278+V282+V286+V294+V299+V306+V310+V317+V327+V334+V338+V344+V352+V367+V372+V381+V386+V393+V398+V403+V409,"0")</f>
        <v>0</v>
      </c>
      <c r="W410" s="43"/>
      <c r="X410" s="68"/>
      <c r="Y410" s="68"/>
    </row>
    <row r="411" spans="1:29" x14ac:dyDescent="0.2">
      <c r="A411" s="358"/>
      <c r="B411" s="358"/>
      <c r="C411" s="358"/>
      <c r="D411" s="358"/>
      <c r="E411" s="358"/>
      <c r="F411" s="358"/>
      <c r="G411" s="358"/>
      <c r="H411" s="358"/>
      <c r="I411" s="358"/>
      <c r="J411" s="358"/>
      <c r="K411" s="358"/>
      <c r="L411" s="581"/>
      <c r="M411" s="578" t="s">
        <v>37</v>
      </c>
      <c r="N411" s="579"/>
      <c r="O411" s="579"/>
      <c r="P411" s="579"/>
      <c r="Q411" s="579"/>
      <c r="R411" s="579"/>
      <c r="S411" s="580"/>
      <c r="T411" s="43" t="s">
        <v>0</v>
      </c>
      <c r="U411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55*I55/H55,"0")+IFERROR(U56*I56/H56,"0")+IFERROR(U57*I57/H57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152*I152/H152,"0")+IFERROR(U153*I153/H153,"0")+IFERROR(U157*I157/H157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200*I200/H200,"0")+IFERROR(U201*I201/H201,"0")+IFERROR(U202*I202/H202,"0")+IFERROR(U203*I203/H203,"0")+IFERROR(U204*I204/H204,"0")+IFERROR(U205*I205/H205,"0")+IFERROR(U209*I209/H209,"0")+IFERROR(U210*I210/H210,"0")+IFERROR(U211*I211/H211,"0")+IFERROR(U215*I215/H215,"0")+IFERROR(U216*I216/H216,"0")+IFERROR(U217*I217/H217,"0")+IFERROR(U218*I218/H218,"0")+IFERROR(U223*I223/H223,"0")+IFERROR(U224*I224/H224,"0")+IFERROR(U225*I225/H225,"0")+IFERROR(U226*I226/H226,"0")+IFERROR(U227*I227/H227,"0")+IFERROR(U228*I228/H228,"0")+IFERROR(U229*I229/H229,"0")+IFERROR(U233*I233/H233,"0")+IFERROR(U234*I234/H234,"0")+IFERROR(U239*I239/H239,"0")+IFERROR(U240*I240/H240,"0")+IFERROR(U244*I244/H244,"0")+IFERROR(U245*I245/H245,"0")+IFERROR(U246*I246/H246,"0")+IFERROR(U250*I250/H250,"0")+IFERROR(U254*I254/H254,"0")+IFERROR(U260*I260/H260,"0")+IFERROR(U261*I261/H261,"0")+IFERROR(U262*I262/H262,"0")+IFERROR(U263*I263/H263,"0")+IFERROR(U264*I264/H264,"0")+IFERROR(U265*I265/H265,"0")+IFERROR(U266*I266/H266,"0")+IFERROR(U267*I267/H267,"0")+IFERROR(U271*I271/H271,"0")+IFERROR(U272*I272/H272,"0")+IFERROR(U276*I276/H276,"0")+IFERROR(U280*I280/H280,"0")+IFERROR(U284*I284/H284,"0")+IFERROR(U289*I289/H289,"0")+IFERROR(U290*I290/H290,"0")+IFERROR(U291*I291/H291,"0")+IFERROR(U292*I292/H292,"0")+IFERROR(U296*I296/H296,"0")+IFERROR(U297*I297/H297,"0")+IFERROR(U301*I301/H301,"0")+IFERROR(U302*I302/H302,"0")+IFERROR(U303*I303/H303,"0")+IFERROR(U304*I304/H304,"0")+IFERROR(U308*I308/H308,"0")+IFERROR(U314*I314/H314,"0")+IFERROR(U315*I315/H315,"0")+IFERROR(U319*I319/H319,"0")+IFERROR(U320*I320/H320,"0")+IFERROR(U321*I321/H321,"0")+IFERROR(U322*I322/H322,"0")+IFERROR(U323*I323/H323,"0")+IFERROR(U324*I324/H324,"0")+IFERROR(U325*I325/H325,"0")+IFERROR(U329*I329/H329,"0")+IFERROR(U330*I330/H330,"0")+IFERROR(U331*I331/H331,"0")+IFERROR(U332*I332/H332,"0")+IFERROR(U336*I336/H336,"0")+IFERROR(U341*I341/H341,"0")+IFERROR(U342*I342/H342,"0")+IFERROR(U346*I346/H346,"0")+IFERROR(U347*I347/H347,"0")+IFERROR(U348*I348/H348,"0")+IFERROR(U349*I349/H349,"0")+IFERROR(U350*I350/H350,"0")+IFERROR(U356*I356/H356,"0")+IFERROR(U357*I357/H357,"0")+IFERROR(U358*I358/H358,"0")+IFERROR(U359*I359/H359,"0")+IFERROR(U360*I360/H360,"0")+IFERROR(U361*I361/H361,"0")+IFERROR(U362*I362/H362,"0")+IFERROR(U363*I363/H363,"0")+IFERROR(U364*I364/H364,"0")+IFERROR(U365*I365/H365,"0")+IFERROR(U369*I369/H369,"0")+IFERROR(U370*I370/H370,"0")+IFERROR(U374*I374/H374,"0")+IFERROR(U375*I375/H375,"0")+IFERROR(U376*I376/H376,"0")+IFERROR(U377*I377/H377,"0")+IFERROR(U378*I378/H378,"0")+IFERROR(U379*I379/H379,"0")+IFERROR(U383*I383/H383,"0")+IFERROR(U384*I384/H384,"0")+IFERROR(U390*I390/H390,"0")+IFERROR(U391*I391/H391,"0")+IFERROR(U395*I395/H395,"0")+IFERROR(U396*I396/H396,"0")+IFERROR(U400*I400/H400,"0")+IFERROR(U401*I401/H401,"0")+IFERROR(U405*I405/H405,"0")+IFERROR(U406*I406/H406,"0")+IFERROR(U407*I407/H407,"0"),"0")</f>
        <v>0</v>
      </c>
      <c r="V411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152*I152/H152,"0")+IFERROR(V153*I153/H153,"0")+IFERROR(V157*I157/H157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204*I204/H204,"0")+IFERROR(V205*I205/H205,"0")+IFERROR(V209*I209/H209,"0")+IFERROR(V210*I210/H210,"0")+IFERROR(V211*I211/H211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233*I233/H233,"0")+IFERROR(V234*I234/H234,"0")+IFERROR(V239*I239/H239,"0")+IFERROR(V240*I240/H240,"0")+IFERROR(V244*I244/H244,"0")+IFERROR(V245*I245/H245,"0")+IFERROR(V246*I246/H246,"0")+IFERROR(V250*I250/H250,"0")+IFERROR(V254*I254/H254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276*I276/H276,"0")+IFERROR(V280*I280/H280,"0")+IFERROR(V284*I284/H284,"0")+IFERROR(V289*I289/H289,"0")+IFERROR(V290*I290/H290,"0")+IFERROR(V291*I291/H291,"0")+IFERROR(V292*I292/H292,"0")+IFERROR(V296*I296/H296,"0")+IFERROR(V297*I297/H297,"0")+IFERROR(V301*I301/H301,"0")+IFERROR(V302*I302/H302,"0")+IFERROR(V303*I303/H303,"0")+IFERROR(V304*I304/H304,"0")+IFERROR(V308*I308/H308,"0")+IFERROR(V314*I314/H314,"0")+IFERROR(V315*I315/H315,"0")+IFERROR(V319*I319/H319,"0")+IFERROR(V320*I320/H320,"0")+IFERROR(V321*I321/H321,"0")+IFERROR(V322*I322/H322,"0")+IFERROR(V323*I323/H323,"0")+IFERROR(V324*I324/H324,"0")+IFERROR(V325*I325/H325,"0")+IFERROR(V329*I329/H329,"0")+IFERROR(V330*I330/H330,"0")+IFERROR(V331*I331/H331,"0")+IFERROR(V332*I332/H332,"0")+IFERROR(V336*I336/H336,"0")+IFERROR(V341*I341/H341,"0")+IFERROR(V342*I342/H342,"0")+IFERROR(V346*I346/H346,"0")+IFERROR(V347*I347/H347,"0")+IFERROR(V348*I348/H348,"0")+IFERROR(V349*I349/H349,"0")+IFERROR(V350*I350/H350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369*I369/H369,"0")+IFERROR(V370*I370/H370,"0")+IFERROR(V374*I374/H374,"0")+IFERROR(V375*I375/H375,"0")+IFERROR(V376*I376/H376,"0")+IFERROR(V377*I377/H377,"0")+IFERROR(V378*I378/H378,"0")+IFERROR(V379*I379/H379,"0")+IFERROR(V383*I383/H383,"0")+IFERROR(V384*I384/H384,"0")+IFERROR(V390*I390/H390,"0")+IFERROR(V391*I391/H391,"0")+IFERROR(V395*I395/H395,"0")+IFERROR(V396*I396/H396,"0")+IFERROR(V400*I400/H400,"0")+IFERROR(V401*I401/H401,"0")+IFERROR(V405*I405/H405,"0")+IFERROR(V406*I406/H406,"0")+IFERROR(V407*I407/H407,"0"),"0")</f>
        <v>0</v>
      </c>
      <c r="W411" s="43"/>
      <c r="X411" s="68"/>
      <c r="Y411" s="68"/>
    </row>
    <row r="412" spans="1:29" x14ac:dyDescent="0.2">
      <c r="A412" s="358"/>
      <c r="B412" s="358"/>
      <c r="C412" s="358"/>
      <c r="D412" s="358"/>
      <c r="E412" s="358"/>
      <c r="F412" s="358"/>
      <c r="G412" s="358"/>
      <c r="H412" s="358"/>
      <c r="I412" s="358"/>
      <c r="J412" s="358"/>
      <c r="K412" s="358"/>
      <c r="L412" s="581"/>
      <c r="M412" s="578" t="s">
        <v>38</v>
      </c>
      <c r="N412" s="579"/>
      <c r="O412" s="579"/>
      <c r="P412" s="579"/>
      <c r="Q412" s="579"/>
      <c r="R412" s="579"/>
      <c r="S412" s="580"/>
      <c r="T412" s="43" t="s">
        <v>23</v>
      </c>
      <c r="U412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50*(U50:U50/H50:H50)),"0")+IFERROR(SUMPRODUCT(1/J55:J57*(U55:U57/H55:H57)),"0")+IFERROR(SUMPRODUCT(1/J62:J75*(U62:U75/H62:H75)),"0")+IFERROR(SUMPRODUCT(1/J79:J84*(U79:U84/H79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148*(U134:U148/H134:H148)),"0")+IFERROR(SUMPRODUCT(1/J152:J153*(U152:U153/H152:H153)),"0")+IFERROR(SUMPRODUCT(1/J157:J172*(U157:U172/H157:H172)),"0")+IFERROR(SUMPRODUCT(1/J176:J196*(U176:U196/H176:H196)),"0")+IFERROR(SUMPRODUCT(1/J200:J205*(U200:U205/H200:H205)),"0")+IFERROR(SUMPRODUCT(1/J209:J211*(U209:U211/H209:H211)),"0")+IFERROR(SUMPRODUCT(1/J215:J218*(U215:U218/H215:H218)),"0")+IFERROR(SUMPRODUCT(1/J223:J229*(U223:U229/H223:H229)),"0")+IFERROR(SUMPRODUCT(1/J233:J234*(U233:U234/H233:H234)),"0")+IFERROR(SUMPRODUCT(1/J239:J240*(U239:U240/H239:H240)),"0")+IFERROR(SUMPRODUCT(1/J244:J246*(U244:U246/H244:H246)),"0")+IFERROR(SUMPRODUCT(1/J250:J250*(U250:U250/H250:H250)),"0")+IFERROR(SUMPRODUCT(1/J254:J254*(U254:U254/H254:H254)),"0")+IFERROR(SUMPRODUCT(1/J260:J267*(U260:U267/H260:H267)),"0")+IFERROR(SUMPRODUCT(1/J271:J272*(U271:U272/H271:H272)),"0")+IFERROR(SUMPRODUCT(1/J276:J276*(U276:U276/H276:H276)),"0")+IFERROR(SUMPRODUCT(1/J280:J280*(U280:U280/H280:H280)),"0")+IFERROR(SUMPRODUCT(1/J284:J284*(U284:U284/H284:H284)),"0")+IFERROR(SUMPRODUCT(1/J289:J292*(U289:U292/H289:H292)),"0")+IFERROR(SUMPRODUCT(1/J296:J297*(U296:U297/H296:H297)),"0")+IFERROR(SUMPRODUCT(1/J301:J304*(U301:U304/H301:H304)),"0")+IFERROR(SUMPRODUCT(1/J308:J308*(U308:U308/H308:H308)),"0")+IFERROR(SUMPRODUCT(1/J314:J315*(U314:U315/H314:H315)),"0")+IFERROR(SUMPRODUCT(1/J319:J325*(U319:U325/H319:H325)),"0")+IFERROR(SUMPRODUCT(1/J329:J332*(U329:U332/H329:H332)),"0")+IFERROR(SUMPRODUCT(1/J336:J336*(U336:U336/H336:H336)),"0")+IFERROR(SUMPRODUCT(1/J341:J342*(U341:U342/H341:H342)),"0")+IFERROR(SUMPRODUCT(1/J346:J350*(U346:U350/H346:H350)),"0")+IFERROR(SUMPRODUCT(1/J356:J365*(U356:U365/H356:H365)),"0")+IFERROR(SUMPRODUCT(1/J369:J370*(U369:U370/H369:H370)),"0")+IFERROR(SUMPRODUCT(1/J374:J379*(U374:U379/H374:H379)),"0")+IFERROR(SUMPRODUCT(1/J383:J384*(U383:U384/H383:H384)),"0")+IFERROR(SUMPRODUCT(1/J390:J391*(U390:U391/H390:H391)),"0")+IFERROR(SUMPRODUCT(1/J395:J396*(U395:U396/H395:H396)),"0")+IFERROR(SUMPRODUCT(1/J400:J401*(U400:U401/H400:H401)),"0")+IFERROR(SUMPRODUCT(1/J405:J407*(U405:U407/H405:H407)),"0"),0)</f>
        <v>0</v>
      </c>
      <c r="V412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50*(V50:V50/H50:H50)),"0")+IFERROR(SUMPRODUCT(1/J55:J57*(V55:V57/H55:H57)),"0")+IFERROR(SUMPRODUCT(1/J62:J75*(V62:V75/H62:H75)),"0")+IFERROR(SUMPRODUCT(1/J79:J84*(V79:V84/H79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148*(V134:V148/H134:H148)),"0")+IFERROR(SUMPRODUCT(1/J152:J153*(V152:V153/H152:H153)),"0")+IFERROR(SUMPRODUCT(1/J157:J172*(V157:V172/H157:H172)),"0")+IFERROR(SUMPRODUCT(1/J176:J196*(V176:V196/H176:H196)),"0")+IFERROR(SUMPRODUCT(1/J200:J205*(V200:V205/H200:H205)),"0")+IFERROR(SUMPRODUCT(1/J209:J211*(V209:V211/H209:H211)),"0")+IFERROR(SUMPRODUCT(1/J215:J218*(V215:V218/H215:H218)),"0")+IFERROR(SUMPRODUCT(1/J223:J229*(V223:V229/H223:H229)),"0")+IFERROR(SUMPRODUCT(1/J233:J234*(V233:V234/H233:H234)),"0")+IFERROR(SUMPRODUCT(1/J239:J240*(V239:V240/H239:H240)),"0")+IFERROR(SUMPRODUCT(1/J244:J246*(V244:V246/H244:H246)),"0")+IFERROR(SUMPRODUCT(1/J250:J250*(V250:V250/H250:H250)),"0")+IFERROR(SUMPRODUCT(1/J254:J254*(V254:V254/H254:H254)),"0")+IFERROR(SUMPRODUCT(1/J260:J267*(V260:V267/H260:H267)),"0")+IFERROR(SUMPRODUCT(1/J271:J272*(V271:V272/H271:H272)),"0")+IFERROR(SUMPRODUCT(1/J276:J276*(V276:V276/H276:H276)),"0")+IFERROR(SUMPRODUCT(1/J280:J280*(V280:V280/H280:H280)),"0")+IFERROR(SUMPRODUCT(1/J284:J284*(V284:V284/H284:H284)),"0")+IFERROR(SUMPRODUCT(1/J289:J292*(V289:V292/H289:H292)),"0")+IFERROR(SUMPRODUCT(1/J296:J297*(V296:V297/H296:H297)),"0")+IFERROR(SUMPRODUCT(1/J301:J304*(V301:V304/H301:H304)),"0")+IFERROR(SUMPRODUCT(1/J308:J308*(V308:V308/H308:H308)),"0")+IFERROR(SUMPRODUCT(1/J314:J315*(V314:V315/H314:H315)),"0")+IFERROR(SUMPRODUCT(1/J319:J325*(V319:V325/H319:H325)),"0")+IFERROR(SUMPRODUCT(1/J329:J332*(V329:V332/H329:H332)),"0")+IFERROR(SUMPRODUCT(1/J336:J336*(V336:V336/H336:H336)),"0")+IFERROR(SUMPRODUCT(1/J341:J342*(V341:V342/H341:H342)),"0")+IFERROR(SUMPRODUCT(1/J346:J350*(V346:V350/H346:H350)),"0")+IFERROR(SUMPRODUCT(1/J356:J365*(V356:V365/H356:H365)),"0")+IFERROR(SUMPRODUCT(1/J369:J370*(V369:V370/H369:H370)),"0")+IFERROR(SUMPRODUCT(1/J374:J379*(V374:V379/H374:H379)),"0")+IFERROR(SUMPRODUCT(1/J383:J384*(V383:V384/H383:H384)),"0")+IFERROR(SUMPRODUCT(1/J390:J391*(V390:V391/H390:H391)),"0")+IFERROR(SUMPRODUCT(1/J395:J396*(V395:V396/H395:H396)),"0")+IFERROR(SUMPRODUCT(1/J400:J401*(V400:V401/H400:H401)),"0")+IFERROR(SUMPRODUCT(1/J405:J407*(V405:V407/H405:H407)),"0"),0)</f>
        <v>0</v>
      </c>
      <c r="W412" s="43"/>
      <c r="X412" s="68"/>
      <c r="Y412" s="68"/>
    </row>
    <row r="413" spans="1:29" x14ac:dyDescent="0.2">
      <c r="A413" s="358"/>
      <c r="B413" s="358"/>
      <c r="C413" s="358"/>
      <c r="D413" s="358"/>
      <c r="E413" s="358"/>
      <c r="F413" s="358"/>
      <c r="G413" s="358"/>
      <c r="H413" s="358"/>
      <c r="I413" s="358"/>
      <c r="J413" s="358"/>
      <c r="K413" s="358"/>
      <c r="L413" s="581"/>
      <c r="M413" s="578" t="s">
        <v>39</v>
      </c>
      <c r="N413" s="579"/>
      <c r="O413" s="579"/>
      <c r="P413" s="579"/>
      <c r="Q413" s="579"/>
      <c r="R413" s="579"/>
      <c r="S413" s="580"/>
      <c r="T413" s="43" t="s">
        <v>0</v>
      </c>
      <c r="U413" s="44">
        <f>GrossWeightTotal+PalletQtyTotal*25</f>
        <v>0</v>
      </c>
      <c r="V413" s="44">
        <f>GrossWeightTotalR+PalletQtyTotalR*25</f>
        <v>0</v>
      </c>
      <c r="W413" s="43"/>
      <c r="X413" s="68"/>
      <c r="Y413" s="68"/>
    </row>
    <row r="414" spans="1:29" x14ac:dyDescent="0.2">
      <c r="A414" s="358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581"/>
      <c r="M414" s="578" t="s">
        <v>40</v>
      </c>
      <c r="N414" s="579"/>
      <c r="O414" s="579"/>
      <c r="P414" s="579"/>
      <c r="Q414" s="579"/>
      <c r="R414" s="579"/>
      <c r="S414" s="580"/>
      <c r="T414" s="43" t="s">
        <v>23</v>
      </c>
      <c r="U414" s="44">
        <f>IFERROR(U23+U32+U37+U41+U45+U51+U58+U76+U85+U97+U107+U114+U122+U130+U149+U154+U173+U197+U206+U212+U219+U230+U235+U241+U247+U251+U255+U268+U273+U277+U281+U285+U293+U298+U305+U309+U316+U326+U333+U337+U343+U351+U366+U371+U380+U385+U392+U397+U402+U408,"0")</f>
        <v>0</v>
      </c>
      <c r="V414" s="44">
        <f>IFERROR(V23+V32+V37+V41+V45+V51+V58+V76+V85+V97+V107+V114+V122+V130+V149+V154+V173+V197+V206+V212+V219+V230+V235+V241+V247+V251+V255+V268+V273+V277+V281+V285+V293+V298+V305+V309+V316+V326+V333+V337+V343+V351+V366+V371+V380+V385+V392+V397+V402+V408,"0")</f>
        <v>0</v>
      </c>
      <c r="W414" s="43"/>
      <c r="X414" s="68"/>
      <c r="Y414" s="68"/>
    </row>
    <row r="415" spans="1:29" ht="14.25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581"/>
      <c r="M415" s="578" t="s">
        <v>41</v>
      </c>
      <c r="N415" s="579"/>
      <c r="O415" s="579"/>
      <c r="P415" s="579"/>
      <c r="Q415" s="579"/>
      <c r="R415" s="579"/>
      <c r="S415" s="580"/>
      <c r="T415" s="46" t="s">
        <v>54</v>
      </c>
      <c r="U415" s="43"/>
      <c r="V415" s="43"/>
      <c r="W415" s="43">
        <f>IFERROR(W23+W32+W37+W41+W45+W51+W58+W76+W85+W97+W107+W114+W122+W130+W149+W154+W173+W197+W206+W212+W219+W230+W235+W241+W247+W251+W255+W268+W273+W277+W281+W285+W293+W298+W305+W309+W316+W326+W333+W337+W343+W351+W366+W371+W380+W385+W392+W397+W402+W408,"0")</f>
        <v>0</v>
      </c>
      <c r="X415" s="68"/>
      <c r="Y415" s="68"/>
    </row>
    <row r="416" spans="1:29" ht="13.5" thickBot="1" x14ac:dyDescent="0.25"/>
    <row r="417" spans="1:28" ht="27" thickTop="1" thickBot="1" x14ac:dyDescent="0.25">
      <c r="A417" s="47" t="s">
        <v>9</v>
      </c>
      <c r="B417" s="71" t="s">
        <v>74</v>
      </c>
      <c r="C417" s="582" t="s">
        <v>109</v>
      </c>
      <c r="D417" s="582" t="s">
        <v>109</v>
      </c>
      <c r="E417" s="582" t="s">
        <v>109</v>
      </c>
      <c r="F417" s="582" t="s">
        <v>109</v>
      </c>
      <c r="G417" s="582" t="s">
        <v>225</v>
      </c>
      <c r="H417" s="582" t="s">
        <v>225</v>
      </c>
      <c r="I417" s="582" t="s">
        <v>225</v>
      </c>
      <c r="J417" s="582" t="s">
        <v>225</v>
      </c>
      <c r="K417" s="582" t="s">
        <v>433</v>
      </c>
      <c r="L417" s="582" t="s">
        <v>433</v>
      </c>
      <c r="M417" s="582" t="s">
        <v>486</v>
      </c>
      <c r="N417" s="582" t="s">
        <v>486</v>
      </c>
      <c r="O417" s="71" t="s">
        <v>535</v>
      </c>
      <c r="P417" s="71" t="s">
        <v>585</v>
      </c>
      <c r="Q417" s="1"/>
      <c r="R417" s="1"/>
      <c r="S417" s="1"/>
      <c r="T417" s="1"/>
      <c r="Y417" s="61"/>
      <c r="AB417" s="1"/>
    </row>
    <row r="418" spans="1:28" ht="14.25" customHeight="1" thickTop="1" x14ac:dyDescent="0.2">
      <c r="A418" s="583" t="s">
        <v>10</v>
      </c>
      <c r="B418" s="582" t="s">
        <v>74</v>
      </c>
      <c r="C418" s="582" t="s">
        <v>110</v>
      </c>
      <c r="D418" s="582" t="s">
        <v>115</v>
      </c>
      <c r="E418" s="582" t="s">
        <v>109</v>
      </c>
      <c r="F418" s="582" t="s">
        <v>216</v>
      </c>
      <c r="G418" s="582" t="s">
        <v>226</v>
      </c>
      <c r="H418" s="582" t="s">
        <v>233</v>
      </c>
      <c r="I418" s="582" t="s">
        <v>401</v>
      </c>
      <c r="J418" s="582" t="s">
        <v>418</v>
      </c>
      <c r="K418" s="582" t="s">
        <v>434</v>
      </c>
      <c r="L418" s="582" t="s">
        <v>459</v>
      </c>
      <c r="M418" s="582" t="s">
        <v>487</v>
      </c>
      <c r="N418" s="582" t="s">
        <v>519</v>
      </c>
      <c r="O418" s="582" t="s">
        <v>535</v>
      </c>
      <c r="P418" s="582" t="s">
        <v>586</v>
      </c>
      <c r="Q418" s="1"/>
      <c r="R418" s="1"/>
      <c r="S418" s="1"/>
      <c r="T418" s="1"/>
      <c r="Y418" s="61"/>
      <c r="AB418" s="1"/>
    </row>
    <row r="419" spans="1:28" ht="13.5" thickBot="1" x14ac:dyDescent="0.25">
      <c r="A419" s="584"/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1"/>
      <c r="R419" s="1"/>
      <c r="S419" s="1"/>
      <c r="T419" s="1"/>
      <c r="Y419" s="61"/>
      <c r="AB419" s="1"/>
    </row>
    <row r="420" spans="1:28" ht="18" thickTop="1" thickBot="1" x14ac:dyDescent="0.25">
      <c r="A420" s="47" t="s">
        <v>13</v>
      </c>
      <c r="B420" s="53">
        <f>IFERROR(V22*1,"0")+IFERROR(V26*1,"0")+IFERROR(V27*1,"0")+IFERROR(V28*1,"0")+IFERROR(V29*1,"0")+IFERROR(V30*1,"0")+IFERROR(V31*1,"0")+IFERROR(V35*1,"0")+IFERROR(V36*1,"0")+IFERROR(V40*1,"0")+IFERROR(V44*1,"0")</f>
        <v>0</v>
      </c>
      <c r="C420" s="53">
        <f>IFERROR(V50*1,"0")</f>
        <v>0</v>
      </c>
      <c r="D420" s="53">
        <f>IFERROR(V55*1,"0")+IFERROR(V56*1,"0")+IFERROR(V57*1,"0")</f>
        <v>0</v>
      </c>
      <c r="E420" s="53">
        <f>IFERROR(V62*1,"0")+IFERROR(V63*1,"0")+IFERROR(V64*1,"0")+IFERROR(V65*1,"0")+IFERROR(V66*1,"0")+IFERROR(V67*1,"0")+IFERROR(V68*1,"0")+IFERROR(V69*1,"0")+IFERROR(V70*1,"0")+IFERROR(V71*1,"0")+IFERROR(V72*1,"0")+IFERROR(V73*1,"0")+IFERROR(V74*1,"0")+IFERROR(V75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0</v>
      </c>
      <c r="F420" s="53">
        <f>IFERROR(V118*1,"0")+IFERROR(V119*1,"0")+IFERROR(V120*1,"0")+IFERROR(V121*1,"0")</f>
        <v>0</v>
      </c>
      <c r="G420" s="53">
        <f>IFERROR(V127*1,"0")+IFERROR(V128*1,"0")+IFERROR(V129*1,"0")</f>
        <v>0</v>
      </c>
      <c r="H420" s="53">
        <f>IFERROR(V134*1,"0")+IFERROR(V135*1,"0")+IFERROR(V136*1,"0")+IFERROR(V137*1,"0")+IFERROR(V138*1,"0")+IFERROR(V139*1,"0")+IFERROR(V140*1,"0")+IFERROR(V141*1,"0")+IFERROR(V142*1,"0")+IFERROR(V143*1,"0")+IFERROR(V144*1,"0")+IFERROR(V145*1,"0")+IFERROR(V146*1,"0")+IFERROR(V147*1,"0")+IFERROR(V148*1,"0")+IFERROR(V152*1,"0")+IFERROR(V153*1,"0")+IFERROR(V157*1,"0")+IFERROR(V158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200*1,"0")+IFERROR(V201*1,"0")+IFERROR(V202*1,"0")+IFERROR(V203*1,"0")+IFERROR(V204*1,"0")+IFERROR(V205*1,"0")+IFERROR(V209*1,"0")+IFERROR(V210*1,"0")+IFERROR(V211*1,"0")+IFERROR(V215*1,"0")+IFERROR(V216*1,"0")+IFERROR(V217*1,"0")+IFERROR(V218*1,"0")</f>
        <v>0</v>
      </c>
      <c r="I420" s="53">
        <f>IFERROR(V223*1,"0")+IFERROR(V224*1,"0")+IFERROR(V225*1,"0")+IFERROR(V226*1,"0")+IFERROR(V227*1,"0")+IFERROR(V228*1,"0")+IFERROR(V229*1,"0")+IFERROR(V233*1,"0")+IFERROR(V234*1,"0")</f>
        <v>0</v>
      </c>
      <c r="J420" s="53">
        <f>IFERROR(V239*1,"0")+IFERROR(V240*1,"0")+IFERROR(V244*1,"0")+IFERROR(V245*1,"0")+IFERROR(V246*1,"0")+IFERROR(V250*1,"0")+IFERROR(V254*1,"0")</f>
        <v>0</v>
      </c>
      <c r="K420" s="53">
        <f>IFERROR(V260*1,"0")+IFERROR(V261*1,"0")+IFERROR(V262*1,"0")+IFERROR(V263*1,"0")+IFERROR(V264*1,"0")+IFERROR(V265*1,"0")+IFERROR(V266*1,"0")+IFERROR(V267*1,"0")+IFERROR(V271*1,"0")+IFERROR(V272*1,"0")+IFERROR(V276*1,"0")+IFERROR(V280*1,"0")+IFERROR(V284*1,"0")</f>
        <v>0</v>
      </c>
      <c r="L420" s="53">
        <f>IFERROR(V289*1,"0")+IFERROR(V290*1,"0")+IFERROR(V291*1,"0")+IFERROR(V292*1,"0")+IFERROR(V296*1,"0")+IFERROR(V297*1,"0")+IFERROR(V301*1,"0")+IFERROR(V302*1,"0")+IFERROR(V303*1,"0")+IFERROR(V304*1,"0")+IFERROR(V308*1,"0")</f>
        <v>0</v>
      </c>
      <c r="M420" s="53">
        <f>IFERROR(V314*1,"0")+IFERROR(V315*1,"0")+IFERROR(V319*1,"0")+IFERROR(V320*1,"0")+IFERROR(V321*1,"0")+IFERROR(V322*1,"0")+IFERROR(V323*1,"0")+IFERROR(V324*1,"0")+IFERROR(V325*1,"0")+IFERROR(V329*1,"0")+IFERROR(V330*1,"0")+IFERROR(V331*1,"0")+IFERROR(V332*1,"0")+IFERROR(V336*1,"0")</f>
        <v>0</v>
      </c>
      <c r="N420" s="53">
        <f>IFERROR(V341*1,"0")+IFERROR(V342*1,"0")+IFERROR(V346*1,"0")+IFERROR(V347*1,"0")+IFERROR(V348*1,"0")+IFERROR(V349*1,"0")+IFERROR(V350*1,"0")</f>
        <v>0</v>
      </c>
      <c r="O420" s="53">
        <f>IFERROR(V356*1,"0")+IFERROR(V357*1,"0")+IFERROR(V358*1,"0")+IFERROR(V359*1,"0")+IFERROR(V360*1,"0")+IFERROR(V361*1,"0")+IFERROR(V362*1,"0")+IFERROR(V363*1,"0")+IFERROR(V364*1,"0")+IFERROR(V365*1,"0")+IFERROR(V369*1,"0")+IFERROR(V370*1,"0")+IFERROR(V374*1,"0")+IFERROR(V375*1,"0")+IFERROR(V376*1,"0")+IFERROR(V377*1,"0")+IFERROR(V378*1,"0")+IFERROR(V379*1,"0")+IFERROR(V383*1,"0")+IFERROR(V384*1,"0")</f>
        <v>0</v>
      </c>
      <c r="P420" s="53">
        <f>IFERROR(V390*1,"0")+IFERROR(V391*1,"0")+IFERROR(V395*1,"0")+IFERROR(V396*1,"0")+IFERROR(V400*1,"0")+IFERROR(V401*1,"0")+IFERROR(V405*1,"0")+IFERROR(V406*1,"0")+IFERROR(V407*1,"0")</f>
        <v>0</v>
      </c>
      <c r="Q420" s="1"/>
      <c r="R420" s="1"/>
      <c r="S420" s="1"/>
      <c r="T420" s="1"/>
      <c r="Y420" s="61"/>
      <c r="AB420" s="1"/>
    </row>
  </sheetData>
  <sheetProtection algorithmName="SHA-512" hashValue="dGMoCHzo1PyJo1wr9Ow4wP8tNTenXipqclZGe3GMRBoWU6LNPHyAA6BGY85QTl4JwOp9z8mhuJGOe1P7sKJNWA==" saltValue="30/Qv3rhB3y+jPJtC92T6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50">
    <mergeCell ref="O418:O419"/>
    <mergeCell ref="P418:P419"/>
    <mergeCell ref="C417:F417"/>
    <mergeCell ref="G417:J417"/>
    <mergeCell ref="K417:L417"/>
    <mergeCell ref="M417:N417"/>
    <mergeCell ref="A418:A419"/>
    <mergeCell ref="B418:B419"/>
    <mergeCell ref="C418:C419"/>
    <mergeCell ref="D418:D419"/>
    <mergeCell ref="E418:E419"/>
    <mergeCell ref="F418:F419"/>
    <mergeCell ref="G418:G419"/>
    <mergeCell ref="H418:H419"/>
    <mergeCell ref="I418:I419"/>
    <mergeCell ref="J418:J419"/>
    <mergeCell ref="K418:K419"/>
    <mergeCell ref="L418:L419"/>
    <mergeCell ref="M418:M419"/>
    <mergeCell ref="N418:N419"/>
    <mergeCell ref="D406:E406"/>
    <mergeCell ref="M406:Q406"/>
    <mergeCell ref="D407:E407"/>
    <mergeCell ref="M407:Q407"/>
    <mergeCell ref="M408:S408"/>
    <mergeCell ref="A408:L409"/>
    <mergeCell ref="M409:S409"/>
    <mergeCell ref="M410:S410"/>
    <mergeCell ref="A410:L415"/>
    <mergeCell ref="M411:S411"/>
    <mergeCell ref="M412:S412"/>
    <mergeCell ref="M413:S413"/>
    <mergeCell ref="M414:S414"/>
    <mergeCell ref="M415:S415"/>
    <mergeCell ref="D400:E400"/>
    <mergeCell ref="M400:Q400"/>
    <mergeCell ref="D401:E401"/>
    <mergeCell ref="M401:Q401"/>
    <mergeCell ref="M402:S402"/>
    <mergeCell ref="A402:L403"/>
    <mergeCell ref="M403:S403"/>
    <mergeCell ref="A404:W404"/>
    <mergeCell ref="D405:E405"/>
    <mergeCell ref="M405:Q405"/>
    <mergeCell ref="A394:W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A388:W388"/>
    <mergeCell ref="A389:W389"/>
    <mergeCell ref="D390:E390"/>
    <mergeCell ref="M390:Q390"/>
    <mergeCell ref="D391:E391"/>
    <mergeCell ref="M391:Q391"/>
    <mergeCell ref="M392:S392"/>
    <mergeCell ref="A392:L393"/>
    <mergeCell ref="M393:S393"/>
    <mergeCell ref="A382:W382"/>
    <mergeCell ref="D383:E383"/>
    <mergeCell ref="M383:Q383"/>
    <mergeCell ref="D384:E384"/>
    <mergeCell ref="M384:Q384"/>
    <mergeCell ref="M385:S385"/>
    <mergeCell ref="A385:L386"/>
    <mergeCell ref="M386:S386"/>
    <mergeCell ref="A387:W387"/>
    <mergeCell ref="D377:E377"/>
    <mergeCell ref="M377:Q377"/>
    <mergeCell ref="D378:E378"/>
    <mergeCell ref="M378:Q378"/>
    <mergeCell ref="D379:E379"/>
    <mergeCell ref="M379:Q379"/>
    <mergeCell ref="M380:S380"/>
    <mergeCell ref="A380:L381"/>
    <mergeCell ref="M381:S381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D365:E365"/>
    <mergeCell ref="M365:Q365"/>
    <mergeCell ref="M366:S366"/>
    <mergeCell ref="A366:L367"/>
    <mergeCell ref="M367:S367"/>
    <mergeCell ref="A368:W368"/>
    <mergeCell ref="D369:E369"/>
    <mergeCell ref="M369:Q369"/>
    <mergeCell ref="D370:E370"/>
    <mergeCell ref="M370:Q370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A354:W354"/>
    <mergeCell ref="M343:S343"/>
    <mergeCell ref="A343:L344"/>
    <mergeCell ref="M344:S344"/>
    <mergeCell ref="A345:W345"/>
    <mergeCell ref="D346:E346"/>
    <mergeCell ref="M346:Q346"/>
    <mergeCell ref="D347:E347"/>
    <mergeCell ref="M347:Q347"/>
    <mergeCell ref="D348:E348"/>
    <mergeCell ref="M348:Q348"/>
    <mergeCell ref="M337:S337"/>
    <mergeCell ref="A337:L338"/>
    <mergeCell ref="M338:S338"/>
    <mergeCell ref="A339:W339"/>
    <mergeCell ref="A340:W340"/>
    <mergeCell ref="D341:E341"/>
    <mergeCell ref="M341:Q341"/>
    <mergeCell ref="D342:E342"/>
    <mergeCell ref="M342:Q342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A313:W313"/>
    <mergeCell ref="D301:E301"/>
    <mergeCell ref="M301:Q301"/>
    <mergeCell ref="D302:E302"/>
    <mergeCell ref="M302:Q302"/>
    <mergeCell ref="D303:E303"/>
    <mergeCell ref="M303:Q303"/>
    <mergeCell ref="D304:E304"/>
    <mergeCell ref="M304:Q304"/>
    <mergeCell ref="M305:S305"/>
    <mergeCell ref="A305:L306"/>
    <mergeCell ref="M306:S306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D289:E289"/>
    <mergeCell ref="M289:Q289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70:W270"/>
    <mergeCell ref="D271:E271"/>
    <mergeCell ref="M271:Q271"/>
    <mergeCell ref="D272:E272"/>
    <mergeCell ref="M272:Q272"/>
    <mergeCell ref="M273:S273"/>
    <mergeCell ref="A273:L274"/>
    <mergeCell ref="M274:S274"/>
    <mergeCell ref="A275:W275"/>
    <mergeCell ref="D265:E265"/>
    <mergeCell ref="M265:Q265"/>
    <mergeCell ref="D266:E266"/>
    <mergeCell ref="M266:Q266"/>
    <mergeCell ref="D267:E267"/>
    <mergeCell ref="M267:Q267"/>
    <mergeCell ref="M268:S268"/>
    <mergeCell ref="A268:L269"/>
    <mergeCell ref="M269:S269"/>
    <mergeCell ref="D260:E260"/>
    <mergeCell ref="M260:Q260"/>
    <mergeCell ref="D261:E261"/>
    <mergeCell ref="M261:Q261"/>
    <mergeCell ref="D262:E262"/>
    <mergeCell ref="M262:Q262"/>
    <mergeCell ref="D263:E263"/>
    <mergeCell ref="M263:Q263"/>
    <mergeCell ref="D264:E264"/>
    <mergeCell ref="M264:Q264"/>
    <mergeCell ref="A253:W253"/>
    <mergeCell ref="D254:E254"/>
    <mergeCell ref="M254:Q254"/>
    <mergeCell ref="M255:S255"/>
    <mergeCell ref="A255:L256"/>
    <mergeCell ref="M256:S256"/>
    <mergeCell ref="A257:W257"/>
    <mergeCell ref="A258:W258"/>
    <mergeCell ref="A259:W259"/>
    <mergeCell ref="M247:S247"/>
    <mergeCell ref="A247:L248"/>
    <mergeCell ref="M248:S248"/>
    <mergeCell ref="A249:W249"/>
    <mergeCell ref="D250:E250"/>
    <mergeCell ref="M250:Q250"/>
    <mergeCell ref="M251:S251"/>
    <mergeCell ref="A251:L252"/>
    <mergeCell ref="M252:S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A238:W238"/>
    <mergeCell ref="D239:E239"/>
    <mergeCell ref="M239:Q239"/>
    <mergeCell ref="D240:E240"/>
    <mergeCell ref="M240:Q240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195:E195"/>
    <mergeCell ref="M195:Q195"/>
    <mergeCell ref="D196:E196"/>
    <mergeCell ref="M196:Q196"/>
    <mergeCell ref="M197:S197"/>
    <mergeCell ref="A197:L198"/>
    <mergeCell ref="M198:S198"/>
    <mergeCell ref="A199:W199"/>
    <mergeCell ref="D200:E200"/>
    <mergeCell ref="M200:Q200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A175:W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M173:S173"/>
    <mergeCell ref="A173:L174"/>
    <mergeCell ref="M174:S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M76:S76"/>
    <mergeCell ref="A76:L77"/>
    <mergeCell ref="M77:S77"/>
    <mergeCell ref="A78:W78"/>
    <mergeCell ref="D79:E79"/>
    <mergeCell ref="M79:Q79"/>
    <mergeCell ref="D80:E80"/>
    <mergeCell ref="M80:Q80"/>
    <mergeCell ref="D81:E81"/>
    <mergeCell ref="M81:Q81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A60:W60"/>
    <mergeCell ref="A61:W61"/>
    <mergeCell ref="D62:E62"/>
    <mergeCell ref="M62:Q62"/>
    <mergeCell ref="D63:E63"/>
    <mergeCell ref="M63:Q63"/>
    <mergeCell ref="D64:E64"/>
    <mergeCell ref="M64:Q64"/>
    <mergeCell ref="D65:E65"/>
    <mergeCell ref="M65:Q65"/>
    <mergeCell ref="A53:W53"/>
    <mergeCell ref="A54:W54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M45:S45"/>
    <mergeCell ref="A45:L46"/>
    <mergeCell ref="M46:S46"/>
    <mergeCell ref="A47:W47"/>
    <mergeCell ref="A48:W48"/>
    <mergeCell ref="A49:W49"/>
    <mergeCell ref="D50:E50"/>
    <mergeCell ref="M50:Q50"/>
    <mergeCell ref="M51:S51"/>
    <mergeCell ref="A51:L52"/>
    <mergeCell ref="M52:S52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614</v>
      </c>
      <c r="H1" s="9"/>
    </row>
    <row r="3" spans="2:8" x14ac:dyDescent="0.2">
      <c r="B3" s="54" t="s">
        <v>615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617</v>
      </c>
      <c r="C6" s="54" t="s">
        <v>618</v>
      </c>
      <c r="D6" s="54" t="s">
        <v>619</v>
      </c>
      <c r="E6" s="54" t="s">
        <v>48</v>
      </c>
    </row>
    <row r="7" spans="2:8" x14ac:dyDescent="0.2">
      <c r="B7" s="54" t="s">
        <v>620</v>
      </c>
      <c r="C7" s="54" t="s">
        <v>621</v>
      </c>
      <c r="D7" s="54" t="s">
        <v>622</v>
      </c>
      <c r="E7" s="54" t="s">
        <v>48</v>
      </c>
    </row>
    <row r="8" spans="2:8" x14ac:dyDescent="0.2">
      <c r="B8" s="54" t="s">
        <v>623</v>
      </c>
      <c r="C8" s="54" t="s">
        <v>624</v>
      </c>
      <c r="D8" s="54" t="s">
        <v>625</v>
      </c>
      <c r="E8" s="54" t="s">
        <v>48</v>
      </c>
    </row>
    <row r="10" spans="2:8" x14ac:dyDescent="0.2">
      <c r="B10" s="54" t="s">
        <v>626</v>
      </c>
      <c r="C10" s="54" t="s">
        <v>618</v>
      </c>
      <c r="D10" s="54" t="s">
        <v>48</v>
      </c>
      <c r="E10" s="54" t="s">
        <v>48</v>
      </c>
    </row>
    <row r="12" spans="2:8" x14ac:dyDescent="0.2">
      <c r="B12" s="54" t="s">
        <v>627</v>
      </c>
      <c r="C12" s="54" t="s">
        <v>621</v>
      </c>
      <c r="D12" s="54" t="s">
        <v>48</v>
      </c>
      <c r="E12" s="54" t="s">
        <v>48</v>
      </c>
    </row>
    <row r="14" spans="2:8" x14ac:dyDescent="0.2">
      <c r="B14" s="54" t="s">
        <v>628</v>
      </c>
      <c r="C14" s="54" t="s">
        <v>624</v>
      </c>
      <c r="D14" s="54" t="s">
        <v>48</v>
      </c>
      <c r="E14" s="54" t="s">
        <v>48</v>
      </c>
    </row>
    <row r="16" spans="2:8" x14ac:dyDescent="0.2">
      <c r="B16" s="54" t="s">
        <v>629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630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631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632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633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634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636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637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638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639</v>
      </c>
      <c r="C26" s="54" t="s">
        <v>48</v>
      </c>
      <c r="D26" s="54" t="s">
        <v>48</v>
      </c>
      <c r="E26" s="54" t="s">
        <v>48</v>
      </c>
    </row>
  </sheetData>
  <sheetProtection algorithmName="SHA-512" hashValue="KJ5T5UaEa1TUpjrNUBqJSdoHiq8ZBN0MjYg5dWmmoncOezZ8PsijdhAD/nyuQnyJCwR89bIetexQCzNLYYC/8A==" saltValue="ExqPoXNREiqP6qFyN86fx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922</vt:i4>
      </vt:variant>
    </vt:vector>
  </HeadingPairs>
  <TitlesOfParts>
    <vt:vector size="9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s-dax.aos.wrk</cp:lastModifiedBy>
  <dcterms:created xsi:type="dcterms:W3CDTF">2021-11-12T12:13:19Z</dcterms:created>
  <dcterms:modified xsi:type="dcterms:W3CDTF">2023-07-20T06:06:22Z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