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649" i="2" l="1"/>
  <c r="X648" i="2"/>
  <c r="BO647" i="2"/>
  <c r="BM647" i="2"/>
  <c r="Y647" i="2"/>
  <c r="Z647" i="2" s="1"/>
  <c r="Z648" i="2" s="1"/>
  <c r="X645" i="2"/>
  <c r="X644" i="2"/>
  <c r="BO643" i="2"/>
  <c r="BM643" i="2"/>
  <c r="Y643" i="2"/>
  <c r="Z643" i="2" s="1"/>
  <c r="Z644" i="2" s="1"/>
  <c r="X641" i="2"/>
  <c r="X640" i="2"/>
  <c r="BO639" i="2"/>
  <c r="BM639" i="2"/>
  <c r="Y639" i="2"/>
  <c r="AF660" i="2" s="1"/>
  <c r="Y637" i="2"/>
  <c r="X637" i="2"/>
  <c r="X636" i="2"/>
  <c r="BP635" i="2"/>
  <c r="BO635" i="2"/>
  <c r="BN635" i="2"/>
  <c r="BM635" i="2"/>
  <c r="Z635" i="2"/>
  <c r="Y635" i="2"/>
  <c r="Y636" i="2" s="1"/>
  <c r="BP634" i="2"/>
  <c r="BO634" i="2"/>
  <c r="BN634" i="2"/>
  <c r="BM634" i="2"/>
  <c r="Z634" i="2"/>
  <c r="Z636" i="2" s="1"/>
  <c r="Y634" i="2"/>
  <c r="Y631" i="2"/>
  <c r="X631" i="2"/>
  <c r="X630" i="2"/>
  <c r="BO629" i="2"/>
  <c r="BN629" i="2"/>
  <c r="BM629" i="2"/>
  <c r="Y629" i="2"/>
  <c r="Z629" i="2" s="1"/>
  <c r="BO628" i="2"/>
  <c r="BM628" i="2"/>
  <c r="Y628" i="2"/>
  <c r="BP628" i="2" s="1"/>
  <c r="BO627" i="2"/>
  <c r="BN627" i="2"/>
  <c r="BM627" i="2"/>
  <c r="Y627" i="2"/>
  <c r="Z627" i="2" s="1"/>
  <c r="BO626" i="2"/>
  <c r="BM626" i="2"/>
  <c r="Y626" i="2"/>
  <c r="BP626" i="2" s="1"/>
  <c r="X624" i="2"/>
  <c r="X623" i="2"/>
  <c r="BO622" i="2"/>
  <c r="BN622" i="2"/>
  <c r="BM622" i="2"/>
  <c r="Y622" i="2"/>
  <c r="BP622" i="2" s="1"/>
  <c r="BP621" i="2"/>
  <c r="BO621" i="2"/>
  <c r="BN621" i="2"/>
  <c r="BM621" i="2"/>
  <c r="Y621" i="2"/>
  <c r="Z621" i="2" s="1"/>
  <c r="BO620" i="2"/>
  <c r="BN620" i="2"/>
  <c r="BM620" i="2"/>
  <c r="Y620" i="2"/>
  <c r="BP620" i="2" s="1"/>
  <c r="BP619" i="2"/>
  <c r="BO619" i="2"/>
  <c r="BN619" i="2"/>
  <c r="BM619" i="2"/>
  <c r="Y619" i="2"/>
  <c r="Z619" i="2" s="1"/>
  <c r="BO618" i="2"/>
  <c r="BN618" i="2"/>
  <c r="BM618" i="2"/>
  <c r="Y618" i="2"/>
  <c r="BP618" i="2" s="1"/>
  <c r="BP617" i="2"/>
  <c r="BO617" i="2"/>
  <c r="BN617" i="2"/>
  <c r="BM617" i="2"/>
  <c r="Y617" i="2"/>
  <c r="Z617" i="2" s="1"/>
  <c r="BO616" i="2"/>
  <c r="BN616" i="2"/>
  <c r="BM616" i="2"/>
  <c r="Y616" i="2"/>
  <c r="BP616" i="2" s="1"/>
  <c r="BP615" i="2"/>
  <c r="BO615" i="2"/>
  <c r="BN615" i="2"/>
  <c r="BM615" i="2"/>
  <c r="Y615" i="2"/>
  <c r="Y623" i="2" s="1"/>
  <c r="X613" i="2"/>
  <c r="X612" i="2"/>
  <c r="BP611" i="2"/>
  <c r="BO611" i="2"/>
  <c r="BM611" i="2"/>
  <c r="Z611" i="2"/>
  <c r="Y611" i="2"/>
  <c r="BN611" i="2" s="1"/>
  <c r="BO610" i="2"/>
  <c r="BM610" i="2"/>
  <c r="Y610" i="2"/>
  <c r="BP610" i="2" s="1"/>
  <c r="BP609" i="2"/>
  <c r="BO609" i="2"/>
  <c r="BM609" i="2"/>
  <c r="Z609" i="2"/>
  <c r="Y609" i="2"/>
  <c r="BN609" i="2" s="1"/>
  <c r="BO608" i="2"/>
  <c r="BM608" i="2"/>
  <c r="Y608" i="2"/>
  <c r="BP608" i="2" s="1"/>
  <c r="BP607" i="2"/>
  <c r="BO607" i="2"/>
  <c r="BM607" i="2"/>
  <c r="Z607" i="2"/>
  <c r="Y607" i="2"/>
  <c r="BN607" i="2" s="1"/>
  <c r="BO606" i="2"/>
  <c r="BM606" i="2"/>
  <c r="Y606" i="2"/>
  <c r="BP606" i="2" s="1"/>
  <c r="BP605" i="2"/>
  <c r="BO605" i="2"/>
  <c r="BM605" i="2"/>
  <c r="Z605" i="2"/>
  <c r="Y605" i="2"/>
  <c r="Y613" i="2" s="1"/>
  <c r="X603" i="2"/>
  <c r="X602" i="2"/>
  <c r="BO601" i="2"/>
  <c r="BM601" i="2"/>
  <c r="Y601" i="2"/>
  <c r="BP600" i="2"/>
  <c r="BO600" i="2"/>
  <c r="BN600" i="2"/>
  <c r="BM600" i="2"/>
  <c r="Z600" i="2"/>
  <c r="Y600" i="2"/>
  <c r="BO599" i="2"/>
  <c r="BM599" i="2"/>
  <c r="Y599" i="2"/>
  <c r="BP598" i="2"/>
  <c r="BO598" i="2"/>
  <c r="BN598" i="2"/>
  <c r="BM598" i="2"/>
  <c r="Z598" i="2"/>
  <c r="Y598" i="2"/>
  <c r="X596" i="2"/>
  <c r="X595" i="2"/>
  <c r="BP594" i="2"/>
  <c r="BO594" i="2"/>
  <c r="BM594" i="2"/>
  <c r="Y594" i="2"/>
  <c r="BN594" i="2" s="1"/>
  <c r="BO593" i="2"/>
  <c r="BM593" i="2"/>
  <c r="Y593" i="2"/>
  <c r="BP593" i="2" s="1"/>
  <c r="BP592" i="2"/>
  <c r="BO592" i="2"/>
  <c r="BM592" i="2"/>
  <c r="Y592" i="2"/>
  <c r="BN592" i="2" s="1"/>
  <c r="BO591" i="2"/>
  <c r="BM591" i="2"/>
  <c r="Y591" i="2"/>
  <c r="BP591" i="2" s="1"/>
  <c r="BP590" i="2"/>
  <c r="BO590" i="2"/>
  <c r="BM590" i="2"/>
  <c r="Y590" i="2"/>
  <c r="BN590" i="2" s="1"/>
  <c r="BO589" i="2"/>
  <c r="BM589" i="2"/>
  <c r="Y589" i="2"/>
  <c r="BP589" i="2" s="1"/>
  <c r="BP588" i="2"/>
  <c r="BO588" i="2"/>
  <c r="BM588" i="2"/>
  <c r="Y588" i="2"/>
  <c r="X584" i="2"/>
  <c r="Y583" i="2"/>
  <c r="X583" i="2"/>
  <c r="BP582" i="2"/>
  <c r="BO582" i="2"/>
  <c r="BN582" i="2"/>
  <c r="BM582" i="2"/>
  <c r="Z582" i="2"/>
  <c r="Y582" i="2"/>
  <c r="BP581" i="2"/>
  <c r="BO581" i="2"/>
  <c r="BN581" i="2"/>
  <c r="BM581" i="2"/>
  <c r="Z581" i="2"/>
  <c r="Z583" i="2" s="1"/>
  <c r="Y581" i="2"/>
  <c r="Y584" i="2" s="1"/>
  <c r="P581" i="2"/>
  <c r="X579" i="2"/>
  <c r="X578" i="2"/>
  <c r="BP577" i="2"/>
  <c r="BO577" i="2"/>
  <c r="BN577" i="2"/>
  <c r="BM577" i="2"/>
  <c r="Z577" i="2"/>
  <c r="Y577" i="2"/>
  <c r="P577" i="2"/>
  <c r="BP576" i="2"/>
  <c r="BO576" i="2"/>
  <c r="BM576" i="2"/>
  <c r="Y576" i="2"/>
  <c r="BN576" i="2" s="1"/>
  <c r="P576" i="2"/>
  <c r="BO575" i="2"/>
  <c r="BM575" i="2"/>
  <c r="Y575" i="2"/>
  <c r="P575" i="2"/>
  <c r="X573" i="2"/>
  <c r="X572" i="2"/>
  <c r="BO571" i="2"/>
  <c r="BM571" i="2"/>
  <c r="Y571" i="2"/>
  <c r="BP570" i="2"/>
  <c r="BO570" i="2"/>
  <c r="BN570" i="2"/>
  <c r="BM570" i="2"/>
  <c r="Z570" i="2"/>
  <c r="Y570" i="2"/>
  <c r="P570" i="2"/>
  <c r="BO569" i="2"/>
  <c r="BM569" i="2"/>
  <c r="Z569" i="2"/>
  <c r="Y569" i="2"/>
  <c r="BP569" i="2" s="1"/>
  <c r="BO568" i="2"/>
  <c r="BM568" i="2"/>
  <c r="Y568" i="2"/>
  <c r="BP568" i="2" s="1"/>
  <c r="P568" i="2"/>
  <c r="BP567" i="2"/>
  <c r="BO567" i="2"/>
  <c r="BN567" i="2"/>
  <c r="BM567" i="2"/>
  <c r="Z567" i="2"/>
  <c r="Y567" i="2"/>
  <c r="BO566" i="2"/>
  <c r="BN566" i="2"/>
  <c r="BM566" i="2"/>
  <c r="Y566" i="2"/>
  <c r="BP566" i="2" s="1"/>
  <c r="P566" i="2"/>
  <c r="BO565" i="2"/>
  <c r="BN565" i="2"/>
  <c r="BM565" i="2"/>
  <c r="Y565" i="2"/>
  <c r="Z565" i="2" s="1"/>
  <c r="P565" i="2"/>
  <c r="BP564" i="2"/>
  <c r="BO564" i="2"/>
  <c r="BN564" i="2"/>
  <c r="BM564" i="2"/>
  <c r="Z564" i="2"/>
  <c r="Y564" i="2"/>
  <c r="P564" i="2"/>
  <c r="BP563" i="2"/>
  <c r="BO563" i="2"/>
  <c r="BM563" i="2"/>
  <c r="Y563" i="2"/>
  <c r="P563" i="2"/>
  <c r="X561" i="2"/>
  <c r="X560" i="2"/>
  <c r="BP559" i="2"/>
  <c r="BO559" i="2"/>
  <c r="BM559" i="2"/>
  <c r="Y559" i="2"/>
  <c r="BN559" i="2" s="1"/>
  <c r="P559" i="2"/>
  <c r="BO558" i="2"/>
  <c r="BM558" i="2"/>
  <c r="Y558" i="2"/>
  <c r="BO557" i="2"/>
  <c r="BM557" i="2"/>
  <c r="Z557" i="2"/>
  <c r="Y557" i="2"/>
  <c r="BP557" i="2" s="1"/>
  <c r="P557" i="2"/>
  <c r="X555" i="2"/>
  <c r="X554" i="2"/>
  <c r="BO553" i="2"/>
  <c r="BM553" i="2"/>
  <c r="Z553" i="2"/>
  <c r="Y553" i="2"/>
  <c r="BP553" i="2" s="1"/>
  <c r="BO552" i="2"/>
  <c r="BM552" i="2"/>
  <c r="Y552" i="2"/>
  <c r="P552" i="2"/>
  <c r="BO551" i="2"/>
  <c r="BM551" i="2"/>
  <c r="Y551" i="2"/>
  <c r="BO550" i="2"/>
  <c r="BM550" i="2"/>
  <c r="Z550" i="2"/>
  <c r="Y550" i="2"/>
  <c r="BP550" i="2" s="1"/>
  <c r="BO549" i="2"/>
  <c r="BM549" i="2"/>
  <c r="Y549" i="2"/>
  <c r="P549" i="2"/>
  <c r="BP548" i="2"/>
  <c r="BO548" i="2"/>
  <c r="BN548" i="2"/>
  <c r="BM548" i="2"/>
  <c r="Z548" i="2"/>
  <c r="Y548" i="2"/>
  <c r="P548" i="2"/>
  <c r="BO547" i="2"/>
  <c r="BN547" i="2"/>
  <c r="BM547" i="2"/>
  <c r="Y547" i="2"/>
  <c r="BP547" i="2" s="1"/>
  <c r="P547" i="2"/>
  <c r="BP546" i="2"/>
  <c r="BO546" i="2"/>
  <c r="BN546" i="2"/>
  <c r="BM546" i="2"/>
  <c r="Z546" i="2"/>
  <c r="Y546" i="2"/>
  <c r="P546" i="2"/>
  <c r="BO545" i="2"/>
  <c r="BM545" i="2"/>
  <c r="Y545" i="2"/>
  <c r="P545" i="2"/>
  <c r="BO544" i="2"/>
  <c r="BM544" i="2"/>
  <c r="Z544" i="2"/>
  <c r="Y544" i="2"/>
  <c r="BP544" i="2" s="1"/>
  <c r="P544" i="2"/>
  <c r="BO543" i="2"/>
  <c r="BM543" i="2"/>
  <c r="Z543" i="2"/>
  <c r="Y543" i="2"/>
  <c r="P543" i="2"/>
  <c r="X539" i="2"/>
  <c r="X538" i="2"/>
  <c r="BO537" i="2"/>
  <c r="BM537" i="2"/>
  <c r="Z537" i="2"/>
  <c r="Z538" i="2" s="1"/>
  <c r="Y537" i="2"/>
  <c r="AC660" i="2" s="1"/>
  <c r="P537" i="2"/>
  <c r="X534" i="2"/>
  <c r="X533" i="2"/>
  <c r="BO532" i="2"/>
  <c r="BM532" i="2"/>
  <c r="Z532" i="2"/>
  <c r="Y532" i="2"/>
  <c r="BP532" i="2" s="1"/>
  <c r="BO531" i="2"/>
  <c r="BM531" i="2"/>
  <c r="Y531" i="2"/>
  <c r="P531" i="2"/>
  <c r="BP530" i="2"/>
  <c r="BO530" i="2"/>
  <c r="BN530" i="2"/>
  <c r="BM530" i="2"/>
  <c r="Z530" i="2"/>
  <c r="Y530" i="2"/>
  <c r="P530" i="2"/>
  <c r="BO529" i="2"/>
  <c r="BM529" i="2"/>
  <c r="Y529" i="2"/>
  <c r="AB660" i="2" s="1"/>
  <c r="P529" i="2"/>
  <c r="Y526" i="2"/>
  <c r="X526" i="2"/>
  <c r="X525" i="2"/>
  <c r="BO524" i="2"/>
  <c r="BM524" i="2"/>
  <c r="Y524" i="2"/>
  <c r="Y525" i="2" s="1"/>
  <c r="P524" i="2"/>
  <c r="Y522" i="2"/>
  <c r="X522" i="2"/>
  <c r="X521" i="2"/>
  <c r="BO520" i="2"/>
  <c r="BM520" i="2"/>
  <c r="Y520" i="2"/>
  <c r="Y521" i="2" s="1"/>
  <c r="P520" i="2"/>
  <c r="X518" i="2"/>
  <c r="X517" i="2"/>
  <c r="BO516" i="2"/>
  <c r="BM516" i="2"/>
  <c r="Y516" i="2"/>
  <c r="BP516" i="2" s="1"/>
  <c r="BO515" i="2"/>
  <c r="BN515" i="2"/>
  <c r="BM515" i="2"/>
  <c r="Y515" i="2"/>
  <c r="Z515" i="2" s="1"/>
  <c r="P515" i="2"/>
  <c r="BP514" i="2"/>
  <c r="BO514" i="2"/>
  <c r="BN514" i="2"/>
  <c r="BM514" i="2"/>
  <c r="Z514" i="2"/>
  <c r="Y514" i="2"/>
  <c r="P514" i="2"/>
  <c r="BO513" i="2"/>
  <c r="BM513" i="2"/>
  <c r="Y513" i="2"/>
  <c r="P513" i="2"/>
  <c r="BP512" i="2"/>
  <c r="BO512" i="2"/>
  <c r="BM512" i="2"/>
  <c r="Y512" i="2"/>
  <c r="P512" i="2"/>
  <c r="X510" i="2"/>
  <c r="X509" i="2"/>
  <c r="BO508" i="2"/>
  <c r="BM508" i="2"/>
  <c r="Y508" i="2"/>
  <c r="P508" i="2"/>
  <c r="X505" i="2"/>
  <c r="Y504" i="2"/>
  <c r="X504" i="2"/>
  <c r="BO503" i="2"/>
  <c r="BM503" i="2"/>
  <c r="Y503" i="2"/>
  <c r="P503" i="2"/>
  <c r="BO502" i="2"/>
  <c r="BM502" i="2"/>
  <c r="Y502" i="2"/>
  <c r="P502" i="2"/>
  <c r="X500" i="2"/>
  <c r="Y499" i="2"/>
  <c r="X499" i="2"/>
  <c r="BO498" i="2"/>
  <c r="BM498" i="2"/>
  <c r="Y498" i="2"/>
  <c r="P498" i="2"/>
  <c r="BP497" i="2"/>
  <c r="BO497" i="2"/>
  <c r="BN497" i="2"/>
  <c r="BM497" i="2"/>
  <c r="Z497" i="2"/>
  <c r="Y497" i="2"/>
  <c r="P497" i="2"/>
  <c r="X495" i="2"/>
  <c r="X494" i="2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P491" i="2"/>
  <c r="BO491" i="2"/>
  <c r="BN491" i="2"/>
  <c r="BM491" i="2"/>
  <c r="Z491" i="2"/>
  <c r="Y491" i="2"/>
  <c r="P491" i="2"/>
  <c r="BO490" i="2"/>
  <c r="BM490" i="2"/>
  <c r="Y490" i="2"/>
  <c r="BP490" i="2" s="1"/>
  <c r="P490" i="2"/>
  <c r="BP489" i="2"/>
  <c r="BO489" i="2"/>
  <c r="BM489" i="2"/>
  <c r="Z489" i="2"/>
  <c r="Y489" i="2"/>
  <c r="BN489" i="2" s="1"/>
  <c r="P489" i="2"/>
  <c r="BO488" i="2"/>
  <c r="BM488" i="2"/>
  <c r="Z488" i="2"/>
  <c r="Y488" i="2"/>
  <c r="BP488" i="2" s="1"/>
  <c r="P488" i="2"/>
  <c r="BO487" i="2"/>
  <c r="BN487" i="2"/>
  <c r="BM487" i="2"/>
  <c r="Z487" i="2"/>
  <c r="Y487" i="2"/>
  <c r="BP487" i="2" s="1"/>
  <c r="BP486" i="2"/>
  <c r="BO486" i="2"/>
  <c r="BN486" i="2"/>
  <c r="BM486" i="2"/>
  <c r="Z486" i="2"/>
  <c r="Y486" i="2"/>
  <c r="P486" i="2"/>
  <c r="BO485" i="2"/>
  <c r="BM485" i="2"/>
  <c r="Y485" i="2"/>
  <c r="BP485" i="2" s="1"/>
  <c r="P485" i="2"/>
  <c r="BP484" i="2"/>
  <c r="BO484" i="2"/>
  <c r="BN484" i="2"/>
  <c r="BM484" i="2"/>
  <c r="Z484" i="2"/>
  <c r="Y484" i="2"/>
  <c r="P484" i="2"/>
  <c r="BO483" i="2"/>
  <c r="BM483" i="2"/>
  <c r="Y483" i="2"/>
  <c r="BP483" i="2" s="1"/>
  <c r="BO482" i="2"/>
  <c r="BM482" i="2"/>
  <c r="Y482" i="2"/>
  <c r="P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BO478" i="2"/>
  <c r="BM478" i="2"/>
  <c r="Y478" i="2"/>
  <c r="BP478" i="2" s="1"/>
  <c r="P478" i="2"/>
  <c r="BP477" i="2"/>
  <c r="BO477" i="2"/>
  <c r="BN477" i="2"/>
  <c r="BM477" i="2"/>
  <c r="Z477" i="2"/>
  <c r="Y477" i="2"/>
  <c r="P477" i="2"/>
  <c r="BO476" i="2"/>
  <c r="BM476" i="2"/>
  <c r="Y476" i="2"/>
  <c r="BP476" i="2" s="1"/>
  <c r="P476" i="2"/>
  <c r="BP475" i="2"/>
  <c r="BO475" i="2"/>
  <c r="BN475" i="2"/>
  <c r="BM475" i="2"/>
  <c r="Z475" i="2"/>
  <c r="Y475" i="2"/>
  <c r="P475" i="2"/>
  <c r="X473" i="2"/>
  <c r="Y472" i="2"/>
  <c r="X472" i="2"/>
  <c r="BP471" i="2"/>
  <c r="BO471" i="2"/>
  <c r="BN471" i="2"/>
  <c r="BM471" i="2"/>
  <c r="Z471" i="2"/>
  <c r="Z472" i="2" s="1"/>
  <c r="Y471" i="2"/>
  <c r="P471" i="2"/>
  <c r="X467" i="2"/>
  <c r="Y466" i="2"/>
  <c r="X466" i="2"/>
  <c r="BP465" i="2"/>
  <c r="BO465" i="2"/>
  <c r="BN465" i="2"/>
  <c r="BM465" i="2"/>
  <c r="Z465" i="2"/>
  <c r="Z466" i="2" s="1"/>
  <c r="Y465" i="2"/>
  <c r="Y467" i="2" s="1"/>
  <c r="P465" i="2"/>
  <c r="X463" i="2"/>
  <c r="Y462" i="2"/>
  <c r="X462" i="2"/>
  <c r="BP461" i="2"/>
  <c r="BO461" i="2"/>
  <c r="BN461" i="2"/>
  <c r="BM461" i="2"/>
  <c r="Z461" i="2"/>
  <c r="Y461" i="2"/>
  <c r="P461" i="2"/>
  <c r="BO460" i="2"/>
  <c r="BM460" i="2"/>
  <c r="Z460" i="2"/>
  <c r="Y460" i="2"/>
  <c r="BP460" i="2" s="1"/>
  <c r="P460" i="2"/>
  <c r="BP459" i="2"/>
  <c r="BO459" i="2"/>
  <c r="BN459" i="2"/>
  <c r="BM459" i="2"/>
  <c r="Z459" i="2"/>
  <c r="Y459" i="2"/>
  <c r="P459" i="2"/>
  <c r="BO458" i="2"/>
  <c r="BN458" i="2"/>
  <c r="BM458" i="2"/>
  <c r="Y458" i="2"/>
  <c r="Z458" i="2" s="1"/>
  <c r="P458" i="2"/>
  <c r="BP457" i="2"/>
  <c r="BO457" i="2"/>
  <c r="BN457" i="2"/>
  <c r="BM457" i="2"/>
  <c r="Z457" i="2"/>
  <c r="Y457" i="2"/>
  <c r="P457" i="2"/>
  <c r="X455" i="2"/>
  <c r="X454" i="2"/>
  <c r="BP453" i="2"/>
  <c r="BO453" i="2"/>
  <c r="BN453" i="2"/>
  <c r="BM453" i="2"/>
  <c r="Z453" i="2"/>
  <c r="Y453" i="2"/>
  <c r="P453" i="2"/>
  <c r="BO452" i="2"/>
  <c r="BM452" i="2"/>
  <c r="Y452" i="2"/>
  <c r="P452" i="2"/>
  <c r="X450" i="2"/>
  <c r="X449" i="2"/>
  <c r="BP448" i="2"/>
  <c r="BO448" i="2"/>
  <c r="BM448" i="2"/>
  <c r="Y448" i="2"/>
  <c r="P448" i="2"/>
  <c r="BO447" i="2"/>
  <c r="BM447" i="2"/>
  <c r="Y447" i="2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BP444" i="2" s="1"/>
  <c r="P444" i="2"/>
  <c r="BP443" i="2"/>
  <c r="BO443" i="2"/>
  <c r="BN443" i="2"/>
  <c r="BM443" i="2"/>
  <c r="Z443" i="2"/>
  <c r="Y443" i="2"/>
  <c r="P443" i="2"/>
  <c r="BO442" i="2"/>
  <c r="BM442" i="2"/>
  <c r="Y442" i="2"/>
  <c r="X439" i="2"/>
  <c r="X438" i="2"/>
  <c r="BP437" i="2"/>
  <c r="BO437" i="2"/>
  <c r="BN437" i="2"/>
  <c r="BM437" i="2"/>
  <c r="Z437" i="2"/>
  <c r="Y437" i="2"/>
  <c r="P437" i="2"/>
  <c r="BO436" i="2"/>
  <c r="BM436" i="2"/>
  <c r="Y436" i="2"/>
  <c r="P436" i="2"/>
  <c r="X434" i="2"/>
  <c r="X433" i="2"/>
  <c r="BO432" i="2"/>
  <c r="BM432" i="2"/>
  <c r="Y432" i="2"/>
  <c r="P432" i="2"/>
  <c r="BO431" i="2"/>
  <c r="BM431" i="2"/>
  <c r="Y431" i="2"/>
  <c r="BN431" i="2" s="1"/>
  <c r="P431" i="2"/>
  <c r="BO430" i="2"/>
  <c r="BM430" i="2"/>
  <c r="Y430" i="2"/>
  <c r="P430" i="2"/>
  <c r="X428" i="2"/>
  <c r="X427" i="2"/>
  <c r="BO426" i="2"/>
  <c r="BM426" i="2"/>
  <c r="Y426" i="2"/>
  <c r="Y427" i="2" s="1"/>
  <c r="P426" i="2"/>
  <c r="BP425" i="2"/>
  <c r="BO425" i="2"/>
  <c r="BN425" i="2"/>
  <c r="BM425" i="2"/>
  <c r="Z425" i="2"/>
  <c r="Y425" i="2"/>
  <c r="P425" i="2"/>
  <c r="X423" i="2"/>
  <c r="Y422" i="2"/>
  <c r="X422" i="2"/>
  <c r="BP421" i="2"/>
  <c r="BO421" i="2"/>
  <c r="BN421" i="2"/>
  <c r="BM421" i="2"/>
  <c r="Z421" i="2"/>
  <c r="Y421" i="2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P418" i="2"/>
  <c r="BP417" i="2"/>
  <c r="BO417" i="2"/>
  <c r="BN417" i="2"/>
  <c r="BM417" i="2"/>
  <c r="Z417" i="2"/>
  <c r="Y417" i="2"/>
  <c r="P417" i="2"/>
  <c r="BO416" i="2"/>
  <c r="BM416" i="2"/>
  <c r="Y416" i="2"/>
  <c r="P416" i="2"/>
  <c r="BP415" i="2"/>
  <c r="BO415" i="2"/>
  <c r="BN415" i="2"/>
  <c r="BM415" i="2"/>
  <c r="Z415" i="2"/>
  <c r="Y415" i="2"/>
  <c r="P415" i="2"/>
  <c r="BO414" i="2"/>
  <c r="BN414" i="2"/>
  <c r="BM414" i="2"/>
  <c r="Y414" i="2"/>
  <c r="Z414" i="2" s="1"/>
  <c r="P414" i="2"/>
  <c r="BP413" i="2"/>
  <c r="BO413" i="2"/>
  <c r="BN413" i="2"/>
  <c r="BM413" i="2"/>
  <c r="Z413" i="2"/>
  <c r="Y413" i="2"/>
  <c r="P413" i="2"/>
  <c r="BO412" i="2"/>
  <c r="BM412" i="2"/>
  <c r="Y412" i="2"/>
  <c r="P412" i="2"/>
  <c r="BP411" i="2"/>
  <c r="BO411" i="2"/>
  <c r="BM411" i="2"/>
  <c r="Y411" i="2"/>
  <c r="P411" i="2"/>
  <c r="X407" i="2"/>
  <c r="X406" i="2"/>
  <c r="BO405" i="2"/>
  <c r="BM405" i="2"/>
  <c r="Z405" i="2"/>
  <c r="Y405" i="2"/>
  <c r="BN405" i="2" s="1"/>
  <c r="P405" i="2"/>
  <c r="BO404" i="2"/>
  <c r="BM404" i="2"/>
  <c r="Y404" i="2"/>
  <c r="P404" i="2"/>
  <c r="BP403" i="2"/>
  <c r="BO403" i="2"/>
  <c r="BN403" i="2"/>
  <c r="BM403" i="2"/>
  <c r="Z403" i="2"/>
  <c r="Y403" i="2"/>
  <c r="Y407" i="2" s="1"/>
  <c r="P403" i="2"/>
  <c r="X401" i="2"/>
  <c r="Y400" i="2"/>
  <c r="X400" i="2"/>
  <c r="BP399" i="2"/>
  <c r="BO399" i="2"/>
  <c r="BN399" i="2"/>
  <c r="BM399" i="2"/>
  <c r="Z399" i="2"/>
  <c r="Z400" i="2" s="1"/>
  <c r="Y399" i="2"/>
  <c r="Y401" i="2" s="1"/>
  <c r="P399" i="2"/>
  <c r="X396" i="2"/>
  <c r="Y395" i="2"/>
  <c r="X395" i="2"/>
  <c r="BP394" i="2"/>
  <c r="BO394" i="2"/>
  <c r="BN394" i="2"/>
  <c r="BM394" i="2"/>
  <c r="Z394" i="2"/>
  <c r="Y394" i="2"/>
  <c r="P394" i="2"/>
  <c r="BO393" i="2"/>
  <c r="BM393" i="2"/>
  <c r="Y393" i="2"/>
  <c r="BP393" i="2" s="1"/>
  <c r="P393" i="2"/>
  <c r="BP392" i="2"/>
  <c r="BO392" i="2"/>
  <c r="BN392" i="2"/>
  <c r="BM392" i="2"/>
  <c r="Z392" i="2"/>
  <c r="Y392" i="2"/>
  <c r="Y396" i="2" s="1"/>
  <c r="P392" i="2"/>
  <c r="X390" i="2"/>
  <c r="X389" i="2"/>
  <c r="BP388" i="2"/>
  <c r="BO388" i="2"/>
  <c r="BN388" i="2"/>
  <c r="BM388" i="2"/>
  <c r="Z388" i="2"/>
  <c r="Y388" i="2"/>
  <c r="P388" i="2"/>
  <c r="BO387" i="2"/>
  <c r="BM387" i="2"/>
  <c r="Y387" i="2"/>
  <c r="P387" i="2"/>
  <c r="BP386" i="2"/>
  <c r="BO386" i="2"/>
  <c r="BN386" i="2"/>
  <c r="BM386" i="2"/>
  <c r="Z386" i="2"/>
  <c r="Y386" i="2"/>
  <c r="BO385" i="2"/>
  <c r="BM385" i="2"/>
  <c r="Z385" i="2"/>
  <c r="Y385" i="2"/>
  <c r="Y383" i="2"/>
  <c r="X383" i="2"/>
  <c r="X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Y379" i="2"/>
  <c r="P379" i="2"/>
  <c r="X377" i="2"/>
  <c r="X376" i="2"/>
  <c r="BO375" i="2"/>
  <c r="BM375" i="2"/>
  <c r="Z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BP372" i="2"/>
  <c r="BO372" i="2"/>
  <c r="BN372" i="2"/>
  <c r="BM372" i="2"/>
  <c r="Z372" i="2"/>
  <c r="Y372" i="2"/>
  <c r="P372" i="2"/>
  <c r="BO371" i="2"/>
  <c r="BM371" i="2"/>
  <c r="Y371" i="2"/>
  <c r="P371" i="2"/>
  <c r="BO370" i="2"/>
  <c r="BM370" i="2"/>
  <c r="Y370" i="2"/>
  <c r="P370" i="2"/>
  <c r="X368" i="2"/>
  <c r="X367" i="2"/>
  <c r="BP366" i="2"/>
  <c r="BO366" i="2"/>
  <c r="BM366" i="2"/>
  <c r="Y366" i="2"/>
  <c r="BN366" i="2" s="1"/>
  <c r="P366" i="2"/>
  <c r="BO365" i="2"/>
  <c r="BM365" i="2"/>
  <c r="Z365" i="2"/>
  <c r="Y365" i="2"/>
  <c r="P365" i="2"/>
  <c r="BP364" i="2"/>
  <c r="BO364" i="2"/>
  <c r="BN364" i="2"/>
  <c r="BM364" i="2"/>
  <c r="Z364" i="2"/>
  <c r="Y364" i="2"/>
  <c r="P364" i="2"/>
  <c r="BO363" i="2"/>
  <c r="BM363" i="2"/>
  <c r="Y363" i="2"/>
  <c r="P363" i="2"/>
  <c r="Y361" i="2"/>
  <c r="X361" i="2"/>
  <c r="X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BO357" i="2"/>
  <c r="BM357" i="2"/>
  <c r="Y357" i="2"/>
  <c r="Z357" i="2" s="1"/>
  <c r="P357" i="2"/>
  <c r="BP356" i="2"/>
  <c r="BO356" i="2"/>
  <c r="BM356" i="2"/>
  <c r="Y356" i="2"/>
  <c r="BN356" i="2" s="1"/>
  <c r="P356" i="2"/>
  <c r="BO355" i="2"/>
  <c r="BM355" i="2"/>
  <c r="Y355" i="2"/>
  <c r="BN355" i="2" s="1"/>
  <c r="P355" i="2"/>
  <c r="BP354" i="2"/>
  <c r="BO354" i="2"/>
  <c r="BM354" i="2"/>
  <c r="Y354" i="2"/>
  <c r="BN354" i="2" s="1"/>
  <c r="P354" i="2"/>
  <c r="BO353" i="2"/>
  <c r="BM353" i="2"/>
  <c r="Z353" i="2"/>
  <c r="Y353" i="2"/>
  <c r="BP353" i="2" s="1"/>
  <c r="BO352" i="2"/>
  <c r="BM352" i="2"/>
  <c r="Y352" i="2"/>
  <c r="P352" i="2"/>
  <c r="BP351" i="2"/>
  <c r="BO351" i="2"/>
  <c r="BN351" i="2"/>
  <c r="BM351" i="2"/>
  <c r="Z351" i="2"/>
  <c r="Y351" i="2"/>
  <c r="P351" i="2"/>
  <c r="X348" i="2"/>
  <c r="X347" i="2"/>
  <c r="BP346" i="2"/>
  <c r="BO346" i="2"/>
  <c r="BN346" i="2"/>
  <c r="BM346" i="2"/>
  <c r="Z346" i="2"/>
  <c r="Y346" i="2"/>
  <c r="P346" i="2"/>
  <c r="BO345" i="2"/>
  <c r="BM345" i="2"/>
  <c r="Y345" i="2"/>
  <c r="Y348" i="2" s="1"/>
  <c r="P345" i="2"/>
  <c r="Y343" i="2"/>
  <c r="X343" i="2"/>
  <c r="X342" i="2"/>
  <c r="BP341" i="2"/>
  <c r="BO341" i="2"/>
  <c r="BM341" i="2"/>
  <c r="Y341" i="2"/>
  <c r="P341" i="2"/>
  <c r="X338" i="2"/>
  <c r="X337" i="2"/>
  <c r="BP336" i="2"/>
  <c r="BO336" i="2"/>
  <c r="BM336" i="2"/>
  <c r="Y336" i="2"/>
  <c r="BN336" i="2" s="1"/>
  <c r="P336" i="2"/>
  <c r="BO335" i="2"/>
  <c r="BM335" i="2"/>
  <c r="Z335" i="2"/>
  <c r="Y335" i="2"/>
  <c r="Y337" i="2" s="1"/>
  <c r="P335" i="2"/>
  <c r="X333" i="2"/>
  <c r="X332" i="2"/>
  <c r="BO331" i="2"/>
  <c r="BM331" i="2"/>
  <c r="Z331" i="2"/>
  <c r="Z332" i="2" s="1"/>
  <c r="Y331" i="2"/>
  <c r="Y333" i="2" s="1"/>
  <c r="P331" i="2"/>
  <c r="X329" i="2"/>
  <c r="X328" i="2"/>
  <c r="BO327" i="2"/>
  <c r="BM327" i="2"/>
  <c r="Z327" i="2"/>
  <c r="Z328" i="2" s="1"/>
  <c r="Y327" i="2"/>
  <c r="T660" i="2" s="1"/>
  <c r="P327" i="2"/>
  <c r="X324" i="2"/>
  <c r="X323" i="2"/>
  <c r="BO322" i="2"/>
  <c r="BM322" i="2"/>
  <c r="Z322" i="2"/>
  <c r="Z323" i="2" s="1"/>
  <c r="Y322" i="2"/>
  <c r="Y324" i="2" s="1"/>
  <c r="P322" i="2"/>
  <c r="X320" i="2"/>
  <c r="X319" i="2"/>
  <c r="BO318" i="2"/>
  <c r="BM318" i="2"/>
  <c r="Z318" i="2"/>
  <c r="Z319" i="2" s="1"/>
  <c r="Y318" i="2"/>
  <c r="Y320" i="2" s="1"/>
  <c r="P318" i="2"/>
  <c r="X316" i="2"/>
  <c r="X315" i="2"/>
  <c r="BO314" i="2"/>
  <c r="BM314" i="2"/>
  <c r="Z314" i="2"/>
  <c r="Z315" i="2" s="1"/>
  <c r="Y314" i="2"/>
  <c r="S660" i="2" s="1"/>
  <c r="P314" i="2"/>
  <c r="X311" i="2"/>
  <c r="X310" i="2"/>
  <c r="BO309" i="2"/>
  <c r="BM309" i="2"/>
  <c r="Z309" i="2"/>
  <c r="Y309" i="2"/>
  <c r="BP309" i="2" s="1"/>
  <c r="P309" i="2"/>
  <c r="BO308" i="2"/>
  <c r="BM308" i="2"/>
  <c r="Y308" i="2"/>
  <c r="BP308" i="2" s="1"/>
  <c r="P308" i="2"/>
  <c r="BP307" i="2"/>
  <c r="BO307" i="2"/>
  <c r="BN307" i="2"/>
  <c r="BM307" i="2"/>
  <c r="Z307" i="2"/>
  <c r="Y307" i="2"/>
  <c r="P307" i="2"/>
  <c r="BO306" i="2"/>
  <c r="BM306" i="2"/>
  <c r="Y306" i="2"/>
  <c r="BP306" i="2" s="1"/>
  <c r="P306" i="2"/>
  <c r="BP305" i="2"/>
  <c r="BO305" i="2"/>
  <c r="BN305" i="2"/>
  <c r="BM305" i="2"/>
  <c r="Y305" i="2"/>
  <c r="P305" i="2"/>
  <c r="X302" i="2"/>
  <c r="Y301" i="2"/>
  <c r="X301" i="2"/>
  <c r="BP300" i="2"/>
  <c r="BO300" i="2"/>
  <c r="BN300" i="2"/>
  <c r="BM300" i="2"/>
  <c r="Y300" i="2"/>
  <c r="Z300" i="2" s="1"/>
  <c r="P300" i="2"/>
  <c r="BO299" i="2"/>
  <c r="BN299" i="2"/>
  <c r="BM299" i="2"/>
  <c r="Y299" i="2"/>
  <c r="Z299" i="2" s="1"/>
  <c r="P299" i="2"/>
  <c r="BP298" i="2"/>
  <c r="BO298" i="2"/>
  <c r="BM298" i="2"/>
  <c r="Y298" i="2"/>
  <c r="Y302" i="2" s="1"/>
  <c r="P298" i="2"/>
  <c r="Y295" i="2"/>
  <c r="X295" i="2"/>
  <c r="Y294" i="2"/>
  <c r="X294" i="2"/>
  <c r="BP293" i="2"/>
  <c r="BO293" i="2"/>
  <c r="BN293" i="2"/>
  <c r="BM293" i="2"/>
  <c r="Y293" i="2"/>
  <c r="P660" i="2" s="1"/>
  <c r="P293" i="2"/>
  <c r="X290" i="2"/>
  <c r="X289" i="2"/>
  <c r="BP288" i="2"/>
  <c r="BO288" i="2"/>
  <c r="BN288" i="2"/>
  <c r="BM288" i="2"/>
  <c r="Y288" i="2"/>
  <c r="Z288" i="2" s="1"/>
  <c r="P288" i="2"/>
  <c r="BO287" i="2"/>
  <c r="BM287" i="2"/>
  <c r="Y287" i="2"/>
  <c r="BN287" i="2" s="1"/>
  <c r="P287" i="2"/>
  <c r="BP286" i="2"/>
  <c r="BO286" i="2"/>
  <c r="BN286" i="2"/>
  <c r="BM286" i="2"/>
  <c r="Y286" i="2"/>
  <c r="Z286" i="2" s="1"/>
  <c r="P286" i="2"/>
  <c r="BO285" i="2"/>
  <c r="BM285" i="2"/>
  <c r="Z285" i="2"/>
  <c r="Y285" i="2"/>
  <c r="BP285" i="2" s="1"/>
  <c r="P285" i="2"/>
  <c r="BP284" i="2"/>
  <c r="BO284" i="2"/>
  <c r="BN284" i="2"/>
  <c r="BM284" i="2"/>
  <c r="Z284" i="2"/>
  <c r="Y284" i="2"/>
  <c r="P284" i="2"/>
  <c r="BO283" i="2"/>
  <c r="BM283" i="2"/>
  <c r="Z283" i="2"/>
  <c r="Y283" i="2"/>
  <c r="BP283" i="2" s="1"/>
  <c r="P283" i="2"/>
  <c r="BO282" i="2"/>
  <c r="BM282" i="2"/>
  <c r="Y282" i="2"/>
  <c r="BP282" i="2" s="1"/>
  <c r="P282" i="2"/>
  <c r="BP281" i="2"/>
  <c r="BO281" i="2"/>
  <c r="BN281" i="2"/>
  <c r="BM281" i="2"/>
  <c r="Z281" i="2"/>
  <c r="Y281" i="2"/>
  <c r="BO280" i="2"/>
  <c r="BM280" i="2"/>
  <c r="Y280" i="2"/>
  <c r="BN280" i="2" s="1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Y276" i="2" s="1"/>
  <c r="X272" i="2"/>
  <c r="X271" i="2"/>
  <c r="BO270" i="2"/>
  <c r="BM270" i="2"/>
  <c r="Z270" i="2"/>
  <c r="Y270" i="2"/>
  <c r="BP270" i="2" s="1"/>
  <c r="P270" i="2"/>
  <c r="BO269" i="2"/>
  <c r="BM269" i="2"/>
  <c r="Y269" i="2"/>
  <c r="BP269" i="2" s="1"/>
  <c r="P269" i="2"/>
  <c r="BP268" i="2"/>
  <c r="BO268" i="2"/>
  <c r="BN268" i="2"/>
  <c r="BM268" i="2"/>
  <c r="Z268" i="2"/>
  <c r="Y268" i="2"/>
  <c r="P268" i="2"/>
  <c r="BO267" i="2"/>
  <c r="BM267" i="2"/>
  <c r="Y267" i="2"/>
  <c r="BP267" i="2" s="1"/>
  <c r="P267" i="2"/>
  <c r="BP266" i="2"/>
  <c r="BO266" i="2"/>
  <c r="BN266" i="2"/>
  <c r="BM266" i="2"/>
  <c r="Y266" i="2"/>
  <c r="Z266" i="2" s="1"/>
  <c r="P266" i="2"/>
  <c r="BO265" i="2"/>
  <c r="BM265" i="2"/>
  <c r="Z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Z258" i="2"/>
  <c r="Y258" i="2"/>
  <c r="BP258" i="2" s="1"/>
  <c r="P258" i="2"/>
  <c r="BO257" i="2"/>
  <c r="BN257" i="2"/>
  <c r="BM257" i="2"/>
  <c r="Y257" i="2"/>
  <c r="BP257" i="2" s="1"/>
  <c r="P257" i="2"/>
  <c r="BP256" i="2"/>
  <c r="BO256" i="2"/>
  <c r="BN256" i="2"/>
  <c r="BM256" i="2"/>
  <c r="Z256" i="2"/>
  <c r="Y256" i="2"/>
  <c r="P256" i="2"/>
  <c r="BP255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P252" i="2"/>
  <c r="BO252" i="2"/>
  <c r="BN252" i="2"/>
  <c r="BM252" i="2"/>
  <c r="Y252" i="2"/>
  <c r="Z252" i="2" s="1"/>
  <c r="P252" i="2"/>
  <c r="BO251" i="2"/>
  <c r="BM251" i="2"/>
  <c r="Z251" i="2"/>
  <c r="Y251" i="2"/>
  <c r="P251" i="2"/>
  <c r="X248" i="2"/>
  <c r="X247" i="2"/>
  <c r="BO246" i="2"/>
  <c r="BM246" i="2"/>
  <c r="Z246" i="2"/>
  <c r="Y246" i="2"/>
  <c r="BP246" i="2" s="1"/>
  <c r="P246" i="2"/>
  <c r="BP245" i="2"/>
  <c r="BO245" i="2"/>
  <c r="BM245" i="2"/>
  <c r="Z245" i="2"/>
  <c r="Y245" i="2"/>
  <c r="BN245" i="2" s="1"/>
  <c r="P245" i="2"/>
  <c r="BO244" i="2"/>
  <c r="BM244" i="2"/>
  <c r="Y244" i="2"/>
  <c r="Z244" i="2" s="1"/>
  <c r="P244" i="2"/>
  <c r="BP243" i="2"/>
  <c r="BO243" i="2"/>
  <c r="BM243" i="2"/>
  <c r="Y243" i="2"/>
  <c r="BN243" i="2" s="1"/>
  <c r="P243" i="2"/>
  <c r="BO242" i="2"/>
  <c r="BM242" i="2"/>
  <c r="Z242" i="2"/>
  <c r="Y242" i="2"/>
  <c r="BN242" i="2" s="1"/>
  <c r="P242" i="2"/>
  <c r="X240" i="2"/>
  <c r="X239" i="2"/>
  <c r="BO238" i="2"/>
  <c r="BM238" i="2"/>
  <c r="Y238" i="2"/>
  <c r="BN238" i="2" s="1"/>
  <c r="P238" i="2"/>
  <c r="BP237" i="2"/>
  <c r="BO237" i="2"/>
  <c r="BM237" i="2"/>
  <c r="Y237" i="2"/>
  <c r="BN237" i="2" s="1"/>
  <c r="P237" i="2"/>
  <c r="BO236" i="2"/>
  <c r="BM236" i="2"/>
  <c r="Z236" i="2"/>
  <c r="Y236" i="2"/>
  <c r="BP236" i="2" s="1"/>
  <c r="P236" i="2"/>
  <c r="BP235" i="2"/>
  <c r="BO235" i="2"/>
  <c r="BN235" i="2"/>
  <c r="BM235" i="2"/>
  <c r="Z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P232" i="2"/>
  <c r="BO232" i="2"/>
  <c r="BN232" i="2"/>
  <c r="BM232" i="2"/>
  <c r="Y232" i="2"/>
  <c r="Z232" i="2" s="1"/>
  <c r="P232" i="2"/>
  <c r="BO231" i="2"/>
  <c r="BM231" i="2"/>
  <c r="Y231" i="2"/>
  <c r="BP231" i="2" s="1"/>
  <c r="P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X226" i="2"/>
  <c r="X225" i="2"/>
  <c r="BO224" i="2"/>
  <c r="BN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BN222" i="2" s="1"/>
  <c r="P222" i="2"/>
  <c r="BP221" i="2"/>
  <c r="BO221" i="2"/>
  <c r="BN221" i="2"/>
  <c r="BM221" i="2"/>
  <c r="Z221" i="2"/>
  <c r="Y221" i="2"/>
  <c r="P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BP217" i="2"/>
  <c r="BO217" i="2"/>
  <c r="BM217" i="2"/>
  <c r="Z217" i="2"/>
  <c r="Y217" i="2"/>
  <c r="BN217" i="2" s="1"/>
  <c r="P217" i="2"/>
  <c r="X215" i="2"/>
  <c r="X214" i="2"/>
  <c r="BP213" i="2"/>
  <c r="BO213" i="2"/>
  <c r="BM213" i="2"/>
  <c r="Z213" i="2"/>
  <c r="Y213" i="2"/>
  <c r="BN213" i="2" s="1"/>
  <c r="P213" i="2"/>
  <c r="BO212" i="2"/>
  <c r="BN212" i="2"/>
  <c r="BM212" i="2"/>
  <c r="Z212" i="2"/>
  <c r="Z214" i="2" s="1"/>
  <c r="Y212" i="2"/>
  <c r="Y215" i="2" s="1"/>
  <c r="P212" i="2"/>
  <c r="X210" i="2"/>
  <c r="X209" i="2"/>
  <c r="BO208" i="2"/>
  <c r="BM208" i="2"/>
  <c r="Z208" i="2"/>
  <c r="Y208" i="2"/>
  <c r="BP208" i="2" s="1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P199" i="2"/>
  <c r="BO199" i="2"/>
  <c r="BN199" i="2"/>
  <c r="BM199" i="2"/>
  <c r="Y199" i="2"/>
  <c r="Z199" i="2" s="1"/>
  <c r="P199" i="2"/>
  <c r="BO198" i="2"/>
  <c r="BM198" i="2"/>
  <c r="Z198" i="2"/>
  <c r="Y198" i="2"/>
  <c r="BP198" i="2" s="1"/>
  <c r="P198" i="2"/>
  <c r="BP197" i="2"/>
  <c r="BO197" i="2"/>
  <c r="BM197" i="2"/>
  <c r="Y197" i="2"/>
  <c r="BN197" i="2" s="1"/>
  <c r="P197" i="2"/>
  <c r="BO196" i="2"/>
  <c r="BM196" i="2"/>
  <c r="Y196" i="2"/>
  <c r="BP196" i="2" s="1"/>
  <c r="P196" i="2"/>
  <c r="BP195" i="2"/>
  <c r="BO195" i="2"/>
  <c r="BM195" i="2"/>
  <c r="Y195" i="2"/>
  <c r="BN195" i="2" s="1"/>
  <c r="P195" i="2"/>
  <c r="Y193" i="2"/>
  <c r="X193" i="2"/>
  <c r="Y192" i="2"/>
  <c r="X192" i="2"/>
  <c r="BP191" i="2"/>
  <c r="BO191" i="2"/>
  <c r="BM191" i="2"/>
  <c r="Y191" i="2"/>
  <c r="X187" i="2"/>
  <c r="X186" i="2"/>
  <c r="BP185" i="2"/>
  <c r="BO185" i="2"/>
  <c r="BM185" i="2"/>
  <c r="Z185" i="2"/>
  <c r="Y185" i="2"/>
  <c r="BN185" i="2" s="1"/>
  <c r="P185" i="2"/>
  <c r="BO184" i="2"/>
  <c r="BM184" i="2"/>
  <c r="Z184" i="2"/>
  <c r="Y184" i="2"/>
  <c r="BP184" i="2" s="1"/>
  <c r="P184" i="2"/>
  <c r="BO183" i="2"/>
  <c r="BM183" i="2"/>
  <c r="Y183" i="2"/>
  <c r="BP183" i="2" s="1"/>
  <c r="P183" i="2"/>
  <c r="X181" i="2"/>
  <c r="X180" i="2"/>
  <c r="BO179" i="2"/>
  <c r="BM179" i="2"/>
  <c r="Y179" i="2"/>
  <c r="BP179" i="2" s="1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P176" i="2"/>
  <c r="BO176" i="2"/>
  <c r="BN176" i="2"/>
  <c r="BM176" i="2"/>
  <c r="Y176" i="2"/>
  <c r="Z176" i="2" s="1"/>
  <c r="P176" i="2"/>
  <c r="BO175" i="2"/>
  <c r="BM175" i="2"/>
  <c r="Y175" i="2"/>
  <c r="BP175" i="2" s="1"/>
  <c r="P175" i="2"/>
  <c r="Y173" i="2"/>
  <c r="X173" i="2"/>
  <c r="X172" i="2"/>
  <c r="BO171" i="2"/>
  <c r="BM171" i="2"/>
  <c r="Y171" i="2"/>
  <c r="H660" i="2" s="1"/>
  <c r="P171" i="2"/>
  <c r="Y168" i="2"/>
  <c r="X168" i="2"/>
  <c r="X167" i="2"/>
  <c r="BO166" i="2"/>
  <c r="BM166" i="2"/>
  <c r="Y166" i="2"/>
  <c r="Y167" i="2" s="1"/>
  <c r="P166" i="2"/>
  <c r="BP165" i="2"/>
  <c r="BO165" i="2"/>
  <c r="BM165" i="2"/>
  <c r="Z165" i="2"/>
  <c r="Y165" i="2"/>
  <c r="BN165" i="2" s="1"/>
  <c r="P165" i="2"/>
  <c r="X163" i="2"/>
  <c r="X162" i="2"/>
  <c r="BP161" i="2"/>
  <c r="BO161" i="2"/>
  <c r="BM161" i="2"/>
  <c r="Z161" i="2"/>
  <c r="Y161" i="2"/>
  <c r="BN161" i="2" s="1"/>
  <c r="P161" i="2"/>
  <c r="BO160" i="2"/>
  <c r="BM160" i="2"/>
  <c r="Y160" i="2"/>
  <c r="Y163" i="2" s="1"/>
  <c r="P160" i="2"/>
  <c r="X158" i="2"/>
  <c r="X157" i="2"/>
  <c r="BO156" i="2"/>
  <c r="BM156" i="2"/>
  <c r="Y156" i="2"/>
  <c r="BP156" i="2" s="1"/>
  <c r="P156" i="2"/>
  <c r="BO155" i="2"/>
  <c r="BM155" i="2"/>
  <c r="Z155" i="2"/>
  <c r="Y155" i="2"/>
  <c r="P155" i="2"/>
  <c r="X152" i="2"/>
  <c r="Z151" i="2"/>
  <c r="Y151" i="2"/>
  <c r="X151" i="2"/>
  <c r="BO150" i="2"/>
  <c r="BM150" i="2"/>
  <c r="Z150" i="2"/>
  <c r="Y150" i="2"/>
  <c r="BP150" i="2" s="1"/>
  <c r="P150" i="2"/>
  <c r="BP149" i="2"/>
  <c r="BO149" i="2"/>
  <c r="BN149" i="2"/>
  <c r="BM149" i="2"/>
  <c r="Z149" i="2"/>
  <c r="Y149" i="2"/>
  <c r="P149" i="2"/>
  <c r="X147" i="2"/>
  <c r="X146" i="2"/>
  <c r="BP145" i="2"/>
  <c r="BO145" i="2"/>
  <c r="BN145" i="2"/>
  <c r="BM145" i="2"/>
  <c r="Z145" i="2"/>
  <c r="Y145" i="2"/>
  <c r="P145" i="2"/>
  <c r="BO144" i="2"/>
  <c r="BN144" i="2"/>
  <c r="BM144" i="2"/>
  <c r="Z144" i="2"/>
  <c r="Y144" i="2"/>
  <c r="BP144" i="2" s="1"/>
  <c r="P144" i="2"/>
  <c r="BP143" i="2"/>
  <c r="BO143" i="2"/>
  <c r="BM143" i="2"/>
  <c r="Z143" i="2"/>
  <c r="Y143" i="2"/>
  <c r="BN143" i="2" s="1"/>
  <c r="P143" i="2"/>
  <c r="BO142" i="2"/>
  <c r="BN142" i="2"/>
  <c r="BM142" i="2"/>
  <c r="Z142" i="2"/>
  <c r="Y142" i="2"/>
  <c r="BP142" i="2" s="1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Z139" i="2"/>
  <c r="Y139" i="2"/>
  <c r="BP139" i="2" s="1"/>
  <c r="P139" i="2"/>
  <c r="X137" i="2"/>
  <c r="Y136" i="2"/>
  <c r="X136" i="2"/>
  <c r="BO135" i="2"/>
  <c r="BM135" i="2"/>
  <c r="Z135" i="2"/>
  <c r="Y135" i="2"/>
  <c r="BP135" i="2" s="1"/>
  <c r="BP134" i="2"/>
  <c r="BO134" i="2"/>
  <c r="BN134" i="2"/>
  <c r="BM134" i="2"/>
  <c r="Z134" i="2"/>
  <c r="Y134" i="2"/>
  <c r="BO133" i="2"/>
  <c r="BM133" i="2"/>
  <c r="Z133" i="2"/>
  <c r="Y133" i="2"/>
  <c r="BP133" i="2" s="1"/>
  <c r="P133" i="2"/>
  <c r="BP132" i="2"/>
  <c r="BO132" i="2"/>
  <c r="BN132" i="2"/>
  <c r="BM132" i="2"/>
  <c r="Z132" i="2"/>
  <c r="Y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P126" i="2"/>
  <c r="BO126" i="2"/>
  <c r="BN126" i="2"/>
  <c r="BM126" i="2"/>
  <c r="Y126" i="2"/>
  <c r="Z126" i="2" s="1"/>
  <c r="P126" i="2"/>
  <c r="BO125" i="2"/>
  <c r="BM125" i="2"/>
  <c r="Y125" i="2"/>
  <c r="BP125" i="2" s="1"/>
  <c r="P125" i="2"/>
  <c r="BP124" i="2"/>
  <c r="BO124" i="2"/>
  <c r="BM124" i="2"/>
  <c r="Y124" i="2"/>
  <c r="BN124" i="2" s="1"/>
  <c r="P124" i="2"/>
  <c r="BO123" i="2"/>
  <c r="BM123" i="2"/>
  <c r="Y123" i="2"/>
  <c r="F660" i="2" s="1"/>
  <c r="P123" i="2"/>
  <c r="X120" i="2"/>
  <c r="X119" i="2"/>
  <c r="BO118" i="2"/>
  <c r="BM118" i="2"/>
  <c r="Y118" i="2"/>
  <c r="BP118" i="2" s="1"/>
  <c r="P118" i="2"/>
  <c r="BO117" i="2"/>
  <c r="BM117" i="2"/>
  <c r="Z117" i="2"/>
  <c r="Y117" i="2"/>
  <c r="BP117" i="2" s="1"/>
  <c r="P117" i="2"/>
  <c r="BP116" i="2"/>
  <c r="BO116" i="2"/>
  <c r="BN116" i="2"/>
  <c r="BM116" i="2"/>
  <c r="Z116" i="2"/>
  <c r="Y116" i="2"/>
  <c r="P116" i="2"/>
  <c r="BO115" i="2"/>
  <c r="BN115" i="2"/>
  <c r="BM115" i="2"/>
  <c r="Z115" i="2"/>
  <c r="Y115" i="2"/>
  <c r="BP115" i="2" s="1"/>
  <c r="P115" i="2"/>
  <c r="BP114" i="2"/>
  <c r="BO114" i="2"/>
  <c r="BM114" i="2"/>
  <c r="Z114" i="2"/>
  <c r="Y114" i="2"/>
  <c r="BN114" i="2" s="1"/>
  <c r="P114" i="2"/>
  <c r="X112" i="2"/>
  <c r="X111" i="2"/>
  <c r="BP110" i="2"/>
  <c r="BO110" i="2"/>
  <c r="BM110" i="2"/>
  <c r="Z110" i="2"/>
  <c r="Y110" i="2"/>
  <c r="BN110" i="2" s="1"/>
  <c r="P110" i="2"/>
  <c r="BO109" i="2"/>
  <c r="BN109" i="2"/>
  <c r="BM109" i="2"/>
  <c r="Z109" i="2"/>
  <c r="Y109" i="2"/>
  <c r="BP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Y101" i="2"/>
  <c r="BP101" i="2" s="1"/>
  <c r="P101" i="2"/>
  <c r="BP100" i="2"/>
  <c r="BO100" i="2"/>
  <c r="BN100" i="2"/>
  <c r="BM100" i="2"/>
  <c r="Y100" i="2"/>
  <c r="Z100" i="2" s="1"/>
  <c r="P100" i="2"/>
  <c r="X98" i="2"/>
  <c r="X97" i="2"/>
  <c r="BP96" i="2"/>
  <c r="BO96" i="2"/>
  <c r="BN96" i="2"/>
  <c r="BM96" i="2"/>
  <c r="Y96" i="2"/>
  <c r="Z96" i="2" s="1"/>
  <c r="P96" i="2"/>
  <c r="BO95" i="2"/>
  <c r="BM95" i="2"/>
  <c r="Y95" i="2"/>
  <c r="Y97" i="2" s="1"/>
  <c r="P95" i="2"/>
  <c r="BP94" i="2"/>
  <c r="BO94" i="2"/>
  <c r="BM94" i="2"/>
  <c r="Y94" i="2"/>
  <c r="BN94" i="2" s="1"/>
  <c r="BO93" i="2"/>
  <c r="BN93" i="2"/>
  <c r="BM93" i="2"/>
  <c r="Z93" i="2"/>
  <c r="Y93" i="2"/>
  <c r="BP93" i="2" s="1"/>
  <c r="BP92" i="2"/>
  <c r="BO92" i="2"/>
  <c r="BM92" i="2"/>
  <c r="Y92" i="2"/>
  <c r="BN92" i="2" s="1"/>
  <c r="BO91" i="2"/>
  <c r="BN91" i="2"/>
  <c r="BM91" i="2"/>
  <c r="Z91" i="2"/>
  <c r="Y91" i="2"/>
  <c r="BP91" i="2" s="1"/>
  <c r="X89" i="2"/>
  <c r="X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BP85" i="2" s="1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Z82" i="2"/>
  <c r="Y82" i="2"/>
  <c r="Y88" i="2" s="1"/>
  <c r="P82" i="2"/>
  <c r="X80" i="2"/>
  <c r="X79" i="2"/>
  <c r="BO78" i="2"/>
  <c r="BM78" i="2"/>
  <c r="Z78" i="2"/>
  <c r="Y78" i="2"/>
  <c r="BN78" i="2" s="1"/>
  <c r="P78" i="2"/>
  <c r="BP77" i="2"/>
  <c r="BO77" i="2"/>
  <c r="BN77" i="2"/>
  <c r="BM77" i="2"/>
  <c r="Z77" i="2"/>
  <c r="Y77" i="2"/>
  <c r="BO76" i="2"/>
  <c r="BM76" i="2"/>
  <c r="Y76" i="2"/>
  <c r="BP76" i="2" s="1"/>
  <c r="P76" i="2"/>
  <c r="BP75" i="2"/>
  <c r="BO75" i="2"/>
  <c r="BM75" i="2"/>
  <c r="Y75" i="2"/>
  <c r="Y79" i="2" s="1"/>
  <c r="P75" i="2"/>
  <c r="X73" i="2"/>
  <c r="X72" i="2"/>
  <c r="BP71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Z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Z67" i="2"/>
  <c r="Y67" i="2"/>
  <c r="BP67" i="2" s="1"/>
  <c r="P67" i="2"/>
  <c r="BP66" i="2"/>
  <c r="BO66" i="2"/>
  <c r="BN66" i="2"/>
  <c r="BM66" i="2"/>
  <c r="Z66" i="2"/>
  <c r="Y66" i="2"/>
  <c r="BO65" i="2"/>
  <c r="BM65" i="2"/>
  <c r="Y65" i="2"/>
  <c r="BP65" i="2" s="1"/>
  <c r="P65" i="2"/>
  <c r="BP64" i="2"/>
  <c r="BO64" i="2"/>
  <c r="BM64" i="2"/>
  <c r="Y64" i="2"/>
  <c r="BN64" i="2" s="1"/>
  <c r="P64" i="2"/>
  <c r="BO63" i="2"/>
  <c r="BM63" i="2"/>
  <c r="Y63" i="2"/>
  <c r="D660" i="2" s="1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Y54" i="2"/>
  <c r="X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P50" i="2"/>
  <c r="BO50" i="2"/>
  <c r="BN50" i="2"/>
  <c r="BM50" i="2"/>
  <c r="Y50" i="2"/>
  <c r="Z50" i="2" s="1"/>
  <c r="P50" i="2"/>
  <c r="BO49" i="2"/>
  <c r="BM49" i="2"/>
  <c r="Y49" i="2"/>
  <c r="Z49" i="2" s="1"/>
  <c r="P49" i="2"/>
  <c r="BP48" i="2"/>
  <c r="BO48" i="2"/>
  <c r="BM48" i="2"/>
  <c r="Y48" i="2"/>
  <c r="P48" i="2"/>
  <c r="Y44" i="2"/>
  <c r="X44" i="2"/>
  <c r="Y43" i="2"/>
  <c r="X43" i="2"/>
  <c r="BP42" i="2"/>
  <c r="BO42" i="2"/>
  <c r="BM42" i="2"/>
  <c r="Y42" i="2"/>
  <c r="BN42" i="2" s="1"/>
  <c r="P42" i="2"/>
  <c r="Y40" i="2"/>
  <c r="X40" i="2"/>
  <c r="Y39" i="2"/>
  <c r="X39" i="2"/>
  <c r="BP38" i="2"/>
  <c r="BO38" i="2"/>
  <c r="BM38" i="2"/>
  <c r="Y38" i="2"/>
  <c r="BN38" i="2" s="1"/>
  <c r="P38" i="2"/>
  <c r="X36" i="2"/>
  <c r="X35" i="2"/>
  <c r="BP34" i="2"/>
  <c r="BO34" i="2"/>
  <c r="BM34" i="2"/>
  <c r="Y34" i="2"/>
  <c r="BN34" i="2" s="1"/>
  <c r="P34" i="2"/>
  <c r="BO33" i="2"/>
  <c r="BM33" i="2"/>
  <c r="Y33" i="2"/>
  <c r="Z33" i="2" s="1"/>
  <c r="BO32" i="2"/>
  <c r="BM32" i="2"/>
  <c r="Y32" i="2"/>
  <c r="BP32" i="2" s="1"/>
  <c r="P32" i="2"/>
  <c r="BP31" i="2"/>
  <c r="BO31" i="2"/>
  <c r="BN31" i="2"/>
  <c r="BM31" i="2"/>
  <c r="Z31" i="2"/>
  <c r="Y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Z28" i="2" s="1"/>
  <c r="P28" i="2"/>
  <c r="BP27" i="2"/>
  <c r="BO27" i="2"/>
  <c r="BN27" i="2"/>
  <c r="BM27" i="2"/>
  <c r="Z27" i="2"/>
  <c r="Y27" i="2"/>
  <c r="BO26" i="2"/>
  <c r="BM26" i="2"/>
  <c r="Y26" i="2"/>
  <c r="BN26" i="2" s="1"/>
  <c r="P26" i="2"/>
  <c r="Y24" i="2"/>
  <c r="X24" i="2"/>
  <c r="X23" i="2"/>
  <c r="BO22" i="2"/>
  <c r="BM22" i="2"/>
  <c r="Y22" i="2"/>
  <c r="P22" i="2"/>
  <c r="H10" i="2"/>
  <c r="A9" i="2"/>
  <c r="F10" i="2" s="1"/>
  <c r="D7" i="2"/>
  <c r="Q6" i="2"/>
  <c r="P2" i="2"/>
  <c r="Z111" i="2" l="1"/>
  <c r="Z119" i="2"/>
  <c r="Z103" i="2"/>
  <c r="Y80" i="2"/>
  <c r="Z85" i="2"/>
  <c r="Z118" i="2"/>
  <c r="Z123" i="2"/>
  <c r="Z140" i="2"/>
  <c r="Z156" i="2"/>
  <c r="Z157" i="2" s="1"/>
  <c r="Z160" i="2"/>
  <c r="Z162" i="2" s="1"/>
  <c r="Y180" i="2"/>
  <c r="Y203" i="2"/>
  <c r="Z223" i="2"/>
  <c r="Y225" i="2"/>
  <c r="Z229" i="2"/>
  <c r="Y248" i="2"/>
  <c r="Z254" i="2"/>
  <c r="Z274" i="2"/>
  <c r="Z275" i="2" s="1"/>
  <c r="V660" i="2"/>
  <c r="BN371" i="2"/>
  <c r="Z371" i="2"/>
  <c r="Z373" i="2"/>
  <c r="BP373" i="2"/>
  <c r="BP375" i="2"/>
  <c r="BN375" i="2"/>
  <c r="Z431" i="2"/>
  <c r="Z481" i="2"/>
  <c r="BN481" i="2"/>
  <c r="Z599" i="2"/>
  <c r="Y603" i="2"/>
  <c r="Y602" i="2"/>
  <c r="BP599" i="2"/>
  <c r="BN599" i="2"/>
  <c r="Y434" i="2"/>
  <c r="BP551" i="2"/>
  <c r="BN551" i="2"/>
  <c r="Z551" i="2"/>
  <c r="Z554" i="2" s="1"/>
  <c r="Z63" i="2"/>
  <c r="B660" i="2"/>
  <c r="Z58" i="2"/>
  <c r="Y129" i="2"/>
  <c r="Y162" i="2"/>
  <c r="M660" i="2"/>
  <c r="Y368" i="2"/>
  <c r="BP363" i="2"/>
  <c r="BN436" i="2"/>
  <c r="Y438" i="2"/>
  <c r="Z436" i="2"/>
  <c r="Z438" i="2" s="1"/>
  <c r="BP446" i="2"/>
  <c r="BN446" i="2"/>
  <c r="Z446" i="2"/>
  <c r="Y89" i="2"/>
  <c r="BN63" i="2"/>
  <c r="Z65" i="2"/>
  <c r="BN70" i="2"/>
  <c r="Z76" i="2"/>
  <c r="BN85" i="2"/>
  <c r="Z87" i="2"/>
  <c r="Z95" i="2"/>
  <c r="Y111" i="2"/>
  <c r="BN118" i="2"/>
  <c r="BN123" i="2"/>
  <c r="Z125" i="2"/>
  <c r="Y137" i="2"/>
  <c r="BN140" i="2"/>
  <c r="Y152" i="2"/>
  <c r="BN156" i="2"/>
  <c r="BN160" i="2"/>
  <c r="Z166" i="2"/>
  <c r="Z167" i="2" s="1"/>
  <c r="Z171" i="2"/>
  <c r="Z172" i="2" s="1"/>
  <c r="Z175" i="2"/>
  <c r="Y186" i="2"/>
  <c r="Z196" i="2"/>
  <c r="Y214" i="2"/>
  <c r="BN223" i="2"/>
  <c r="BN229" i="2"/>
  <c r="Z231" i="2"/>
  <c r="Z238" i="2"/>
  <c r="Y260" i="2"/>
  <c r="K660" i="2"/>
  <c r="BN254" i="2"/>
  <c r="Z263" i="2"/>
  <c r="BN274" i="2"/>
  <c r="Z355" i="2"/>
  <c r="Z363" i="2"/>
  <c r="BP365" i="2"/>
  <c r="BN365" i="2"/>
  <c r="Y367" i="2"/>
  <c r="BN373" i="2"/>
  <c r="Z406" i="2"/>
  <c r="Y439" i="2"/>
  <c r="Y505" i="2"/>
  <c r="BP502" i="2"/>
  <c r="BN502" i="2"/>
  <c r="Z502" i="2"/>
  <c r="Z504" i="2" s="1"/>
  <c r="Z508" i="2"/>
  <c r="Z509" i="2" s="1"/>
  <c r="Y510" i="2"/>
  <c r="AA660" i="2"/>
  <c r="BN508" i="2"/>
  <c r="BP531" i="2"/>
  <c r="BN531" i="2"/>
  <c r="Z531" i="2"/>
  <c r="Z26" i="2"/>
  <c r="X651" i="2"/>
  <c r="Y55" i="2"/>
  <c r="Y181" i="2"/>
  <c r="BN184" i="2"/>
  <c r="Y204" i="2"/>
  <c r="BN208" i="2"/>
  <c r="Y226" i="2"/>
  <c r="BN236" i="2"/>
  <c r="BN244" i="2"/>
  <c r="BN270" i="2"/>
  <c r="BN283" i="2"/>
  <c r="BN309" i="2"/>
  <c r="BN314" i="2"/>
  <c r="BN318" i="2"/>
  <c r="BN322" i="2"/>
  <c r="BN327" i="2"/>
  <c r="BN331" i="2"/>
  <c r="BN335" i="2"/>
  <c r="BN353" i="2"/>
  <c r="BP371" i="2"/>
  <c r="BN412" i="2"/>
  <c r="Z412" i="2"/>
  <c r="BP416" i="2"/>
  <c r="BN416" i="2"/>
  <c r="BP418" i="2"/>
  <c r="BN418" i="2"/>
  <c r="Z418" i="2"/>
  <c r="BP431" i="2"/>
  <c r="Y660" i="2"/>
  <c r="BP442" i="2"/>
  <c r="BN442" i="2"/>
  <c r="Y449" i="2"/>
  <c r="Z442" i="2"/>
  <c r="Y495" i="2"/>
  <c r="BP481" i="2"/>
  <c r="BN513" i="2"/>
  <c r="Z513" i="2"/>
  <c r="Z552" i="2"/>
  <c r="BN552" i="2"/>
  <c r="AE660" i="2"/>
  <c r="Z22" i="2"/>
  <c r="Z23" i="2" s="1"/>
  <c r="BN33" i="2"/>
  <c r="BN58" i="2"/>
  <c r="BN49" i="2"/>
  <c r="Z51" i="2"/>
  <c r="BP63" i="2"/>
  <c r="BN65" i="2"/>
  <c r="BP70" i="2"/>
  <c r="Y73" i="2"/>
  <c r="BN76" i="2"/>
  <c r="BN87" i="2"/>
  <c r="BN95" i="2"/>
  <c r="Z101" i="2"/>
  <c r="BP123" i="2"/>
  <c r="BN125" i="2"/>
  <c r="Z127" i="2"/>
  <c r="Z131" i="2"/>
  <c r="Z136" i="2" s="1"/>
  <c r="Y146" i="2"/>
  <c r="G660" i="2"/>
  <c r="BP160" i="2"/>
  <c r="BN166" i="2"/>
  <c r="BN171" i="2"/>
  <c r="BN175" i="2"/>
  <c r="Z177" i="2"/>
  <c r="BN196" i="2"/>
  <c r="Z200" i="2"/>
  <c r="BN231" i="2"/>
  <c r="Z233" i="2"/>
  <c r="BP242" i="2"/>
  <c r="BN263" i="2"/>
  <c r="Z267" i="2"/>
  <c r="BP274" i="2"/>
  <c r="Z287" i="2"/>
  <c r="Y289" i="2"/>
  <c r="Z306" i="2"/>
  <c r="Y338" i="2"/>
  <c r="BN357" i="2"/>
  <c r="Z359" i="2"/>
  <c r="BN363" i="2"/>
  <c r="Y390" i="2"/>
  <c r="Y389" i="2"/>
  <c r="BP405" i="2"/>
  <c r="Z416" i="2"/>
  <c r="BP436" i="2"/>
  <c r="Y450" i="2"/>
  <c r="BP549" i="2"/>
  <c r="BN549" i="2"/>
  <c r="Z549" i="2"/>
  <c r="Y103" i="2"/>
  <c r="Y187" i="2"/>
  <c r="BN198" i="2"/>
  <c r="J660" i="2"/>
  <c r="BP212" i="2"/>
  <c r="BN218" i="2"/>
  <c r="Z220" i="2"/>
  <c r="BP238" i="2"/>
  <c r="BP244" i="2"/>
  <c r="BN246" i="2"/>
  <c r="BN251" i="2"/>
  <c r="Z253" i="2"/>
  <c r="Z259" i="2" s="1"/>
  <c r="BN258" i="2"/>
  <c r="BN265" i="2"/>
  <c r="BN285" i="2"/>
  <c r="BP314" i="2"/>
  <c r="BP318" i="2"/>
  <c r="BP322" i="2"/>
  <c r="BP327" i="2"/>
  <c r="BP331" i="2"/>
  <c r="BP335" i="2"/>
  <c r="BP355" i="2"/>
  <c r="Y376" i="2"/>
  <c r="BP387" i="2"/>
  <c r="BN387" i="2"/>
  <c r="Z387" i="2"/>
  <c r="Z389" i="2" s="1"/>
  <c r="BN432" i="2"/>
  <c r="Z432" i="2"/>
  <c r="Z447" i="2"/>
  <c r="BN447" i="2"/>
  <c r="Z660" i="2"/>
  <c r="BN482" i="2"/>
  <c r="Z482" i="2"/>
  <c r="BP508" i="2"/>
  <c r="Y554" i="2"/>
  <c r="Y573" i="2"/>
  <c r="Z575" i="2"/>
  <c r="Y578" i="2"/>
  <c r="BP575" i="2"/>
  <c r="BN575" i="2"/>
  <c r="BP426" i="2"/>
  <c r="BN426" i="2"/>
  <c r="Z426" i="2"/>
  <c r="Z427" i="2" s="1"/>
  <c r="Y428" i="2"/>
  <c r="Y72" i="2"/>
  <c r="BN22" i="2"/>
  <c r="X652" i="2"/>
  <c r="Y112" i="2"/>
  <c r="F9" i="2"/>
  <c r="BP26" i="2"/>
  <c r="Z32" i="2"/>
  <c r="C660" i="2"/>
  <c r="BN51" i="2"/>
  <c r="Z57" i="2"/>
  <c r="Z59" i="2" s="1"/>
  <c r="BP95" i="2"/>
  <c r="Y98" i="2"/>
  <c r="BN101" i="2"/>
  <c r="Z108" i="2"/>
  <c r="Y119" i="2"/>
  <c r="BN127" i="2"/>
  <c r="BN131" i="2"/>
  <c r="Z141" i="2"/>
  <c r="Z146" i="2" s="1"/>
  <c r="Y157" i="2"/>
  <c r="BP166" i="2"/>
  <c r="BP171" i="2"/>
  <c r="BN177" i="2"/>
  <c r="Z179" i="2"/>
  <c r="Z183" i="2"/>
  <c r="Z186" i="2" s="1"/>
  <c r="I660" i="2"/>
  <c r="BN200" i="2"/>
  <c r="Z202" i="2"/>
  <c r="Z207" i="2"/>
  <c r="Z209" i="2" s="1"/>
  <c r="Z222" i="2"/>
  <c r="BN233" i="2"/>
  <c r="BP263" i="2"/>
  <c r="BN267" i="2"/>
  <c r="Z269" i="2"/>
  <c r="Y275" i="2"/>
  <c r="Z280" i="2"/>
  <c r="Z289" i="2" s="1"/>
  <c r="Z282" i="2"/>
  <c r="Y290" i="2"/>
  <c r="BP299" i="2"/>
  <c r="BN306" i="2"/>
  <c r="Z308" i="2"/>
  <c r="Y342" i="2"/>
  <c r="U660" i="2"/>
  <c r="Z345" i="2"/>
  <c r="Z347" i="2" s="1"/>
  <c r="BP357" i="2"/>
  <c r="BN359" i="2"/>
  <c r="Z370" i="2"/>
  <c r="Z376" i="2" s="1"/>
  <c r="Y406" i="2"/>
  <c r="BP412" i="2"/>
  <c r="BN452" i="2"/>
  <c r="Y454" i="2"/>
  <c r="Z452" i="2"/>
  <c r="Z454" i="2" s="1"/>
  <c r="Z503" i="2"/>
  <c r="BN503" i="2"/>
  <c r="BP513" i="2"/>
  <c r="BP552" i="2"/>
  <c r="Z558" i="2"/>
  <c r="Z560" i="2" s="1"/>
  <c r="BP558" i="2"/>
  <c r="BN558" i="2"/>
  <c r="BP33" i="2"/>
  <c r="BN67" i="2"/>
  <c r="BP22" i="2"/>
  <c r="Y652" i="2" s="1"/>
  <c r="BP49" i="2"/>
  <c r="Z53" i="2"/>
  <c r="H9" i="2"/>
  <c r="X654" i="2"/>
  <c r="BP28" i="2"/>
  <c r="BN30" i="2"/>
  <c r="Z34" i="2"/>
  <c r="Z38" i="2"/>
  <c r="Z39" i="2" s="1"/>
  <c r="Z42" i="2"/>
  <c r="Z43" i="2" s="1"/>
  <c r="Z48" i="2"/>
  <c r="Z54" i="2" s="1"/>
  <c r="Y59" i="2"/>
  <c r="Z64" i="2"/>
  <c r="BN69" i="2"/>
  <c r="Z71" i="2"/>
  <c r="Z75" i="2"/>
  <c r="Z79" i="2" s="1"/>
  <c r="BP78" i="2"/>
  <c r="BP82" i="2"/>
  <c r="BN84" i="2"/>
  <c r="Z86" i="2"/>
  <c r="Z88" i="2" s="1"/>
  <c r="Z92" i="2"/>
  <c r="Z97" i="2" s="1"/>
  <c r="Z94" i="2"/>
  <c r="BN117" i="2"/>
  <c r="Z124" i="2"/>
  <c r="BN133" i="2"/>
  <c r="BN135" i="2"/>
  <c r="BN139" i="2"/>
  <c r="Y147" i="2"/>
  <c r="BN150" i="2"/>
  <c r="BN155" i="2"/>
  <c r="Z191" i="2"/>
  <c r="Z192" i="2" s="1"/>
  <c r="Z195" i="2"/>
  <c r="Y209" i="2"/>
  <c r="BN220" i="2"/>
  <c r="BN228" i="2"/>
  <c r="Z230" i="2"/>
  <c r="Z239" i="2" s="1"/>
  <c r="Z237" i="2"/>
  <c r="Y239" i="2"/>
  <c r="Z243" i="2"/>
  <c r="Z247" i="2" s="1"/>
  <c r="BP251" i="2"/>
  <c r="BN253" i="2"/>
  <c r="Y271" i="2"/>
  <c r="BP287" i="2"/>
  <c r="Q660" i="2"/>
  <c r="Y310" i="2"/>
  <c r="Y315" i="2"/>
  <c r="Y319" i="2"/>
  <c r="Y323" i="2"/>
  <c r="Y328" i="2"/>
  <c r="Y332" i="2"/>
  <c r="Z341" i="2"/>
  <c r="Z342" i="2" s="1"/>
  <c r="Y347" i="2"/>
  <c r="Y360" i="2"/>
  <c r="BP352" i="2"/>
  <c r="Z354" i="2"/>
  <c r="Y377" i="2"/>
  <c r="BN385" i="2"/>
  <c r="BP430" i="2"/>
  <c r="BN430" i="2"/>
  <c r="Z430" i="2"/>
  <c r="Z433" i="2" s="1"/>
  <c r="Y433" i="2"/>
  <c r="Y455" i="2"/>
  <c r="BP498" i="2"/>
  <c r="BN498" i="2"/>
  <c r="Z498" i="2"/>
  <c r="Z499" i="2" s="1"/>
  <c r="Y500" i="2"/>
  <c r="Y509" i="2"/>
  <c r="AD660" i="2"/>
  <c r="Z571" i="2"/>
  <c r="BP571" i="2"/>
  <c r="BN571" i="2"/>
  <c r="BN28" i="2"/>
  <c r="BN32" i="2"/>
  <c r="BN53" i="2"/>
  <c r="Y104" i="2"/>
  <c r="BN108" i="2"/>
  <c r="BN141" i="2"/>
  <c r="Y172" i="2"/>
  <c r="BN179" i="2"/>
  <c r="BN183" i="2"/>
  <c r="BN202" i="2"/>
  <c r="BN207" i="2"/>
  <c r="BN269" i="2"/>
  <c r="BN282" i="2"/>
  <c r="Z298" i="2"/>
  <c r="Z301" i="2" s="1"/>
  <c r="R660" i="2"/>
  <c r="BN308" i="2"/>
  <c r="Z336" i="2"/>
  <c r="Z337" i="2" s="1"/>
  <c r="BN345" i="2"/>
  <c r="Z352" i="2"/>
  <c r="Z360" i="2" s="1"/>
  <c r="Z356" i="2"/>
  <c r="Z366" i="2"/>
  <c r="BN370" i="2"/>
  <c r="BP404" i="2"/>
  <c r="BN404" i="2"/>
  <c r="Z404" i="2"/>
  <c r="BP432" i="2"/>
  <c r="BP447" i="2"/>
  <c r="BP480" i="2"/>
  <c r="BN480" i="2"/>
  <c r="Z480" i="2"/>
  <c r="BP482" i="2"/>
  <c r="Y36" i="2"/>
  <c r="Y650" i="2" s="1"/>
  <c r="Z30" i="2"/>
  <c r="BN82" i="2"/>
  <c r="J9" i="2"/>
  <c r="Y23" i="2"/>
  <c r="BN57" i="2"/>
  <c r="A10" i="2"/>
  <c r="BN48" i="2"/>
  <c r="BN75" i="2"/>
  <c r="Y120" i="2"/>
  <c r="BP155" i="2"/>
  <c r="Y158" i="2"/>
  <c r="BN191" i="2"/>
  <c r="Z197" i="2"/>
  <c r="BP222" i="2"/>
  <c r="BP228" i="2"/>
  <c r="Y247" i="2"/>
  <c r="Z257" i="2"/>
  <c r="Y259" i="2"/>
  <c r="Z264" i="2"/>
  <c r="BP280" i="2"/>
  <c r="Z293" i="2"/>
  <c r="Z294" i="2" s="1"/>
  <c r="Z305" i="2"/>
  <c r="BN341" i="2"/>
  <c r="Y382" i="2"/>
  <c r="BP379" i="2"/>
  <c r="BN379" i="2"/>
  <c r="BP381" i="2"/>
  <c r="BN381" i="2"/>
  <c r="Z381" i="2"/>
  <c r="BP385" i="2"/>
  <c r="Y423" i="2"/>
  <c r="X660" i="2"/>
  <c r="BN411" i="2"/>
  <c r="BP452" i="2"/>
  <c r="Y494" i="2"/>
  <c r="BP503" i="2"/>
  <c r="Z601" i="2"/>
  <c r="Z602" i="2" s="1"/>
  <c r="BP601" i="2"/>
  <c r="BN601" i="2"/>
  <c r="Y35" i="2"/>
  <c r="X650" i="2"/>
  <c r="BP57" i="2"/>
  <c r="E660" i="2"/>
  <c r="Y128" i="2"/>
  <c r="BP207" i="2"/>
  <c r="Y210" i="2"/>
  <c r="BP224" i="2"/>
  <c r="Y240" i="2"/>
  <c r="Y272" i="2"/>
  <c r="O660" i="2"/>
  <c r="BN298" i="2"/>
  <c r="Y311" i="2"/>
  <c r="Y316" i="2"/>
  <c r="Y329" i="2"/>
  <c r="BP345" i="2"/>
  <c r="BN352" i="2"/>
  <c r="BP370" i="2"/>
  <c r="Z379" i="2"/>
  <c r="Z411" i="2"/>
  <c r="Z422" i="2" s="1"/>
  <c r="BN448" i="2"/>
  <c r="Z448" i="2"/>
  <c r="Z462" i="2"/>
  <c r="Y518" i="2"/>
  <c r="Z512" i="2"/>
  <c r="Y517" i="2"/>
  <c r="BN512" i="2"/>
  <c r="Y579" i="2"/>
  <c r="BP414" i="2"/>
  <c r="BP458" i="2"/>
  <c r="BN460" i="2"/>
  <c r="Z476" i="2"/>
  <c r="Z494" i="2" s="1"/>
  <c r="Z483" i="2"/>
  <c r="BN488" i="2"/>
  <c r="Z490" i="2"/>
  <c r="BP515" i="2"/>
  <c r="BN532" i="2"/>
  <c r="BN537" i="2"/>
  <c r="BN543" i="2"/>
  <c r="Z545" i="2"/>
  <c r="BN550" i="2"/>
  <c r="Y560" i="2"/>
  <c r="BP565" i="2"/>
  <c r="BN569" i="2"/>
  <c r="Z589" i="2"/>
  <c r="Z591" i="2"/>
  <c r="Z593" i="2"/>
  <c r="Y595" i="2"/>
  <c r="BN605" i="2"/>
  <c r="Y624" i="2"/>
  <c r="BP627" i="2"/>
  <c r="BP629" i="2"/>
  <c r="Z639" i="2"/>
  <c r="Z640" i="2" s="1"/>
  <c r="BN647" i="2"/>
  <c r="BN643" i="2"/>
  <c r="Z393" i="2"/>
  <c r="Z395" i="2" s="1"/>
  <c r="Z420" i="2"/>
  <c r="Z444" i="2"/>
  <c r="Y463" i="2"/>
  <c r="Y473" i="2"/>
  <c r="BN476" i="2"/>
  <c r="Z478" i="2"/>
  <c r="BN483" i="2"/>
  <c r="Z485" i="2"/>
  <c r="BN490" i="2"/>
  <c r="Z492" i="2"/>
  <c r="Z516" i="2"/>
  <c r="Z520" i="2"/>
  <c r="Z521" i="2" s="1"/>
  <c r="Z524" i="2"/>
  <c r="Z525" i="2" s="1"/>
  <c r="Z529" i="2"/>
  <c r="Z533" i="2" s="1"/>
  <c r="BP537" i="2"/>
  <c r="BP543" i="2"/>
  <c r="BN545" i="2"/>
  <c r="Z547" i="2"/>
  <c r="Y555" i="2"/>
  <c r="BN589" i="2"/>
  <c r="BN591" i="2"/>
  <c r="BN593" i="2"/>
  <c r="Z626" i="2"/>
  <c r="Z628" i="2"/>
  <c r="Y630" i="2"/>
  <c r="BN639" i="2"/>
  <c r="BP647" i="2"/>
  <c r="W660" i="2"/>
  <c r="Y561" i="2"/>
  <c r="Z566" i="2"/>
  <c r="Y596" i="2"/>
  <c r="Z616" i="2"/>
  <c r="Z618" i="2"/>
  <c r="Z620" i="2"/>
  <c r="Z622" i="2"/>
  <c r="BP643" i="2"/>
  <c r="BN393" i="2"/>
  <c r="BN420" i="2"/>
  <c r="BN444" i="2"/>
  <c r="BN478" i="2"/>
  <c r="BN485" i="2"/>
  <c r="BN492" i="2"/>
  <c r="BN516" i="2"/>
  <c r="BN520" i="2"/>
  <c r="BN524" i="2"/>
  <c r="BN529" i="2"/>
  <c r="Y533" i="2"/>
  <c r="Y538" i="2"/>
  <c r="BP545" i="2"/>
  <c r="Z568" i="2"/>
  <c r="Z606" i="2"/>
  <c r="Z612" i="2" s="1"/>
  <c r="Z608" i="2"/>
  <c r="Z610" i="2"/>
  <c r="Y612" i="2"/>
  <c r="BN626" i="2"/>
  <c r="BN628" i="2"/>
  <c r="BP639" i="2"/>
  <c r="Y648" i="2"/>
  <c r="Y572" i="2"/>
  <c r="Y644" i="2"/>
  <c r="BP520" i="2"/>
  <c r="BP524" i="2"/>
  <c r="BP529" i="2"/>
  <c r="Z559" i="2"/>
  <c r="Z563" i="2"/>
  <c r="BN568" i="2"/>
  <c r="Z576" i="2"/>
  <c r="Z588" i="2"/>
  <c r="Z590" i="2"/>
  <c r="Z592" i="2"/>
  <c r="Z594" i="2"/>
  <c r="BN606" i="2"/>
  <c r="BN608" i="2"/>
  <c r="BN610" i="2"/>
  <c r="Y640" i="2"/>
  <c r="Y534" i="2"/>
  <c r="Y539" i="2"/>
  <c r="BN544" i="2"/>
  <c r="BN553" i="2"/>
  <c r="BN557" i="2"/>
  <c r="Y649" i="2"/>
  <c r="BN563" i="2"/>
  <c r="BN588" i="2"/>
  <c r="Y645" i="2"/>
  <c r="Z615" i="2"/>
  <c r="Z623" i="2" s="1"/>
  <c r="Y641" i="2"/>
  <c r="Z180" i="2" l="1"/>
  <c r="Z271" i="2"/>
  <c r="Z225" i="2"/>
  <c r="X653" i="2"/>
  <c r="Z630" i="2"/>
  <c r="Z382" i="2"/>
  <c r="Z310" i="2"/>
  <c r="Z203" i="2"/>
  <c r="Z35" i="2"/>
  <c r="Z655" i="2" s="1"/>
  <c r="Z128" i="2"/>
  <c r="Z578" i="2"/>
  <c r="Z449" i="2"/>
  <c r="Z595" i="2"/>
  <c r="Z572" i="2"/>
  <c r="Z517" i="2"/>
  <c r="Y654" i="2"/>
  <c r="Y651" i="2"/>
  <c r="Y653" i="2" s="1"/>
  <c r="Z367" i="2"/>
  <c r="Z72" i="2"/>
</calcChain>
</file>

<file path=xl/sharedStrings.xml><?xml version="1.0" encoding="utf-8"?>
<sst xmlns="http://schemas.openxmlformats.org/spreadsheetml/2006/main" count="4475" uniqueCount="1072">
  <si>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</si>
  <si>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</si>
  <si>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</si>
  <si>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</si>
  <si>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</si>
  <si>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</si>
  <si>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</si>
  <si>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</si>
  <si>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</si>
  <si>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</si>
  <si>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</si>
  <si>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</si>
  <si>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</si>
  <si>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</si>
  <si>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</si>
  <si>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</si>
  <si>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</si>
  <si>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</si>
  <si>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</si>
  <si>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</si>
  <si>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</si>
  <si>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</si>
  <si>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</si>
  <si>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</si>
  <si>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</si>
  <si>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</si>
  <si>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</si>
  <si>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</si>
  <si>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</si>
  <si>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</si>
  <si>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</si>
  <si>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</si>
  <si>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</si>
  <si>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</si>
  <si>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</si>
  <si>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</si>
  <si>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</si>
  <si>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</si>
  <si>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</si>
  <si>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</si>
  <si>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</si>
  <si>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</si>
  <si>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</si>
  <si>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</si>
  <si>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</si>
  <si>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</si>
  <si>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</si>
  <si>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</si>
  <si>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</si>
  <si>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</si>
  <si>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</si>
  <si>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</si>
  <si>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</si>
  <si>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</si>
  <si>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</si>
  <si>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</si>
  <si>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</si>
  <si>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</si>
  <si>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</si>
  <si>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</si>
  <si>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</si>
  <si>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</si>
  <si>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</si>
  <si>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</si>
  <si>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</si>
  <si>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</si>
  <si>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</si>
  <si>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</si>
  <si>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</si>
  <si>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</si>
  <si>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</si>
  <si>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</si>
  <si>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</si>
  <si>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</si>
  <si>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</si>
  <si>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</si>
  <si>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</si>
  <si>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</si>
  <si>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</si>
  <si>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</si>
  <si>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</si>
  <si>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</si>
  <si>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</si>
  <si>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</si>
  <si>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</si>
  <si>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</si>
  <si>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</si>
  <si>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</si>
  <si>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</si>
  <si>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</si>
  <si>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</si>
  <si>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</si>
  <si>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</si>
  <si>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</si>
  <si>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</si>
  <si>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</si>
  <si>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</si>
  <si>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</si>
  <si>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</si>
  <si>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</si>
  <si>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</si>
  <si>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</si>
  <si>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</si>
  <si>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</si>
  <si>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</si>
  <si>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</si>
  <si>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</si>
  <si>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</si>
  <si>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</si>
  <si>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</si>
  <si>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</si>
  <si>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</si>
  <si>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</si>
  <si>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</si>
  <si>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</si>
  <si>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</si>
  <si>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</si>
  <si>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</si>
  <si>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</si>
  <si>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</si>
  <si>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</si>
  <si>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</si>
  <si>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</si>
  <si>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</si>
  <si>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</si>
  <si>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</si>
  <si>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</si>
  <si>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</si>
  <si>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</si>
  <si>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</si>
  <si>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</si>
  <si>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</si>
  <si>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</si>
  <si>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</si>
  <si>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</si>
  <si>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</si>
  <si>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</si>
  <si>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</si>
  <si>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</si>
  <si>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</si>
  <si>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</si>
  <si>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</si>
  <si>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</si>
  <si>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</si>
  <si>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</si>
  <si>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</si>
  <si>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</si>
  <si>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</si>
  <si>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</si>
  <si>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</si>
  <si>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</si>
  <si>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</si>
  <si>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</si>
  <si>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</si>
  <si>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</si>
  <si>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</si>
  <si>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</si>
  <si>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</si>
  <si>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</si>
  <si>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</si>
  <si>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</si>
  <si>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</si>
  <si>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</si>
  <si>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</si>
  <si>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</si>
  <si>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</si>
  <si>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</si>
  <si>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</si>
  <si>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</si>
  <si>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</si>
  <si>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</si>
  <si>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</si>
  <si>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</si>
  <si>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</si>
  <si>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</si>
  <si>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</si>
  <si>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</si>
  <si>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</si>
  <si>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</si>
  <si>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</si>
  <si>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</si>
  <si>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</si>
  <si>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</si>
  <si>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</si>
  <si>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</si>
  <si>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</si>
  <si>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</si>
  <si>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</si>
  <si>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</si>
  <si>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</si>
  <si>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</si>
  <si>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</si>
  <si>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</si>
  <si>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</si>
  <si>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</si>
  <si>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</si>
  <si>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</si>
  <si>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</si>
  <si>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</si>
  <si>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</si>
  <si>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</si>
  <si>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</si>
  <si>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</si>
  <si>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</si>
  <si>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</si>
  <si>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</si>
  <si>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</si>
  <si>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</si>
  <si>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</si>
  <si>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</si>
  <si>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</si>
  <si>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</si>
  <si>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</si>
  <si>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</si>
  <si>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</si>
  <si>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</si>
  <si>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</si>
  <si>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</si>
  <si>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</si>
  <si>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</si>
  <si>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</si>
  <si>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</si>
  <si>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</si>
  <si>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</si>
  <si>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</si>
  <si>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</si>
  <si>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</si>
  <si>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</si>
  <si>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</si>
  <si>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</si>
  <si>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</si>
  <si>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</si>
  <si>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</si>
  <si>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</si>
  <si>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</si>
  <si>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</si>
  <si>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</si>
  <si>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</si>
  <si>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</si>
  <si>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</si>
  <si>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</si>
  <si>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</si>
  <si>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</si>
  <si>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</si>
  <si>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</si>
  <si>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</si>
  <si>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</si>
  <si>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</si>
  <si>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</si>
  <si>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</si>
  <si>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</si>
  <si>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</si>
  <si>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</si>
  <si>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</si>
  <si>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</si>
  <si>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</si>
  <si>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</si>
  <si>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</si>
  <si>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</si>
  <si>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</si>
  <si>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</si>
  <si>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</si>
  <si>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</si>
  <si>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</si>
  <si>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</si>
  <si>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</si>
  <si>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</si>
  <si>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</si>
  <si>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</si>
  <si>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</si>
  <si>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</si>
  <si>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</si>
  <si>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</si>
  <si>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</si>
  <si>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</si>
  <si>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</si>
  <si>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</si>
  <si>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</si>
  <si>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</si>
  <si>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</si>
  <si>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</si>
  <si>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</si>
  <si>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</si>
  <si>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</si>
  <si>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</si>
  <si>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</si>
  <si>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</si>
  <si>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</si>
  <si>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</si>
  <si>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</si>
  <si>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</si>
  <si>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</si>
  <si>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</si>
  <si>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</si>
  <si>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</si>
  <si>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</si>
  <si>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</si>
  <si>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</si>
  <si>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</si>
  <si>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</si>
  <si>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</si>
  <si>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</si>
  <si>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</si>
  <si>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</si>
  <si>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</si>
  <si>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</si>
  <si>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</si>
  <si>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</si>
  <si>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</si>
  <si>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</si>
  <si>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</si>
  <si>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</si>
  <si>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</si>
  <si>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</si>
  <si>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</si>
  <si>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</si>
  <si>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</si>
  <si>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</si>
  <si>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</si>
  <si>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</si>
  <si>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</si>
  <si>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</si>
  <si>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</si>
  <si>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</si>
  <si>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</si>
  <si>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</si>
  <si>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</si>
  <si>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</si>
  <si>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</si>
  <si>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</si>
  <si>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</si>
  <si>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</si>
  <si>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</si>
  <si>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</si>
  <si>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</si>
  <si>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</si>
  <si>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</si>
  <si>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</si>
  <si>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</si>
  <si>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</si>
  <si>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</si>
  <si>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</si>
  <si>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</si>
  <si>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</si>
  <si>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</si>
  <si>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</si>
  <si>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</si>
  <si>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</si>
  <si>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</si>
  <si>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</si>
  <si>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</si>
  <si>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</si>
  <si>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</si>
  <si>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</si>
  <si>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</si>
  <si>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</si>
  <si>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</si>
  <si>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</si>
  <si>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</si>
  <si>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</si>
  <si>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</si>
  <si>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</si>
  <si>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</si>
  <si>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</si>
  <si>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</si>
  <si>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</si>
  <si>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</si>
  <si>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</si>
  <si>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</si>
  <si>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</si>
  <si>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</si>
  <si>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</si>
  <si>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</si>
  <si>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</si>
  <si>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</si>
  <si>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</si>
  <si>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</si>
  <si>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</si>
  <si>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</si>
  <si>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</si>
  <si>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</si>
  <si>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</si>
  <si>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</si>
  <si>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</si>
  <si>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</si>
  <si>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</si>
  <si>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</si>
  <si>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</si>
  <si>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</si>
  <si>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</si>
  <si>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</si>
  <si>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</si>
  <si>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</si>
  <si>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</si>
  <si>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</si>
  <si>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</si>
  <si>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</si>
  <si>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</si>
  <si>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</si>
  <si>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</si>
  <si>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</si>
  <si>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</si>
  <si>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</si>
  <si>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</si>
  <si>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</si>
  <si>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</si>
  <si>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</si>
  <si>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</si>
  <si>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</si>
  <si>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</si>
  <si>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</si>
  <si>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</si>
  <si>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</si>
  <si>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</si>
  <si>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</si>
  <si>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</si>
  <si>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</si>
  <si>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</si>
  <si>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</si>
  <si>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</si>
  <si>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</si>
  <si>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</si>
  <si>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</si>
  <si>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</si>
  <si>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</si>
  <si>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</si>
  <si>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</si>
  <si>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</si>
  <si>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</si>
  <si>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</si>
  <si>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</si>
  <si>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</si>
  <si>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</si>
  <si>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</si>
  <si>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</si>
  <si>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</si>
  <si>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</si>
  <si>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</si>
  <si>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</si>
  <si>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</si>
  <si>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</si>
  <si>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</si>
  <si>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</si>
  <si>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</si>
  <si>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</si>
  <si>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</si>
  <si>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</si>
  <si>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</si>
  <si>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</si>
  <si>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</si>
  <si>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</si>
  <si>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</si>
  <si>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</si>
  <si>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</si>
  <si>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</si>
  <si>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</si>
  <si>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</si>
  <si>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</si>
  <si>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</si>
  <si>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</si>
  <si>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</si>
  <si>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</si>
  <si>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</si>
  <si>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</si>
  <si>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</si>
  <si>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</si>
  <si>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</si>
  <si>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</si>
  <si>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</si>
  <si>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</si>
  <si>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</si>
  <si>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</si>
  <si>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</si>
  <si>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</si>
  <si>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</si>
  <si>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</si>
  <si>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</si>
  <si>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</si>
  <si>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</si>
  <si>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</si>
  <si>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</si>
  <si>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</si>
  <si>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</si>
  <si>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</si>
  <si>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</si>
  <si>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</si>
  <si>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</si>
  <si>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</si>
  <si>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</si>
  <si>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</si>
  <si>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</si>
  <si>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</si>
  <si>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</si>
  <si>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</si>
  <si>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</si>
  <si>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</si>
  <si>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</si>
  <si>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</si>
  <si>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</si>
  <si>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</si>
  <si>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</si>
  <si>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</si>
  <si>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</si>
  <si>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</si>
  <si>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</si>
  <si>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</si>
  <si>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</si>
  <si>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</si>
  <si>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</si>
  <si>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</si>
  <si>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</si>
  <si>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</si>
  <si>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</si>
  <si>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</si>
  <si>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</si>
  <si>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</si>
  <si>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</si>
  <si>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</si>
  <si>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</si>
  <si>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</si>
  <si>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</si>
  <si>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</si>
  <si>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</si>
  <si>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</si>
  <si>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</si>
  <si>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</si>
  <si>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</si>
  <si>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</si>
  <si>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</si>
  <si>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</si>
  <si>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</si>
  <si>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</si>
  <si>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</si>
  <si>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</si>
  <si>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</si>
  <si>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</si>
  <si>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</si>
  <si>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</si>
  <si>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</si>
  <si>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</si>
  <si>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</si>
  <si>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</si>
  <si>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</si>
  <si>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</si>
  <si>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</si>
  <si>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</si>
  <si>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</si>
  <si>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</si>
  <si>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</si>
  <si>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</si>
  <si>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</si>
  <si>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</si>
  <si>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</si>
  <si>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</si>
  <si>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</si>
  <si>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</si>
  <si>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</si>
  <si>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</si>
  <si>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</si>
  <si>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</si>
  <si>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</si>
  <si>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</si>
  <si>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</si>
  <si>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</si>
  <si>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</si>
  <si>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</si>
  <si>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</si>
  <si>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</si>
  <si>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</si>
  <si>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</si>
  <si>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</si>
  <si>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</si>
  <si>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</si>
  <si>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</si>
  <si>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</si>
  <si>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</si>
  <si>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</si>
  <si>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</si>
  <si>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</si>
  <si>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</si>
  <si>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</si>
  <si>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</si>
  <si>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</si>
  <si>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</si>
  <si>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</si>
  <si>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</si>
  <si>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</si>
  <si>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</si>
  <si>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</si>
  <si>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</si>
  <si>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</si>
  <si>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</si>
  <si>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</si>
  <si>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</si>
  <si>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</si>
  <si>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</si>
  <si>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</si>
  <si>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</si>
  <si>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</si>
  <si>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</si>
  <si>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</si>
  <si>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</si>
  <si>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</si>
  <si>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</si>
  <si>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</si>
  <si>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</si>
  <si>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</si>
  <si>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</si>
  <si>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</si>
  <si>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</si>
  <si>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</si>
  <si>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</si>
  <si>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</si>
  <si>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</si>
  <si>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</si>
  <si>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</si>
  <si>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</si>
  <si>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</si>
  <si>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</si>
  <si>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</si>
  <si>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</si>
  <si>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</si>
  <si>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</si>
  <si>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</si>
  <si>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</si>
  <si>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</si>
  <si>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</si>
  <si>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</si>
  <si>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</si>
  <si>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</si>
  <si>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</si>
  <si>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</si>
  <si>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</si>
  <si>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</si>
  <si>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</si>
  <si>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</si>
  <si>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</si>
  <si>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</si>
  <si>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</si>
  <si>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</si>
  <si>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</si>
  <si>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</si>
  <si>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</si>
  <si>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</si>
  <si>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</si>
  <si>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</si>
  <si>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</si>
  <si>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</si>
  <si>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</si>
  <si>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</si>
  <si>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</si>
  <si>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</si>
  <si>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</si>
  <si>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</si>
  <si>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</si>
  <si>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</si>
  <si>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</si>
  <si>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</si>
  <si>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</si>
  <si>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</si>
  <si>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</si>
  <si>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</si>
  <si>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</si>
  <si>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</si>
  <si>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</si>
  <si>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</si>
  <si>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</si>
  <si>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</si>
  <si>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</si>
  <si>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</si>
  <si>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</si>
  <si>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</si>
  <si>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</si>
  <si>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</si>
  <si>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</si>
  <si>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</si>
  <si>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</si>
  <si>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</si>
  <si>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</si>
  <si>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</si>
  <si>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</si>
  <si>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</si>
  <si>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</si>
  <si>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</si>
  <si>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</si>
  <si>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</si>
  <si>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</si>
  <si>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</si>
  <si>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</si>
  <si>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</si>
  <si>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</si>
  <si>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</si>
  <si>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</si>
  <si>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</si>
  <si>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</si>
  <si>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</si>
  <si>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</si>
  <si>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</si>
  <si>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</si>
  <si>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</si>
  <si>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</si>
  <si>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</si>
  <si>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</si>
  <si>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</si>
  <si>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</si>
  <si>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</si>
  <si>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</si>
  <si>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</si>
  <si>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</si>
  <si>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</si>
  <si>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</si>
  <si>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</si>
  <si>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</si>
  <si>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</si>
  <si>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</si>
  <si>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</si>
  <si>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</si>
  <si>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</si>
  <si>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</si>
  <si>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</si>
  <si>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</si>
  <si>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</si>
  <si>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</si>
  <si>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</si>
  <si>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</si>
  <si>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</si>
  <si>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</si>
  <si>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</si>
  <si>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</si>
  <si>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</si>
  <si>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</si>
  <si>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</si>
  <si>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</si>
  <si>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</si>
  <si>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</si>
  <si>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</si>
  <si>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</si>
  <si>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</si>
  <si>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</si>
  <si>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</si>
  <si>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</si>
  <si>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</si>
  <si>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</si>
  <si>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</si>
  <si>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</si>
  <si>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</si>
  <si>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</si>
  <si>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</si>
  <si>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</si>
  <si>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</si>
  <si>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</si>
  <si>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</si>
  <si>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</si>
  <si>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</si>
  <si>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</si>
  <si>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</si>
  <si>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</si>
  <si>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</si>
  <si>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</si>
  <si>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</si>
  <si>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</si>
  <si>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</si>
  <si>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</si>
  <si>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</si>
  <si>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</si>
  <si>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</si>
  <si>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</si>
  <si>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</si>
  <si>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</si>
  <si>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</si>
  <si>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</si>
  <si>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</si>
  <si>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</si>
  <si>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</si>
  <si>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</si>
  <si>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</si>
  <si>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</si>
  <si>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06.11.2024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</si>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</sst>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7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60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64" t="s">
        <v>26</v>
      </c>
      <c r="E1" s="1164"/>
      <c r="F1" s="1164"/>
      <c r="G1" s="14" t="s">
        <v>66</v>
      </c>
      <c r="H1" s="1164" t="s">
        <v>46</v>
      </c>
      <c r="I1" s="1164"/>
      <c r="J1" s="1164"/>
      <c r="K1" s="1164"/>
      <c r="L1" s="1164"/>
      <c r="M1" s="1164"/>
      <c r="N1" s="1164"/>
      <c r="O1" s="1164"/>
      <c r="P1" s="1164"/>
      <c r="Q1" s="1164"/>
      <c r="R1" s="1165" t="s">
        <v>67</v>
      </c>
      <c r="S1" s="1166"/>
      <c r="T1" s="116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7"/>
      <c r="R2" s="1167"/>
      <c r="S2" s="1167"/>
      <c r="T2" s="1167"/>
      <c r="U2" s="1167"/>
      <c r="V2" s="1167"/>
      <c r="W2" s="116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7"/>
      <c r="Q3" s="1167"/>
      <c r="R3" s="1167"/>
      <c r="S3" s="1167"/>
      <c r="T3" s="1167"/>
      <c r="U3" s="1167"/>
      <c r="V3" s="1167"/>
      <c r="W3" s="116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68" t="s">
        <v>8</v>
      </c>
      <c r="B5" s="1168"/>
      <c r="C5" s="1168"/>
      <c r="D5" s="1169"/>
      <c r="E5" s="1169"/>
      <c r="F5" s="1170" t="s">
        <v>14</v>
      </c>
      <c r="G5" s="1170"/>
      <c r="H5" s="1169"/>
      <c r="I5" s="1169"/>
      <c r="J5" s="1169"/>
      <c r="K5" s="1169"/>
      <c r="L5" s="1169"/>
      <c r="M5" s="1169"/>
      <c r="N5" s="72"/>
      <c r="P5" s="27" t="s">
        <v>4</v>
      </c>
      <c r="Q5" s="1171">
        <v>45604</v>
      </c>
      <c r="R5" s="1171"/>
      <c r="T5" s="1172" t="s">
        <v>3</v>
      </c>
      <c r="U5" s="1173"/>
      <c r="V5" s="1174" t="s">
        <v>1053</v>
      </c>
      <c r="W5" s="1175"/>
      <c r="AB5" s="59"/>
      <c r="AC5" s="59"/>
      <c r="AD5" s="59"/>
      <c r="AE5" s="59"/>
    </row>
    <row r="6" spans="1:32" s="17" customFormat="1" ht="24" customHeight="1" x14ac:dyDescent="0.2">
      <c r="A6" s="1168" t="s">
        <v>1</v>
      </c>
      <c r="B6" s="1168"/>
      <c r="C6" s="1168"/>
      <c r="D6" s="1176" t="s">
        <v>1054</v>
      </c>
      <c r="E6" s="1176"/>
      <c r="F6" s="1176"/>
      <c r="G6" s="1176"/>
      <c r="H6" s="1176"/>
      <c r="I6" s="1176"/>
      <c r="J6" s="1176"/>
      <c r="K6" s="1176"/>
      <c r="L6" s="1176"/>
      <c r="M6" s="1176"/>
      <c r="N6" s="73"/>
      <c r="P6" s="27" t="s">
        <v>27</v>
      </c>
      <c r="Q6" s="1177" t="str">
        <f>IF(Q5=0," ",CHOOSE(WEEKDAY(Q5,2),"Понедельник","Вторник","Среда","Четверг","Пятница","Суббота","Воскресенье"))</f>
        <v>Пятница</v>
      </c>
      <c r="R6" s="1177"/>
      <c r="T6" s="1178" t="s">
        <v>5</v>
      </c>
      <c r="U6" s="1179"/>
      <c r="V6" s="1180" t="s">
        <v>68</v>
      </c>
      <c r="W6" s="118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86" t="str">
        <f>IFERROR(VLOOKUP(DeliveryAddress,Table,3,0),1)</f>
        <v>1</v>
      </c>
      <c r="E7" s="1187"/>
      <c r="F7" s="1187"/>
      <c r="G7" s="1187"/>
      <c r="H7" s="1187"/>
      <c r="I7" s="1187"/>
      <c r="J7" s="1187"/>
      <c r="K7" s="1187"/>
      <c r="L7" s="1187"/>
      <c r="M7" s="1188"/>
      <c r="N7" s="74"/>
      <c r="P7" s="29"/>
      <c r="Q7" s="48"/>
      <c r="R7" s="48"/>
      <c r="T7" s="1178"/>
      <c r="U7" s="1179"/>
      <c r="V7" s="1182"/>
      <c r="W7" s="1183"/>
      <c r="AB7" s="59"/>
      <c r="AC7" s="59"/>
      <c r="AD7" s="59"/>
      <c r="AE7" s="59"/>
    </row>
    <row r="8" spans="1:32" s="17" customFormat="1" ht="25.5" customHeight="1" x14ac:dyDescent="0.2">
      <c r="A8" s="1189" t="s">
        <v>57</v>
      </c>
      <c r="B8" s="1189"/>
      <c r="C8" s="1189"/>
      <c r="D8" s="1190"/>
      <c r="E8" s="1190"/>
      <c r="F8" s="1190"/>
      <c r="G8" s="1190"/>
      <c r="H8" s="1190"/>
      <c r="I8" s="1190"/>
      <c r="J8" s="1190"/>
      <c r="K8" s="1190"/>
      <c r="L8" s="1190"/>
      <c r="M8" s="1190"/>
      <c r="N8" s="75"/>
      <c r="P8" s="27" t="s">
        <v>11</v>
      </c>
      <c r="Q8" s="1149">
        <v>0.375</v>
      </c>
      <c r="R8" s="1149"/>
      <c r="T8" s="1178"/>
      <c r="U8" s="1179"/>
      <c r="V8" s="1182"/>
      <c r="W8" s="1183"/>
      <c r="AB8" s="59"/>
      <c r="AC8" s="59"/>
      <c r="AD8" s="59"/>
      <c r="AE8" s="59"/>
    </row>
    <row r="9" spans="1:32" s="17" customFormat="1" ht="39.950000000000003" customHeight="1" x14ac:dyDescent="0.2">
      <c r="A9" s="11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39"/>
      <c r="C9" s="1139"/>
      <c r="D9" s="1140" t="s">
        <v>45</v>
      </c>
      <c r="E9" s="1141"/>
      <c r="F9" s="11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39"/>
      <c r="H9" s="1191" t="str">
        <f>IF(AND($A$9="Тип доверенности/получателя при получении в адресе перегруза:",$D$9="Разовая доверенность"),"Введите ФИО","")</f>
        <v/>
      </c>
      <c r="I9" s="1191"/>
      <c r="J9" s="1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1"/>
      <c r="L9" s="1191"/>
      <c r="M9" s="1191"/>
      <c r="N9" s="70"/>
      <c r="P9" s="31" t="s">
        <v>15</v>
      </c>
      <c r="Q9" s="1192"/>
      <c r="R9" s="1192"/>
      <c r="T9" s="1178"/>
      <c r="U9" s="1179"/>
      <c r="V9" s="1184"/>
      <c r="W9" s="118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39"/>
      <c r="C10" s="1139"/>
      <c r="D10" s="1140"/>
      <c r="E10" s="1141"/>
      <c r="F10" s="11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39"/>
      <c r="H10" s="1142" t="str">
        <f>IFERROR(VLOOKUP($D$10,Proxy,2,FALSE),"")</f>
        <v/>
      </c>
      <c r="I10" s="1142"/>
      <c r="J10" s="1142"/>
      <c r="K10" s="1142"/>
      <c r="L10" s="1142"/>
      <c r="M10" s="1142"/>
      <c r="N10" s="71"/>
      <c r="P10" s="31" t="s">
        <v>32</v>
      </c>
      <c r="Q10" s="1143"/>
      <c r="R10" s="1143"/>
      <c r="U10" s="29" t="s">
        <v>12</v>
      </c>
      <c r="V10" s="1144" t="s">
        <v>69</v>
      </c>
      <c r="W10" s="114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46"/>
      <c r="R11" s="1146"/>
      <c r="U11" s="29" t="s">
        <v>28</v>
      </c>
      <c r="V11" s="1147" t="s">
        <v>54</v>
      </c>
      <c r="W11" s="114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48" t="s">
        <v>70</v>
      </c>
      <c r="B12" s="1148"/>
      <c r="C12" s="1148"/>
      <c r="D12" s="1148"/>
      <c r="E12" s="1148"/>
      <c r="F12" s="1148"/>
      <c r="G12" s="1148"/>
      <c r="H12" s="1148"/>
      <c r="I12" s="1148"/>
      <c r="J12" s="1148"/>
      <c r="K12" s="1148"/>
      <c r="L12" s="1148"/>
      <c r="M12" s="1148"/>
      <c r="N12" s="76"/>
      <c r="P12" s="27" t="s">
        <v>30</v>
      </c>
      <c r="Q12" s="1149"/>
      <c r="R12" s="1149"/>
      <c r="S12" s="28"/>
      <c r="T12"/>
      <c r="U12" s="29" t="s">
        <v>45</v>
      </c>
      <c r="V12" s="1150"/>
      <c r="W12" s="1150"/>
      <c r="X12"/>
      <c r="AB12" s="59"/>
      <c r="AC12" s="59"/>
      <c r="AD12" s="59"/>
      <c r="AE12" s="59"/>
    </row>
    <row r="13" spans="1:32" s="17" customFormat="1" ht="23.25" customHeight="1" x14ac:dyDescent="0.2">
      <c r="A13" s="1148" t="s">
        <v>71</v>
      </c>
      <c r="B13" s="1148"/>
      <c r="C13" s="1148"/>
      <c r="D13" s="1148"/>
      <c r="E13" s="1148"/>
      <c r="F13" s="1148"/>
      <c r="G13" s="1148"/>
      <c r="H13" s="1148"/>
      <c r="I13" s="1148"/>
      <c r="J13" s="1148"/>
      <c r="K13" s="1148"/>
      <c r="L13" s="1148"/>
      <c r="M13" s="1148"/>
      <c r="N13" s="76"/>
      <c r="O13" s="31"/>
      <c r="P13" s="31" t="s">
        <v>31</v>
      </c>
      <c r="Q13" s="1147"/>
      <c r="R13" s="114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48" t="s">
        <v>72</v>
      </c>
      <c r="B14" s="1148"/>
      <c r="C14" s="1148"/>
      <c r="D14" s="1148"/>
      <c r="E14" s="1148"/>
      <c r="F14" s="1148"/>
      <c r="G14" s="1148"/>
      <c r="H14" s="1148"/>
      <c r="I14" s="1148"/>
      <c r="J14" s="1148"/>
      <c r="K14" s="1148"/>
      <c r="L14" s="1148"/>
      <c r="M14" s="11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1" t="s">
        <v>73</v>
      </c>
      <c r="B15" s="1151"/>
      <c r="C15" s="1151"/>
      <c r="D15" s="1151"/>
      <c r="E15" s="1151"/>
      <c r="F15" s="1151"/>
      <c r="G15" s="1151"/>
      <c r="H15" s="1151"/>
      <c r="I15" s="1151"/>
      <c r="J15" s="1151"/>
      <c r="K15" s="1151"/>
      <c r="L15" s="1151"/>
      <c r="M15" s="1151"/>
      <c r="N15" s="77"/>
      <c r="O15"/>
      <c r="P15" s="1152" t="s">
        <v>60</v>
      </c>
      <c r="Q15" s="1152"/>
      <c r="R15" s="1152"/>
      <c r="S15" s="1152"/>
      <c r="T15" s="11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3"/>
      <c r="Q16" s="1153"/>
      <c r="R16" s="1153"/>
      <c r="S16" s="1153"/>
      <c r="T16" s="11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24" t="s">
        <v>58</v>
      </c>
      <c r="B17" s="1124" t="s">
        <v>48</v>
      </c>
      <c r="C17" s="1156" t="s">
        <v>47</v>
      </c>
      <c r="D17" s="1158" t="s">
        <v>49</v>
      </c>
      <c r="E17" s="1159"/>
      <c r="F17" s="1124" t="s">
        <v>21</v>
      </c>
      <c r="G17" s="1124" t="s">
        <v>24</v>
      </c>
      <c r="H17" s="1124" t="s">
        <v>22</v>
      </c>
      <c r="I17" s="1124" t="s">
        <v>23</v>
      </c>
      <c r="J17" s="1124" t="s">
        <v>16</v>
      </c>
      <c r="K17" s="1124" t="s">
        <v>62</v>
      </c>
      <c r="L17" s="1124" t="s">
        <v>64</v>
      </c>
      <c r="M17" s="1124" t="s">
        <v>2</v>
      </c>
      <c r="N17" s="1124" t="s">
        <v>63</v>
      </c>
      <c r="O17" s="1124" t="s">
        <v>25</v>
      </c>
      <c r="P17" s="1158" t="s">
        <v>17</v>
      </c>
      <c r="Q17" s="1162"/>
      <c r="R17" s="1162"/>
      <c r="S17" s="1162"/>
      <c r="T17" s="1159"/>
      <c r="U17" s="1154" t="s">
        <v>55</v>
      </c>
      <c r="V17" s="1155"/>
      <c r="W17" s="1124" t="s">
        <v>6</v>
      </c>
      <c r="X17" s="1124" t="s">
        <v>41</v>
      </c>
      <c r="Y17" s="1126" t="s">
        <v>53</v>
      </c>
      <c r="Z17" s="1128" t="s">
        <v>18</v>
      </c>
      <c r="AA17" s="1130" t="s">
        <v>59</v>
      </c>
      <c r="AB17" s="1130" t="s">
        <v>19</v>
      </c>
      <c r="AC17" s="1130" t="s">
        <v>65</v>
      </c>
      <c r="AD17" s="1132" t="s">
        <v>56</v>
      </c>
      <c r="AE17" s="1133"/>
      <c r="AF17" s="1134"/>
      <c r="AG17" s="82"/>
      <c r="BD17" s="81" t="s">
        <v>61</v>
      </c>
    </row>
    <row r="18" spans="1:68" ht="14.25" customHeight="1" x14ac:dyDescent="0.2">
      <c r="A18" s="1125"/>
      <c r="B18" s="1125"/>
      <c r="C18" s="1157"/>
      <c r="D18" s="1160"/>
      <c r="E18" s="1161"/>
      <c r="F18" s="1125"/>
      <c r="G18" s="1125"/>
      <c r="H18" s="1125"/>
      <c r="I18" s="1125"/>
      <c r="J18" s="1125"/>
      <c r="K18" s="1125"/>
      <c r="L18" s="1125"/>
      <c r="M18" s="1125"/>
      <c r="N18" s="1125"/>
      <c r="O18" s="1125"/>
      <c r="P18" s="1160"/>
      <c r="Q18" s="1163"/>
      <c r="R18" s="1163"/>
      <c r="S18" s="1163"/>
      <c r="T18" s="1161"/>
      <c r="U18" s="83" t="s">
        <v>44</v>
      </c>
      <c r="V18" s="83" t="s">
        <v>43</v>
      </c>
      <c r="W18" s="1125"/>
      <c r="X18" s="1125"/>
      <c r="Y18" s="1127"/>
      <c r="Z18" s="1129"/>
      <c r="AA18" s="1131"/>
      <c r="AB18" s="1131"/>
      <c r="AC18" s="1131"/>
      <c r="AD18" s="1135"/>
      <c r="AE18" s="1136"/>
      <c r="AF18" s="1137"/>
      <c r="AG18" s="82"/>
      <c r="BD18" s="81"/>
    </row>
    <row r="19" spans="1:68" ht="27.75" customHeight="1" x14ac:dyDescent="0.2">
      <c r="A19" s="818" t="s">
        <v>74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784" t="s">
        <v>74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65"/>
      <c r="AB20" s="65"/>
      <c r="AC20" s="79"/>
    </row>
    <row r="21" spans="1:68" ht="14.25" customHeight="1" x14ac:dyDescent="0.25">
      <c r="A21" s="774" t="s">
        <v>75</v>
      </c>
      <c r="B21" s="774"/>
      <c r="C21" s="774"/>
      <c r="D21" s="774"/>
      <c r="E21" s="774"/>
      <c r="F21" s="774"/>
      <c r="G21" s="774"/>
      <c r="H21" s="774"/>
      <c r="I21" s="774"/>
      <c r="J21" s="774"/>
      <c r="K21" s="774"/>
      <c r="L21" s="774"/>
      <c r="M21" s="774"/>
      <c r="N21" s="774"/>
      <c r="O21" s="774"/>
      <c r="P21" s="774"/>
      <c r="Q21" s="774"/>
      <c r="R21" s="774"/>
      <c r="S21" s="774"/>
      <c r="T21" s="774"/>
      <c r="U21" s="774"/>
      <c r="V21" s="774"/>
      <c r="W21" s="774"/>
      <c r="X21" s="774"/>
      <c r="Y21" s="774"/>
      <c r="Z21" s="774"/>
      <c r="AA21" s="66"/>
      <c r="AB21" s="66"/>
      <c r="AC21" s="80"/>
    </row>
    <row r="22" spans="1:68" ht="27" customHeight="1" x14ac:dyDescent="0.25">
      <c r="A22" s="63" t="s">
        <v>76</v>
      </c>
      <c r="B22" s="63" t="s">
        <v>77</v>
      </c>
      <c r="C22" s="36">
        <v>4301051550</v>
      </c>
      <c r="D22" s="775">
        <v>4680115885004</v>
      </c>
      <c r="E22" s="77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80</v>
      </c>
      <c r="L22" s="37"/>
      <c r="M22" s="38" t="s">
        <v>79</v>
      </c>
      <c r="N22" s="38"/>
      <c r="O22" s="37">
        <v>40</v>
      </c>
      <c r="P22" s="113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7"/>
      <c r="R22" s="777"/>
      <c r="S22" s="777"/>
      <c r="T22" s="77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78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2"/>
      <c r="B23" s="772"/>
      <c r="C23" s="772"/>
      <c r="D23" s="772"/>
      <c r="E23" s="772"/>
      <c r="F23" s="772"/>
      <c r="G23" s="772"/>
      <c r="H23" s="772"/>
      <c r="I23" s="772"/>
      <c r="J23" s="772"/>
      <c r="K23" s="772"/>
      <c r="L23" s="772"/>
      <c r="M23" s="772"/>
      <c r="N23" s="772"/>
      <c r="O23" s="773"/>
      <c r="P23" s="769" t="s">
        <v>40</v>
      </c>
      <c r="Q23" s="770"/>
      <c r="R23" s="770"/>
      <c r="S23" s="770"/>
      <c r="T23" s="770"/>
      <c r="U23" s="770"/>
      <c r="V23" s="77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2"/>
      <c r="B24" s="772"/>
      <c r="C24" s="772"/>
      <c r="D24" s="772"/>
      <c r="E24" s="772"/>
      <c r="F24" s="772"/>
      <c r="G24" s="772"/>
      <c r="H24" s="772"/>
      <c r="I24" s="772"/>
      <c r="J24" s="772"/>
      <c r="K24" s="772"/>
      <c r="L24" s="772"/>
      <c r="M24" s="772"/>
      <c r="N24" s="772"/>
      <c r="O24" s="773"/>
      <c r="P24" s="769" t="s">
        <v>40</v>
      </c>
      <c r="Q24" s="770"/>
      <c r="R24" s="770"/>
      <c r="S24" s="770"/>
      <c r="T24" s="770"/>
      <c r="U24" s="770"/>
      <c r="V24" s="77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74" t="s">
        <v>81</v>
      </c>
      <c r="B25" s="774"/>
      <c r="C25" s="774"/>
      <c r="D25" s="774"/>
      <c r="E25" s="774"/>
      <c r="F25" s="774"/>
      <c r="G25" s="774"/>
      <c r="H25" s="774"/>
      <c r="I25" s="774"/>
      <c r="J25" s="774"/>
      <c r="K25" s="774"/>
      <c r="L25" s="774"/>
      <c r="M25" s="774"/>
      <c r="N25" s="774"/>
      <c r="O25" s="774"/>
      <c r="P25" s="774"/>
      <c r="Q25" s="774"/>
      <c r="R25" s="774"/>
      <c r="S25" s="774"/>
      <c r="T25" s="774"/>
      <c r="U25" s="774"/>
      <c r="V25" s="774"/>
      <c r="W25" s="774"/>
      <c r="X25" s="774"/>
      <c r="Y25" s="774"/>
      <c r="Z25" s="774"/>
      <c r="AA25" s="66"/>
      <c r="AB25" s="66"/>
      <c r="AC25" s="80"/>
    </row>
    <row r="26" spans="1:68" ht="37.5" customHeight="1" x14ac:dyDescent="0.25">
      <c r="A26" s="63" t="s">
        <v>82</v>
      </c>
      <c r="B26" s="63" t="s">
        <v>83</v>
      </c>
      <c r="C26" s="36">
        <v>4301051551</v>
      </c>
      <c r="D26" s="775">
        <v>4607091383881</v>
      </c>
      <c r="E26" s="775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85</v>
      </c>
      <c r="L26" s="37"/>
      <c r="M26" s="38" t="s">
        <v>79</v>
      </c>
      <c r="N26" s="38"/>
      <c r="O26" s="37">
        <v>40</v>
      </c>
      <c r="P26" s="11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77"/>
      <c r="R26" s="777"/>
      <c r="S26" s="777"/>
      <c r="T26" s="77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84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86</v>
      </c>
      <c r="B27" s="63" t="s">
        <v>87</v>
      </c>
      <c r="C27" s="36">
        <v>4301051865</v>
      </c>
      <c r="D27" s="775">
        <v>4680115885912</v>
      </c>
      <c r="E27" s="775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85</v>
      </c>
      <c r="L27" s="37"/>
      <c r="M27" s="38" t="s">
        <v>79</v>
      </c>
      <c r="N27" s="38"/>
      <c r="O27" s="37">
        <v>40</v>
      </c>
      <c r="P27" s="1116" t="s">
        <v>88</v>
      </c>
      <c r="Q27" s="777"/>
      <c r="R27" s="777"/>
      <c r="S27" s="777"/>
      <c r="T27" s="77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84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89</v>
      </c>
      <c r="B28" s="63" t="s">
        <v>90</v>
      </c>
      <c r="C28" s="36">
        <v>4301051552</v>
      </c>
      <c r="D28" s="775">
        <v>4607091388237</v>
      </c>
      <c r="E28" s="775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85</v>
      </c>
      <c r="L28" s="37"/>
      <c r="M28" s="38" t="s">
        <v>79</v>
      </c>
      <c r="N28" s="38"/>
      <c r="O28" s="37">
        <v>40</v>
      </c>
      <c r="P28" s="11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7"/>
      <c r="R28" s="777"/>
      <c r="S28" s="777"/>
      <c r="T28" s="77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91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92</v>
      </c>
      <c r="B29" s="63" t="s">
        <v>93</v>
      </c>
      <c r="C29" s="36">
        <v>4301051692</v>
      </c>
      <c r="D29" s="775">
        <v>4607091383935</v>
      </c>
      <c r="E29" s="775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85</v>
      </c>
      <c r="L29" s="37"/>
      <c r="M29" s="38" t="s">
        <v>79</v>
      </c>
      <c r="N29" s="38"/>
      <c r="O29" s="37">
        <v>35</v>
      </c>
      <c r="P29" s="11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7"/>
      <c r="R29" s="777"/>
      <c r="S29" s="777"/>
      <c r="T29" s="77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94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95</v>
      </c>
      <c r="B30" s="63" t="s">
        <v>96</v>
      </c>
      <c r="C30" s="36">
        <v>4301051783</v>
      </c>
      <c r="D30" s="775">
        <v>4680115881990</v>
      </c>
      <c r="E30" s="775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85</v>
      </c>
      <c r="L30" s="37"/>
      <c r="M30" s="38" t="s">
        <v>79</v>
      </c>
      <c r="N30" s="38"/>
      <c r="O30" s="37">
        <v>40</v>
      </c>
      <c r="P30" s="11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7"/>
      <c r="R30" s="777"/>
      <c r="S30" s="777"/>
      <c r="T30" s="77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97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98</v>
      </c>
      <c r="B31" s="63" t="s">
        <v>99</v>
      </c>
      <c r="C31" s="36">
        <v>4301051786</v>
      </c>
      <c r="D31" s="775">
        <v>4680115881853</v>
      </c>
      <c r="E31" s="775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85</v>
      </c>
      <c r="L31" s="37"/>
      <c r="M31" s="38" t="s">
        <v>79</v>
      </c>
      <c r="N31" s="38"/>
      <c r="O31" s="37">
        <v>40</v>
      </c>
      <c r="P31" s="1120" t="s">
        <v>100</v>
      </c>
      <c r="Q31" s="777"/>
      <c r="R31" s="777"/>
      <c r="S31" s="777"/>
      <c r="T31" s="77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102</v>
      </c>
      <c r="B32" s="63" t="s">
        <v>103</v>
      </c>
      <c r="C32" s="36">
        <v>4301051593</v>
      </c>
      <c r="D32" s="775">
        <v>4607091383911</v>
      </c>
      <c r="E32" s="775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85</v>
      </c>
      <c r="L32" s="37"/>
      <c r="M32" s="38" t="s">
        <v>79</v>
      </c>
      <c r="N32" s="38"/>
      <c r="O32" s="37">
        <v>40</v>
      </c>
      <c r="P32" s="112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7"/>
      <c r="R32" s="777"/>
      <c r="S32" s="777"/>
      <c r="T32" s="77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104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105</v>
      </c>
      <c r="B33" s="63" t="s">
        <v>106</v>
      </c>
      <c r="C33" s="36">
        <v>4301051861</v>
      </c>
      <c r="D33" s="775">
        <v>4680115885905</v>
      </c>
      <c r="E33" s="775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85</v>
      </c>
      <c r="L33" s="37"/>
      <c r="M33" s="38" t="s">
        <v>79</v>
      </c>
      <c r="N33" s="38"/>
      <c r="O33" s="37">
        <v>40</v>
      </c>
      <c r="P33" s="1122" t="s">
        <v>107</v>
      </c>
      <c r="Q33" s="777"/>
      <c r="R33" s="777"/>
      <c r="S33" s="777"/>
      <c r="T33" s="77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108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109</v>
      </c>
      <c r="B34" s="63" t="s">
        <v>110</v>
      </c>
      <c r="C34" s="36">
        <v>4301051592</v>
      </c>
      <c r="D34" s="775">
        <v>4607091388244</v>
      </c>
      <c r="E34" s="775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85</v>
      </c>
      <c r="L34" s="37"/>
      <c r="M34" s="38" t="s">
        <v>79</v>
      </c>
      <c r="N34" s="38"/>
      <c r="O34" s="37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7"/>
      <c r="R34" s="777"/>
      <c r="S34" s="777"/>
      <c r="T34" s="77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104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2"/>
      <c r="B35" s="772"/>
      <c r="C35" s="772"/>
      <c r="D35" s="772"/>
      <c r="E35" s="772"/>
      <c r="F35" s="772"/>
      <c r="G35" s="772"/>
      <c r="H35" s="772"/>
      <c r="I35" s="772"/>
      <c r="J35" s="772"/>
      <c r="K35" s="772"/>
      <c r="L35" s="772"/>
      <c r="M35" s="772"/>
      <c r="N35" s="772"/>
      <c r="O35" s="773"/>
      <c r="P35" s="769" t="s">
        <v>40</v>
      </c>
      <c r="Q35" s="770"/>
      <c r="R35" s="770"/>
      <c r="S35" s="770"/>
      <c r="T35" s="770"/>
      <c r="U35" s="770"/>
      <c r="V35" s="77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2"/>
      <c r="B36" s="772"/>
      <c r="C36" s="772"/>
      <c r="D36" s="772"/>
      <c r="E36" s="772"/>
      <c r="F36" s="772"/>
      <c r="G36" s="772"/>
      <c r="H36" s="772"/>
      <c r="I36" s="772"/>
      <c r="J36" s="772"/>
      <c r="K36" s="772"/>
      <c r="L36" s="772"/>
      <c r="M36" s="772"/>
      <c r="N36" s="772"/>
      <c r="O36" s="773"/>
      <c r="P36" s="769" t="s">
        <v>40</v>
      </c>
      <c r="Q36" s="770"/>
      <c r="R36" s="770"/>
      <c r="S36" s="770"/>
      <c r="T36" s="770"/>
      <c r="U36" s="770"/>
      <c r="V36" s="77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74" t="s">
        <v>111</v>
      </c>
      <c r="B37" s="774"/>
      <c r="C37" s="774"/>
      <c r="D37" s="774"/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4"/>
      <c r="P37" s="774"/>
      <c r="Q37" s="774"/>
      <c r="R37" s="774"/>
      <c r="S37" s="774"/>
      <c r="T37" s="774"/>
      <c r="U37" s="774"/>
      <c r="V37" s="774"/>
      <c r="W37" s="774"/>
      <c r="X37" s="774"/>
      <c r="Y37" s="774"/>
      <c r="Z37" s="774"/>
      <c r="AA37" s="66"/>
      <c r="AB37" s="66"/>
      <c r="AC37" s="80"/>
    </row>
    <row r="38" spans="1:68" ht="27" customHeight="1" x14ac:dyDescent="0.25">
      <c r="A38" s="63" t="s">
        <v>112</v>
      </c>
      <c r="B38" s="63" t="s">
        <v>113</v>
      </c>
      <c r="C38" s="36">
        <v>4301032013</v>
      </c>
      <c r="D38" s="775">
        <v>4607091388503</v>
      </c>
      <c r="E38" s="775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85</v>
      </c>
      <c r="L38" s="37"/>
      <c r="M38" s="38" t="s">
        <v>116</v>
      </c>
      <c r="N38" s="38"/>
      <c r="O38" s="37">
        <v>120</v>
      </c>
      <c r="P38" s="11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7"/>
      <c r="R38" s="777"/>
      <c r="S38" s="777"/>
      <c r="T38" s="77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114</v>
      </c>
      <c r="AG38" s="78"/>
      <c r="AJ38" s="84"/>
      <c r="AK38" s="84"/>
      <c r="BB38" s="107" t="s">
        <v>115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2"/>
      <c r="B39" s="772"/>
      <c r="C39" s="772"/>
      <c r="D39" s="772"/>
      <c r="E39" s="772"/>
      <c r="F39" s="772"/>
      <c r="G39" s="772"/>
      <c r="H39" s="772"/>
      <c r="I39" s="772"/>
      <c r="J39" s="772"/>
      <c r="K39" s="772"/>
      <c r="L39" s="772"/>
      <c r="M39" s="772"/>
      <c r="N39" s="772"/>
      <c r="O39" s="773"/>
      <c r="P39" s="769" t="s">
        <v>40</v>
      </c>
      <c r="Q39" s="770"/>
      <c r="R39" s="770"/>
      <c r="S39" s="770"/>
      <c r="T39" s="770"/>
      <c r="U39" s="770"/>
      <c r="V39" s="77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74" t="s">
        <v>117</v>
      </c>
      <c r="B41" s="774"/>
      <c r="C41" s="774"/>
      <c r="D41" s="774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4"/>
      <c r="P41" s="774"/>
      <c r="Q41" s="774"/>
      <c r="R41" s="774"/>
      <c r="S41" s="774"/>
      <c r="T41" s="774"/>
      <c r="U41" s="774"/>
      <c r="V41" s="774"/>
      <c r="W41" s="774"/>
      <c r="X41" s="774"/>
      <c r="Y41" s="774"/>
      <c r="Z41" s="774"/>
      <c r="AA41" s="66"/>
      <c r="AB41" s="66"/>
      <c r="AC41" s="80"/>
    </row>
    <row r="42" spans="1:68" ht="27" customHeight="1" x14ac:dyDescent="0.25">
      <c r="A42" s="63" t="s">
        <v>118</v>
      </c>
      <c r="B42" s="63" t="s">
        <v>119</v>
      </c>
      <c r="C42" s="36">
        <v>4301170002</v>
      </c>
      <c r="D42" s="775">
        <v>4607091389111</v>
      </c>
      <c r="E42" s="775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85</v>
      </c>
      <c r="L42" s="37"/>
      <c r="M42" s="38" t="s">
        <v>116</v>
      </c>
      <c r="N42" s="38"/>
      <c r="O42" s="37">
        <v>120</v>
      </c>
      <c r="P42" s="111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7"/>
      <c r="R42" s="777"/>
      <c r="S42" s="777"/>
      <c r="T42" s="77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114</v>
      </c>
      <c r="AG42" s="78"/>
      <c r="AJ42" s="84"/>
      <c r="AK42" s="84"/>
      <c r="BB42" s="109" t="s">
        <v>115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2"/>
      <c r="B43" s="772"/>
      <c r="C43" s="772"/>
      <c r="D43" s="772"/>
      <c r="E43" s="772"/>
      <c r="F43" s="772"/>
      <c r="G43" s="772"/>
      <c r="H43" s="772"/>
      <c r="I43" s="772"/>
      <c r="J43" s="772"/>
      <c r="K43" s="772"/>
      <c r="L43" s="772"/>
      <c r="M43" s="772"/>
      <c r="N43" s="772"/>
      <c r="O43" s="773"/>
      <c r="P43" s="769" t="s">
        <v>40</v>
      </c>
      <c r="Q43" s="770"/>
      <c r="R43" s="770"/>
      <c r="S43" s="770"/>
      <c r="T43" s="770"/>
      <c r="U43" s="770"/>
      <c r="V43" s="77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18" t="s">
        <v>120</v>
      </c>
      <c r="B45" s="818"/>
      <c r="C45" s="818"/>
      <c r="D45" s="818"/>
      <c r="E45" s="818"/>
      <c r="F45" s="818"/>
      <c r="G45" s="818"/>
      <c r="H45" s="818"/>
      <c r="I45" s="818"/>
      <c r="J45" s="818"/>
      <c r="K45" s="818"/>
      <c r="L45" s="818"/>
      <c r="M45" s="818"/>
      <c r="N45" s="818"/>
      <c r="O45" s="818"/>
      <c r="P45" s="818"/>
      <c r="Q45" s="818"/>
      <c r="R45" s="818"/>
      <c r="S45" s="818"/>
      <c r="T45" s="818"/>
      <c r="U45" s="818"/>
      <c r="V45" s="818"/>
      <c r="W45" s="818"/>
      <c r="X45" s="818"/>
      <c r="Y45" s="818"/>
      <c r="Z45" s="818"/>
      <c r="AA45" s="54"/>
      <c r="AB45" s="54"/>
      <c r="AC45" s="54"/>
    </row>
    <row r="46" spans="1:68" ht="16.5" customHeight="1" x14ac:dyDescent="0.25">
      <c r="A46" s="784" t="s">
        <v>121</v>
      </c>
      <c r="B46" s="784"/>
      <c r="C46" s="784"/>
      <c r="D46" s="784"/>
      <c r="E46" s="784"/>
      <c r="F46" s="784"/>
      <c r="G46" s="784"/>
      <c r="H46" s="784"/>
      <c r="I46" s="784"/>
      <c r="J46" s="784"/>
      <c r="K46" s="784"/>
      <c r="L46" s="784"/>
      <c r="M46" s="784"/>
      <c r="N46" s="784"/>
      <c r="O46" s="784"/>
      <c r="P46" s="784"/>
      <c r="Q46" s="784"/>
      <c r="R46" s="784"/>
      <c r="S46" s="784"/>
      <c r="T46" s="784"/>
      <c r="U46" s="784"/>
      <c r="V46" s="784"/>
      <c r="W46" s="784"/>
      <c r="X46" s="784"/>
      <c r="Y46" s="784"/>
      <c r="Z46" s="784"/>
      <c r="AA46" s="65"/>
      <c r="AB46" s="65"/>
      <c r="AC46" s="79"/>
    </row>
    <row r="47" spans="1:68" ht="14.25" customHeight="1" x14ac:dyDescent="0.25">
      <c r="A47" s="774" t="s">
        <v>122</v>
      </c>
      <c r="B47" s="774"/>
      <c r="C47" s="774"/>
      <c r="D47" s="774"/>
      <c r="E47" s="774"/>
      <c r="F47" s="774"/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774"/>
      <c r="T47" s="774"/>
      <c r="U47" s="774"/>
      <c r="V47" s="774"/>
      <c r="W47" s="774"/>
      <c r="X47" s="774"/>
      <c r="Y47" s="774"/>
      <c r="Z47" s="774"/>
      <c r="AA47" s="66"/>
      <c r="AB47" s="66"/>
      <c r="AC47" s="80"/>
    </row>
    <row r="48" spans="1:68" ht="16.5" customHeight="1" x14ac:dyDescent="0.25">
      <c r="A48" s="63" t="s">
        <v>123</v>
      </c>
      <c r="B48" s="63" t="s">
        <v>124</v>
      </c>
      <c r="C48" s="36">
        <v>4301011540</v>
      </c>
      <c r="D48" s="775">
        <v>4607091385670</v>
      </c>
      <c r="E48" s="775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127</v>
      </c>
      <c r="L48" s="37"/>
      <c r="M48" s="38" t="s">
        <v>126</v>
      </c>
      <c r="N48" s="38"/>
      <c r="O48" s="37">
        <v>50</v>
      </c>
      <c r="P48" s="11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77"/>
      <c r="R48" s="777"/>
      <c r="S48" s="777"/>
      <c r="T48" s="77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125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123</v>
      </c>
      <c r="B49" s="63" t="s">
        <v>128</v>
      </c>
      <c r="C49" s="36">
        <v>4301011380</v>
      </c>
      <c r="D49" s="775">
        <v>4607091385670</v>
      </c>
      <c r="E49" s="775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127</v>
      </c>
      <c r="L49" s="37"/>
      <c r="M49" s="38" t="s">
        <v>130</v>
      </c>
      <c r="N49" s="38"/>
      <c r="O49" s="37">
        <v>50</v>
      </c>
      <c r="P49" s="1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77"/>
      <c r="R49" s="777"/>
      <c r="S49" s="777"/>
      <c r="T49" s="77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129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131</v>
      </c>
      <c r="B50" s="63" t="s">
        <v>132</v>
      </c>
      <c r="C50" s="36">
        <v>4301011625</v>
      </c>
      <c r="D50" s="775">
        <v>4680115883956</v>
      </c>
      <c r="E50" s="77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127</v>
      </c>
      <c r="L50" s="37"/>
      <c r="M50" s="38" t="s">
        <v>130</v>
      </c>
      <c r="N50" s="38"/>
      <c r="O50" s="37">
        <v>50</v>
      </c>
      <c r="P50" s="11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7"/>
      <c r="R50" s="777"/>
      <c r="S50" s="777"/>
      <c r="T50" s="77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133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4301011565</v>
      </c>
      <c r="D51" s="775">
        <v>4680115882539</v>
      </c>
      <c r="E51" s="775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85</v>
      </c>
      <c r="L51" s="37"/>
      <c r="M51" s="38" t="s">
        <v>126</v>
      </c>
      <c r="N51" s="38"/>
      <c r="O51" s="37">
        <v>50</v>
      </c>
      <c r="P51" s="11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77"/>
      <c r="R51" s="777"/>
      <c r="S51" s="777"/>
      <c r="T51" s="77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4301011382</v>
      </c>
      <c r="D52" s="775">
        <v>4607091385687</v>
      </c>
      <c r="E52" s="77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85</v>
      </c>
      <c r="L52" s="37"/>
      <c r="M52" s="38" t="s">
        <v>126</v>
      </c>
      <c r="N52" s="38"/>
      <c r="O52" s="37">
        <v>50</v>
      </c>
      <c r="P52" s="11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77"/>
      <c r="R52" s="777"/>
      <c r="S52" s="777"/>
      <c r="T52" s="77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138</v>
      </c>
      <c r="B53" s="63" t="s">
        <v>139</v>
      </c>
      <c r="C53" s="36">
        <v>4301011624</v>
      </c>
      <c r="D53" s="775">
        <v>4680115883949</v>
      </c>
      <c r="E53" s="77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85</v>
      </c>
      <c r="L53" s="37"/>
      <c r="M53" s="38" t="s">
        <v>130</v>
      </c>
      <c r="N53" s="38"/>
      <c r="O53" s="37">
        <v>50</v>
      </c>
      <c r="P53" s="11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7"/>
      <c r="R53" s="777"/>
      <c r="S53" s="777"/>
      <c r="T53" s="77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133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2"/>
      <c r="B54" s="772"/>
      <c r="C54" s="772"/>
      <c r="D54" s="772"/>
      <c r="E54" s="772"/>
      <c r="F54" s="772"/>
      <c r="G54" s="772"/>
      <c r="H54" s="772"/>
      <c r="I54" s="772"/>
      <c r="J54" s="772"/>
      <c r="K54" s="772"/>
      <c r="L54" s="772"/>
      <c r="M54" s="772"/>
      <c r="N54" s="772"/>
      <c r="O54" s="773"/>
      <c r="P54" s="769" t="s">
        <v>40</v>
      </c>
      <c r="Q54" s="770"/>
      <c r="R54" s="770"/>
      <c r="S54" s="770"/>
      <c r="T54" s="770"/>
      <c r="U54" s="770"/>
      <c r="V54" s="77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74" t="s">
        <v>81</v>
      </c>
      <c r="B56" s="77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  <c r="U56" s="774"/>
      <c r="V56" s="774"/>
      <c r="W56" s="774"/>
      <c r="X56" s="774"/>
      <c r="Y56" s="774"/>
      <c r="Z56" s="774"/>
      <c r="AA56" s="66"/>
      <c r="AB56" s="66"/>
      <c r="AC56" s="80"/>
    </row>
    <row r="57" spans="1:68" ht="27" customHeight="1" x14ac:dyDescent="0.25">
      <c r="A57" s="63" t="s">
        <v>140</v>
      </c>
      <c r="B57" s="63" t="s">
        <v>141</v>
      </c>
      <c r="C57" s="36">
        <v>4301051842</v>
      </c>
      <c r="D57" s="775">
        <v>4680115885233</v>
      </c>
      <c r="E57" s="77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80</v>
      </c>
      <c r="L57" s="37"/>
      <c r="M57" s="38" t="s">
        <v>126</v>
      </c>
      <c r="N57" s="38"/>
      <c r="O57" s="37">
        <v>40</v>
      </c>
      <c r="P57" s="110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7"/>
      <c r="R57" s="777"/>
      <c r="S57" s="777"/>
      <c r="T57" s="77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142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143</v>
      </c>
      <c r="B58" s="63" t="s">
        <v>144</v>
      </c>
      <c r="C58" s="36">
        <v>4301051820</v>
      </c>
      <c r="D58" s="775">
        <v>4680115884915</v>
      </c>
      <c r="E58" s="775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85</v>
      </c>
      <c r="L58" s="37"/>
      <c r="M58" s="38" t="s">
        <v>126</v>
      </c>
      <c r="N58" s="38"/>
      <c r="O58" s="37">
        <v>40</v>
      </c>
      <c r="P58" s="11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7"/>
      <c r="R58" s="777"/>
      <c r="S58" s="777"/>
      <c r="T58" s="77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145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2"/>
      <c r="B59" s="772"/>
      <c r="C59" s="772"/>
      <c r="D59" s="772"/>
      <c r="E59" s="772"/>
      <c r="F59" s="772"/>
      <c r="G59" s="772"/>
      <c r="H59" s="772"/>
      <c r="I59" s="772"/>
      <c r="J59" s="772"/>
      <c r="K59" s="772"/>
      <c r="L59" s="772"/>
      <c r="M59" s="772"/>
      <c r="N59" s="772"/>
      <c r="O59" s="773"/>
      <c r="P59" s="769" t="s">
        <v>40</v>
      </c>
      <c r="Q59" s="770"/>
      <c r="R59" s="770"/>
      <c r="S59" s="770"/>
      <c r="T59" s="770"/>
      <c r="U59" s="770"/>
      <c r="V59" s="77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2"/>
      <c r="B60" s="772"/>
      <c r="C60" s="772"/>
      <c r="D60" s="772"/>
      <c r="E60" s="772"/>
      <c r="F60" s="772"/>
      <c r="G60" s="772"/>
      <c r="H60" s="772"/>
      <c r="I60" s="772"/>
      <c r="J60" s="772"/>
      <c r="K60" s="772"/>
      <c r="L60" s="772"/>
      <c r="M60" s="772"/>
      <c r="N60" s="772"/>
      <c r="O60" s="773"/>
      <c r="P60" s="769" t="s">
        <v>40</v>
      </c>
      <c r="Q60" s="770"/>
      <c r="R60" s="770"/>
      <c r="S60" s="770"/>
      <c r="T60" s="770"/>
      <c r="U60" s="770"/>
      <c r="V60" s="77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84" t="s">
        <v>146</v>
      </c>
      <c r="B61" s="784"/>
      <c r="C61" s="784"/>
      <c r="D61" s="784"/>
      <c r="E61" s="784"/>
      <c r="F61" s="784"/>
      <c r="G61" s="784"/>
      <c r="H61" s="784"/>
      <c r="I61" s="784"/>
      <c r="J61" s="784"/>
      <c r="K61" s="784"/>
      <c r="L61" s="784"/>
      <c r="M61" s="784"/>
      <c r="N61" s="784"/>
      <c r="O61" s="784"/>
      <c r="P61" s="784"/>
      <c r="Q61" s="784"/>
      <c r="R61" s="784"/>
      <c r="S61" s="784"/>
      <c r="T61" s="784"/>
      <c r="U61" s="784"/>
      <c r="V61" s="784"/>
      <c r="W61" s="784"/>
      <c r="X61" s="784"/>
      <c r="Y61" s="784"/>
      <c r="Z61" s="784"/>
      <c r="AA61" s="65"/>
      <c r="AB61" s="65"/>
      <c r="AC61" s="79"/>
    </row>
    <row r="62" spans="1:68" ht="14.25" customHeight="1" x14ac:dyDescent="0.25">
      <c r="A62" s="774" t="s">
        <v>122</v>
      </c>
      <c r="B62" s="774"/>
      <c r="C62" s="774"/>
      <c r="D62" s="774"/>
      <c r="E62" s="774"/>
      <c r="F62" s="774"/>
      <c r="G62" s="774"/>
      <c r="H62" s="774"/>
      <c r="I62" s="774"/>
      <c r="J62" s="774"/>
      <c r="K62" s="774"/>
      <c r="L62" s="774"/>
      <c r="M62" s="774"/>
      <c r="N62" s="774"/>
      <c r="O62" s="774"/>
      <c r="P62" s="774"/>
      <c r="Q62" s="774"/>
      <c r="R62" s="774"/>
      <c r="S62" s="774"/>
      <c r="T62" s="774"/>
      <c r="U62" s="774"/>
      <c r="V62" s="774"/>
      <c r="W62" s="774"/>
      <c r="X62" s="774"/>
      <c r="Y62" s="774"/>
      <c r="Z62" s="774"/>
      <c r="AA62" s="66"/>
      <c r="AB62" s="66"/>
      <c r="AC62" s="80"/>
    </row>
    <row r="63" spans="1:68" ht="27" customHeight="1" x14ac:dyDescent="0.25">
      <c r="A63" s="63" t="s">
        <v>147</v>
      </c>
      <c r="B63" s="63" t="s">
        <v>148</v>
      </c>
      <c r="C63" s="36">
        <v>4301012030</v>
      </c>
      <c r="D63" s="775">
        <v>4680115885882</v>
      </c>
      <c r="E63" s="77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127</v>
      </c>
      <c r="L63" s="37"/>
      <c r="M63" s="38" t="s">
        <v>126</v>
      </c>
      <c r="N63" s="38"/>
      <c r="O63" s="37">
        <v>50</v>
      </c>
      <c r="P63" s="1103" t="s">
        <v>149</v>
      </c>
      <c r="Q63" s="777"/>
      <c r="R63" s="777"/>
      <c r="S63" s="777"/>
      <c r="T63" s="77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150</v>
      </c>
      <c r="AG63" s="78"/>
      <c r="AJ63" s="84"/>
      <c r="AK63" s="84"/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151</v>
      </c>
      <c r="B64" s="63" t="s">
        <v>152</v>
      </c>
      <c r="C64" s="36">
        <v>4301011948</v>
      </c>
      <c r="D64" s="775">
        <v>4680115881426</v>
      </c>
      <c r="E64" s="775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127</v>
      </c>
      <c r="L64" s="37"/>
      <c r="M64" s="38" t="s">
        <v>154</v>
      </c>
      <c r="N64" s="38"/>
      <c r="O64" s="37">
        <v>55</v>
      </c>
      <c r="P64" s="11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7"/>
      <c r="R64" s="777"/>
      <c r="S64" s="777"/>
      <c r="T64" s="77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153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151</v>
      </c>
      <c r="B65" s="63" t="s">
        <v>155</v>
      </c>
      <c r="C65" s="36">
        <v>4301011817</v>
      </c>
      <c r="D65" s="775">
        <v>4680115881426</v>
      </c>
      <c r="E65" s="775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127</v>
      </c>
      <c r="L65" s="37"/>
      <c r="M65" s="38" t="s">
        <v>79</v>
      </c>
      <c r="N65" s="38"/>
      <c r="O65" s="37">
        <v>50</v>
      </c>
      <c r="P65" s="11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7"/>
      <c r="R65" s="777"/>
      <c r="S65" s="777"/>
      <c r="T65" s="77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156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157</v>
      </c>
      <c r="B66" s="63" t="s">
        <v>158</v>
      </c>
      <c r="C66" s="36">
        <v>4301011589</v>
      </c>
      <c r="D66" s="775">
        <v>4680115885899</v>
      </c>
      <c r="E66" s="775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85</v>
      </c>
      <c r="L66" s="37"/>
      <c r="M66" s="38" t="s">
        <v>161</v>
      </c>
      <c r="N66" s="38"/>
      <c r="O66" s="37">
        <v>50</v>
      </c>
      <c r="P66" s="1106" t="s">
        <v>159</v>
      </c>
      <c r="Q66" s="777"/>
      <c r="R66" s="777"/>
      <c r="S66" s="777"/>
      <c r="T66" s="77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4301011192</v>
      </c>
      <c r="D67" s="775">
        <v>4607091382952</v>
      </c>
      <c r="E67" s="775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85</v>
      </c>
      <c r="L67" s="37"/>
      <c r="M67" s="38" t="s">
        <v>130</v>
      </c>
      <c r="N67" s="38"/>
      <c r="O67" s="37">
        <v>50</v>
      </c>
      <c r="P67" s="10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77"/>
      <c r="R67" s="777"/>
      <c r="S67" s="777"/>
      <c r="T67" s="77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165</v>
      </c>
      <c r="B68" s="63" t="s">
        <v>166</v>
      </c>
      <c r="C68" s="36">
        <v>4301011386</v>
      </c>
      <c r="D68" s="775">
        <v>4680115880283</v>
      </c>
      <c r="E68" s="775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85</v>
      </c>
      <c r="L68" s="37"/>
      <c r="M68" s="38" t="s">
        <v>130</v>
      </c>
      <c r="N68" s="38"/>
      <c r="O68" s="37">
        <v>45</v>
      </c>
      <c r="P68" s="109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7"/>
      <c r="R68" s="777"/>
      <c r="S68" s="777"/>
      <c r="T68" s="77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167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4301011432</v>
      </c>
      <c r="D69" s="775">
        <v>4680115882720</v>
      </c>
      <c r="E69" s="775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85</v>
      </c>
      <c r="L69" s="37"/>
      <c r="M69" s="38" t="s">
        <v>130</v>
      </c>
      <c r="N69" s="38"/>
      <c r="O69" s="37">
        <v>90</v>
      </c>
      <c r="P69" s="10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7"/>
      <c r="R69" s="777"/>
      <c r="S69" s="777"/>
      <c r="T69" s="77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170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171</v>
      </c>
      <c r="B70" s="63" t="s">
        <v>172</v>
      </c>
      <c r="C70" s="36">
        <v>4301012008</v>
      </c>
      <c r="D70" s="775">
        <v>4680115881525</v>
      </c>
      <c r="E70" s="775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85</v>
      </c>
      <c r="L70" s="37"/>
      <c r="M70" s="38" t="s">
        <v>161</v>
      </c>
      <c r="N70" s="38"/>
      <c r="O70" s="37">
        <v>50</v>
      </c>
      <c r="P70" s="109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7"/>
      <c r="R70" s="777"/>
      <c r="S70" s="777"/>
      <c r="T70" s="77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173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174</v>
      </c>
      <c r="B71" s="63" t="s">
        <v>175</v>
      </c>
      <c r="C71" s="36">
        <v>4301011802</v>
      </c>
      <c r="D71" s="775">
        <v>4680115881419</v>
      </c>
      <c r="E71" s="77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85</v>
      </c>
      <c r="L71" s="37"/>
      <c r="M71" s="38" t="s">
        <v>79</v>
      </c>
      <c r="N71" s="38"/>
      <c r="O71" s="37">
        <v>50</v>
      </c>
      <c r="P71" s="10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7"/>
      <c r="R71" s="777"/>
      <c r="S71" s="777"/>
      <c r="T71" s="77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156</v>
      </c>
      <c r="AG71" s="78"/>
      <c r="AJ71" s="84"/>
      <c r="AK71" s="84"/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2"/>
      <c r="B72" s="772"/>
      <c r="C72" s="772"/>
      <c r="D72" s="772"/>
      <c r="E72" s="772"/>
      <c r="F72" s="772"/>
      <c r="G72" s="772"/>
      <c r="H72" s="772"/>
      <c r="I72" s="772"/>
      <c r="J72" s="772"/>
      <c r="K72" s="772"/>
      <c r="L72" s="772"/>
      <c r="M72" s="772"/>
      <c r="N72" s="772"/>
      <c r="O72" s="773"/>
      <c r="P72" s="769" t="s">
        <v>40</v>
      </c>
      <c r="Q72" s="770"/>
      <c r="R72" s="770"/>
      <c r="S72" s="770"/>
      <c r="T72" s="770"/>
      <c r="U72" s="770"/>
      <c r="V72" s="77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2"/>
      <c r="B73" s="772"/>
      <c r="C73" s="772"/>
      <c r="D73" s="772"/>
      <c r="E73" s="772"/>
      <c r="F73" s="772"/>
      <c r="G73" s="772"/>
      <c r="H73" s="772"/>
      <c r="I73" s="772"/>
      <c r="J73" s="772"/>
      <c r="K73" s="772"/>
      <c r="L73" s="772"/>
      <c r="M73" s="772"/>
      <c r="N73" s="772"/>
      <c r="O73" s="773"/>
      <c r="P73" s="769" t="s">
        <v>40</v>
      </c>
      <c r="Q73" s="770"/>
      <c r="R73" s="770"/>
      <c r="S73" s="770"/>
      <c r="T73" s="770"/>
      <c r="U73" s="770"/>
      <c r="V73" s="77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74" t="s">
        <v>176</v>
      </c>
      <c r="B74" s="774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  <c r="N74" s="774"/>
      <c r="O74" s="774"/>
      <c r="P74" s="774"/>
      <c r="Q74" s="774"/>
      <c r="R74" s="774"/>
      <c r="S74" s="774"/>
      <c r="T74" s="774"/>
      <c r="U74" s="774"/>
      <c r="V74" s="774"/>
      <c r="W74" s="774"/>
      <c r="X74" s="774"/>
      <c r="Y74" s="774"/>
      <c r="Z74" s="774"/>
      <c r="AA74" s="66"/>
      <c r="AB74" s="66"/>
      <c r="AC74" s="80"/>
    </row>
    <row r="75" spans="1:68" ht="27" customHeight="1" x14ac:dyDescent="0.25">
      <c r="A75" s="63" t="s">
        <v>177</v>
      </c>
      <c r="B75" s="63" t="s">
        <v>178</v>
      </c>
      <c r="C75" s="36">
        <v>4301020298</v>
      </c>
      <c r="D75" s="775">
        <v>4680115881440</v>
      </c>
      <c r="E75" s="77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127</v>
      </c>
      <c r="L75" s="37"/>
      <c r="M75" s="38" t="s">
        <v>130</v>
      </c>
      <c r="N75" s="38"/>
      <c r="O75" s="37">
        <v>50</v>
      </c>
      <c r="P75" s="10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7"/>
      <c r="R75" s="777"/>
      <c r="S75" s="777"/>
      <c r="T75" s="77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179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180</v>
      </c>
      <c r="B76" s="63" t="s">
        <v>181</v>
      </c>
      <c r="C76" s="36">
        <v>4301020228</v>
      </c>
      <c r="D76" s="775">
        <v>4680115882751</v>
      </c>
      <c r="E76" s="77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85</v>
      </c>
      <c r="L76" s="37"/>
      <c r="M76" s="38" t="s">
        <v>130</v>
      </c>
      <c r="N76" s="38"/>
      <c r="O76" s="37">
        <v>90</v>
      </c>
      <c r="P76" s="11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7"/>
      <c r="R76" s="777"/>
      <c r="S76" s="777"/>
      <c r="T76" s="77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182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183</v>
      </c>
      <c r="B77" s="63" t="s">
        <v>184</v>
      </c>
      <c r="C77" s="36">
        <v>4301020358</v>
      </c>
      <c r="D77" s="775">
        <v>4680115885950</v>
      </c>
      <c r="E77" s="775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85</v>
      </c>
      <c r="L77" s="37"/>
      <c r="M77" s="38" t="s">
        <v>126</v>
      </c>
      <c r="N77" s="38"/>
      <c r="O77" s="37">
        <v>50</v>
      </c>
      <c r="P77" s="1087" t="s">
        <v>185</v>
      </c>
      <c r="Q77" s="777"/>
      <c r="R77" s="777"/>
      <c r="S77" s="777"/>
      <c r="T77" s="77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179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186</v>
      </c>
      <c r="B78" s="63" t="s">
        <v>187</v>
      </c>
      <c r="C78" s="36">
        <v>4301020296</v>
      </c>
      <c r="D78" s="775">
        <v>4680115881433</v>
      </c>
      <c r="E78" s="775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85</v>
      </c>
      <c r="L78" s="37"/>
      <c r="M78" s="38" t="s">
        <v>130</v>
      </c>
      <c r="N78" s="38"/>
      <c r="O78" s="37">
        <v>50</v>
      </c>
      <c r="P78" s="10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7"/>
      <c r="R78" s="777"/>
      <c r="S78" s="777"/>
      <c r="T78" s="77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179</v>
      </c>
      <c r="AG78" s="78"/>
      <c r="AJ78" s="84"/>
      <c r="AK78" s="84"/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2"/>
      <c r="B79" s="772"/>
      <c r="C79" s="772"/>
      <c r="D79" s="772"/>
      <c r="E79" s="772"/>
      <c r="F79" s="772"/>
      <c r="G79" s="772"/>
      <c r="H79" s="772"/>
      <c r="I79" s="772"/>
      <c r="J79" s="772"/>
      <c r="K79" s="772"/>
      <c r="L79" s="772"/>
      <c r="M79" s="772"/>
      <c r="N79" s="772"/>
      <c r="O79" s="773"/>
      <c r="P79" s="769" t="s">
        <v>40</v>
      </c>
      <c r="Q79" s="770"/>
      <c r="R79" s="770"/>
      <c r="S79" s="770"/>
      <c r="T79" s="770"/>
      <c r="U79" s="770"/>
      <c r="V79" s="77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2"/>
      <c r="B80" s="772"/>
      <c r="C80" s="772"/>
      <c r="D80" s="772"/>
      <c r="E80" s="772"/>
      <c r="F80" s="772"/>
      <c r="G80" s="772"/>
      <c r="H80" s="772"/>
      <c r="I80" s="772"/>
      <c r="J80" s="772"/>
      <c r="K80" s="772"/>
      <c r="L80" s="772"/>
      <c r="M80" s="772"/>
      <c r="N80" s="772"/>
      <c r="O80" s="773"/>
      <c r="P80" s="769" t="s">
        <v>40</v>
      </c>
      <c r="Q80" s="770"/>
      <c r="R80" s="770"/>
      <c r="S80" s="770"/>
      <c r="T80" s="770"/>
      <c r="U80" s="770"/>
      <c r="V80" s="77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74" t="s">
        <v>75</v>
      </c>
      <c r="B81" s="774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4"/>
      <c r="P81" s="774"/>
      <c r="Q81" s="774"/>
      <c r="R81" s="774"/>
      <c r="S81" s="774"/>
      <c r="T81" s="774"/>
      <c r="U81" s="774"/>
      <c r="V81" s="774"/>
      <c r="W81" s="774"/>
      <c r="X81" s="774"/>
      <c r="Y81" s="774"/>
      <c r="Z81" s="774"/>
      <c r="AA81" s="66"/>
      <c r="AB81" s="66"/>
      <c r="AC81" s="80"/>
    </row>
    <row r="82" spans="1:68" ht="16.5" customHeight="1" x14ac:dyDescent="0.25">
      <c r="A82" s="63" t="s">
        <v>188</v>
      </c>
      <c r="B82" s="63" t="s">
        <v>189</v>
      </c>
      <c r="C82" s="36">
        <v>4301031242</v>
      </c>
      <c r="D82" s="775">
        <v>4680115885066</v>
      </c>
      <c r="E82" s="77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85</v>
      </c>
      <c r="L82" s="37"/>
      <c r="M82" s="38" t="s">
        <v>79</v>
      </c>
      <c r="N82" s="38"/>
      <c r="O82" s="37">
        <v>40</v>
      </c>
      <c r="P82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7"/>
      <c r="R82" s="777"/>
      <c r="S82" s="777"/>
      <c r="T82" s="77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/>
      <c r="AK82" s="84"/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191</v>
      </c>
      <c r="B83" s="63" t="s">
        <v>192</v>
      </c>
      <c r="C83" s="36">
        <v>4301031240</v>
      </c>
      <c r="D83" s="775">
        <v>4680115885042</v>
      </c>
      <c r="E83" s="77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85</v>
      </c>
      <c r="L83" s="37"/>
      <c r="M83" s="38" t="s">
        <v>79</v>
      </c>
      <c r="N83" s="38"/>
      <c r="O83" s="37">
        <v>40</v>
      </c>
      <c r="P83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7"/>
      <c r="R83" s="777"/>
      <c r="S83" s="777"/>
      <c r="T83" s="77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193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194</v>
      </c>
      <c r="B84" s="63" t="s">
        <v>195</v>
      </c>
      <c r="C84" s="36">
        <v>4301031315</v>
      </c>
      <c r="D84" s="775">
        <v>4680115885080</v>
      </c>
      <c r="E84" s="77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85</v>
      </c>
      <c r="L84" s="37"/>
      <c r="M84" s="38" t="s">
        <v>79</v>
      </c>
      <c r="N84" s="38"/>
      <c r="O84" s="37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7"/>
      <c r="R84" s="777"/>
      <c r="S84" s="777"/>
      <c r="T84" s="77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196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197</v>
      </c>
      <c r="B85" s="63" t="s">
        <v>198</v>
      </c>
      <c r="C85" s="36">
        <v>4301031243</v>
      </c>
      <c r="D85" s="775">
        <v>4680115885073</v>
      </c>
      <c r="E85" s="77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80</v>
      </c>
      <c r="L85" s="37"/>
      <c r="M85" s="38" t="s">
        <v>79</v>
      </c>
      <c r="N85" s="38"/>
      <c r="O85" s="37">
        <v>40</v>
      </c>
      <c r="P85" s="10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7"/>
      <c r="R85" s="777"/>
      <c r="S85" s="777"/>
      <c r="T85" s="77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190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199</v>
      </c>
      <c r="B86" s="63" t="s">
        <v>200</v>
      </c>
      <c r="C86" s="36">
        <v>4301031241</v>
      </c>
      <c r="D86" s="775">
        <v>4680115885059</v>
      </c>
      <c r="E86" s="77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80</v>
      </c>
      <c r="L86" s="37"/>
      <c r="M86" s="38" t="s">
        <v>79</v>
      </c>
      <c r="N86" s="38"/>
      <c r="O86" s="37">
        <v>40</v>
      </c>
      <c r="P86" s="10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7"/>
      <c r="R86" s="777"/>
      <c r="S86" s="777"/>
      <c r="T86" s="77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193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201</v>
      </c>
      <c r="B87" s="63" t="s">
        <v>202</v>
      </c>
      <c r="C87" s="36">
        <v>4301031316</v>
      </c>
      <c r="D87" s="775">
        <v>4680115885097</v>
      </c>
      <c r="E87" s="77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80</v>
      </c>
      <c r="L87" s="37"/>
      <c r="M87" s="38" t="s">
        <v>79</v>
      </c>
      <c r="N87" s="38"/>
      <c r="O87" s="37">
        <v>40</v>
      </c>
      <c r="P87" s="10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7"/>
      <c r="R87" s="777"/>
      <c r="S87" s="777"/>
      <c r="T87" s="77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196</v>
      </c>
      <c r="AG87" s="78"/>
      <c r="AJ87" s="84"/>
      <c r="AK87" s="84"/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2"/>
      <c r="B88" s="772"/>
      <c r="C88" s="772"/>
      <c r="D88" s="772"/>
      <c r="E88" s="772"/>
      <c r="F88" s="772"/>
      <c r="G88" s="772"/>
      <c r="H88" s="772"/>
      <c r="I88" s="772"/>
      <c r="J88" s="772"/>
      <c r="K88" s="772"/>
      <c r="L88" s="772"/>
      <c r="M88" s="772"/>
      <c r="N88" s="772"/>
      <c r="O88" s="773"/>
      <c r="P88" s="769" t="s">
        <v>40</v>
      </c>
      <c r="Q88" s="770"/>
      <c r="R88" s="770"/>
      <c r="S88" s="770"/>
      <c r="T88" s="770"/>
      <c r="U88" s="770"/>
      <c r="V88" s="77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2"/>
      <c r="B89" s="772"/>
      <c r="C89" s="772"/>
      <c r="D89" s="772"/>
      <c r="E89" s="772"/>
      <c r="F89" s="772"/>
      <c r="G89" s="772"/>
      <c r="H89" s="772"/>
      <c r="I89" s="772"/>
      <c r="J89" s="772"/>
      <c r="K89" s="772"/>
      <c r="L89" s="772"/>
      <c r="M89" s="772"/>
      <c r="N89" s="772"/>
      <c r="O89" s="773"/>
      <c r="P89" s="769" t="s">
        <v>40</v>
      </c>
      <c r="Q89" s="770"/>
      <c r="R89" s="770"/>
      <c r="S89" s="770"/>
      <c r="T89" s="770"/>
      <c r="U89" s="770"/>
      <c r="V89" s="77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74" t="s">
        <v>81</v>
      </c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4"/>
      <c r="P90" s="774"/>
      <c r="Q90" s="774"/>
      <c r="R90" s="774"/>
      <c r="S90" s="774"/>
      <c r="T90" s="774"/>
      <c r="U90" s="774"/>
      <c r="V90" s="774"/>
      <c r="W90" s="774"/>
      <c r="X90" s="774"/>
      <c r="Y90" s="774"/>
      <c r="Z90" s="774"/>
      <c r="AA90" s="66"/>
      <c r="AB90" s="66"/>
      <c r="AC90" s="80"/>
    </row>
    <row r="91" spans="1:68" ht="27" customHeight="1" x14ac:dyDescent="0.25">
      <c r="A91" s="63" t="s">
        <v>203</v>
      </c>
      <c r="B91" s="63" t="s">
        <v>204</v>
      </c>
      <c r="C91" s="36">
        <v>4301051823</v>
      </c>
      <c r="D91" s="775">
        <v>4680115881891</v>
      </c>
      <c r="E91" s="77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127</v>
      </c>
      <c r="L91" s="37"/>
      <c r="M91" s="38" t="s">
        <v>79</v>
      </c>
      <c r="N91" s="38"/>
      <c r="O91" s="37">
        <v>40</v>
      </c>
      <c r="P91" s="1081" t="s">
        <v>205</v>
      </c>
      <c r="Q91" s="777"/>
      <c r="R91" s="777"/>
      <c r="S91" s="777"/>
      <c r="T91" s="77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206</v>
      </c>
      <c r="AG91" s="78"/>
      <c r="AJ91" s="84"/>
      <c r="AK91" s="84"/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207</v>
      </c>
      <c r="B92" s="63" t="s">
        <v>208</v>
      </c>
      <c r="C92" s="36">
        <v>4301051846</v>
      </c>
      <c r="D92" s="775">
        <v>4680115885769</v>
      </c>
      <c r="E92" s="77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127</v>
      </c>
      <c r="L92" s="37"/>
      <c r="M92" s="38" t="s">
        <v>126</v>
      </c>
      <c r="N92" s="38"/>
      <c r="O92" s="37">
        <v>45</v>
      </c>
      <c r="P92" s="1082" t="s">
        <v>209</v>
      </c>
      <c r="Q92" s="777"/>
      <c r="R92" s="777"/>
      <c r="S92" s="777"/>
      <c r="T92" s="77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210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211</v>
      </c>
      <c r="B93" s="63" t="s">
        <v>212</v>
      </c>
      <c r="C93" s="36">
        <v>4301051822</v>
      </c>
      <c r="D93" s="775">
        <v>4680115884410</v>
      </c>
      <c r="E93" s="77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127</v>
      </c>
      <c r="L93" s="37"/>
      <c r="M93" s="38" t="s">
        <v>79</v>
      </c>
      <c r="N93" s="38"/>
      <c r="O93" s="37">
        <v>40</v>
      </c>
      <c r="P93" s="1083" t="s">
        <v>213</v>
      </c>
      <c r="Q93" s="777"/>
      <c r="R93" s="777"/>
      <c r="S93" s="777"/>
      <c r="T93" s="77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214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215</v>
      </c>
      <c r="B94" s="63" t="s">
        <v>216</v>
      </c>
      <c r="C94" s="36">
        <v>4301051844</v>
      </c>
      <c r="D94" s="775">
        <v>4680115885929</v>
      </c>
      <c r="E94" s="775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85</v>
      </c>
      <c r="L94" s="37"/>
      <c r="M94" s="38" t="s">
        <v>126</v>
      </c>
      <c r="N94" s="38"/>
      <c r="O94" s="37">
        <v>45</v>
      </c>
      <c r="P94" s="1084" t="s">
        <v>217</v>
      </c>
      <c r="Q94" s="777"/>
      <c r="R94" s="777"/>
      <c r="S94" s="777"/>
      <c r="T94" s="77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210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218</v>
      </c>
      <c r="B95" s="63" t="s">
        <v>219</v>
      </c>
      <c r="C95" s="36">
        <v>4301051827</v>
      </c>
      <c r="D95" s="775">
        <v>4680115884403</v>
      </c>
      <c r="E95" s="775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85</v>
      </c>
      <c r="L95" s="37"/>
      <c r="M95" s="38" t="s">
        <v>79</v>
      </c>
      <c r="N95" s="38"/>
      <c r="O95" s="37">
        <v>40</v>
      </c>
      <c r="P95" s="10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7"/>
      <c r="R95" s="777"/>
      <c r="S95" s="777"/>
      <c r="T95" s="77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214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220</v>
      </c>
      <c r="B96" s="63" t="s">
        <v>221</v>
      </c>
      <c r="C96" s="36">
        <v>4301051837</v>
      </c>
      <c r="D96" s="775">
        <v>4680115884311</v>
      </c>
      <c r="E96" s="775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85</v>
      </c>
      <c r="L96" s="37"/>
      <c r="M96" s="38" t="s">
        <v>126</v>
      </c>
      <c r="N96" s="38"/>
      <c r="O96" s="37">
        <v>40</v>
      </c>
      <c r="P96" s="10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7"/>
      <c r="R96" s="777"/>
      <c r="S96" s="777"/>
      <c r="T96" s="77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206</v>
      </c>
      <c r="AG96" s="78"/>
      <c r="AJ96" s="84"/>
      <c r="AK96" s="84"/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2"/>
      <c r="B97" s="772"/>
      <c r="C97" s="772"/>
      <c r="D97" s="772"/>
      <c r="E97" s="772"/>
      <c r="F97" s="772"/>
      <c r="G97" s="772"/>
      <c r="H97" s="772"/>
      <c r="I97" s="772"/>
      <c r="J97" s="772"/>
      <c r="K97" s="772"/>
      <c r="L97" s="772"/>
      <c r="M97" s="772"/>
      <c r="N97" s="772"/>
      <c r="O97" s="773"/>
      <c r="P97" s="769" t="s">
        <v>40</v>
      </c>
      <c r="Q97" s="770"/>
      <c r="R97" s="770"/>
      <c r="S97" s="770"/>
      <c r="T97" s="770"/>
      <c r="U97" s="770"/>
      <c r="V97" s="77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2"/>
      <c r="B98" s="772"/>
      <c r="C98" s="772"/>
      <c r="D98" s="772"/>
      <c r="E98" s="772"/>
      <c r="F98" s="772"/>
      <c r="G98" s="772"/>
      <c r="H98" s="772"/>
      <c r="I98" s="772"/>
      <c r="J98" s="772"/>
      <c r="K98" s="772"/>
      <c r="L98" s="772"/>
      <c r="M98" s="772"/>
      <c r="N98" s="772"/>
      <c r="O98" s="773"/>
      <c r="P98" s="769" t="s">
        <v>40</v>
      </c>
      <c r="Q98" s="770"/>
      <c r="R98" s="770"/>
      <c r="S98" s="770"/>
      <c r="T98" s="770"/>
      <c r="U98" s="770"/>
      <c r="V98" s="77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74" t="s">
        <v>222</v>
      </c>
      <c r="B99" s="774"/>
      <c r="C99" s="774"/>
      <c r="D99" s="774"/>
      <c r="E99" s="774"/>
      <c r="F99" s="774"/>
      <c r="G99" s="774"/>
      <c r="H99" s="774"/>
      <c r="I99" s="774"/>
      <c r="J99" s="774"/>
      <c r="K99" s="774"/>
      <c r="L99" s="774"/>
      <c r="M99" s="774"/>
      <c r="N99" s="774"/>
      <c r="O99" s="774"/>
      <c r="P99" s="774"/>
      <c r="Q99" s="774"/>
      <c r="R99" s="774"/>
      <c r="S99" s="774"/>
      <c r="T99" s="774"/>
      <c r="U99" s="774"/>
      <c r="V99" s="774"/>
      <c r="W99" s="774"/>
      <c r="X99" s="774"/>
      <c r="Y99" s="774"/>
      <c r="Z99" s="774"/>
      <c r="AA99" s="66"/>
      <c r="AB99" s="66"/>
      <c r="AC99" s="80"/>
    </row>
    <row r="100" spans="1:68" ht="37.5" customHeight="1" x14ac:dyDescent="0.25">
      <c r="A100" s="63" t="s">
        <v>223</v>
      </c>
      <c r="B100" s="63" t="s">
        <v>224</v>
      </c>
      <c r="C100" s="36">
        <v>4301060366</v>
      </c>
      <c r="D100" s="775">
        <v>4680115881532</v>
      </c>
      <c r="E100" s="77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127</v>
      </c>
      <c r="L100" s="37"/>
      <c r="M100" s="38" t="s">
        <v>79</v>
      </c>
      <c r="N100" s="38"/>
      <c r="O100" s="37">
        <v>30</v>
      </c>
      <c r="P100" s="10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7"/>
      <c r="R100" s="777"/>
      <c r="S100" s="777"/>
      <c r="T100" s="77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225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223</v>
      </c>
      <c r="B101" s="63" t="s">
        <v>226</v>
      </c>
      <c r="C101" s="36">
        <v>4301060371</v>
      </c>
      <c r="D101" s="775">
        <v>4680115881532</v>
      </c>
      <c r="E101" s="77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127</v>
      </c>
      <c r="L101" s="37"/>
      <c r="M101" s="38" t="s">
        <v>79</v>
      </c>
      <c r="N101" s="38"/>
      <c r="O101" s="37">
        <v>30</v>
      </c>
      <c r="P101" s="10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7"/>
      <c r="R101" s="777"/>
      <c r="S101" s="777"/>
      <c r="T101" s="77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225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227</v>
      </c>
      <c r="B102" s="63" t="s">
        <v>228</v>
      </c>
      <c r="C102" s="36">
        <v>4301060351</v>
      </c>
      <c r="D102" s="775">
        <v>4680115881464</v>
      </c>
      <c r="E102" s="77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85</v>
      </c>
      <c r="L102" s="37"/>
      <c r="M102" s="38" t="s">
        <v>126</v>
      </c>
      <c r="N102" s="38"/>
      <c r="O102" s="37">
        <v>30</v>
      </c>
      <c r="P102" s="10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7"/>
      <c r="R102" s="777"/>
      <c r="S102" s="777"/>
      <c r="T102" s="77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229</v>
      </c>
      <c r="AG102" s="78"/>
      <c r="AJ102" s="84"/>
      <c r="AK102" s="84"/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2"/>
      <c r="B104" s="772"/>
      <c r="C104" s="772"/>
      <c r="D104" s="772"/>
      <c r="E104" s="772"/>
      <c r="F104" s="772"/>
      <c r="G104" s="772"/>
      <c r="H104" s="772"/>
      <c r="I104" s="772"/>
      <c r="J104" s="772"/>
      <c r="K104" s="772"/>
      <c r="L104" s="772"/>
      <c r="M104" s="772"/>
      <c r="N104" s="772"/>
      <c r="O104" s="773"/>
      <c r="P104" s="769" t="s">
        <v>40</v>
      </c>
      <c r="Q104" s="770"/>
      <c r="R104" s="770"/>
      <c r="S104" s="770"/>
      <c r="T104" s="770"/>
      <c r="U104" s="770"/>
      <c r="V104" s="77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84" t="s">
        <v>230</v>
      </c>
      <c r="B105" s="784"/>
      <c r="C105" s="784"/>
      <c r="D105" s="784"/>
      <c r="E105" s="784"/>
      <c r="F105" s="784"/>
      <c r="G105" s="784"/>
      <c r="H105" s="784"/>
      <c r="I105" s="784"/>
      <c r="J105" s="784"/>
      <c r="K105" s="784"/>
      <c r="L105" s="784"/>
      <c r="M105" s="784"/>
      <c r="N105" s="784"/>
      <c r="O105" s="784"/>
      <c r="P105" s="784"/>
      <c r="Q105" s="784"/>
      <c r="R105" s="784"/>
      <c r="S105" s="784"/>
      <c r="T105" s="784"/>
      <c r="U105" s="784"/>
      <c r="V105" s="784"/>
      <c r="W105" s="784"/>
      <c r="X105" s="784"/>
      <c r="Y105" s="784"/>
      <c r="Z105" s="784"/>
      <c r="AA105" s="65"/>
      <c r="AB105" s="65"/>
      <c r="AC105" s="79"/>
    </row>
    <row r="106" spans="1:68" ht="14.25" customHeight="1" x14ac:dyDescent="0.25">
      <c r="A106" s="774" t="s">
        <v>122</v>
      </c>
      <c r="B106" s="774"/>
      <c r="C106" s="774"/>
      <c r="D106" s="774"/>
      <c r="E106" s="774"/>
      <c r="F106" s="774"/>
      <c r="G106" s="774"/>
      <c r="H106" s="774"/>
      <c r="I106" s="774"/>
      <c r="J106" s="774"/>
      <c r="K106" s="774"/>
      <c r="L106" s="774"/>
      <c r="M106" s="774"/>
      <c r="N106" s="774"/>
      <c r="O106" s="774"/>
      <c r="P106" s="774"/>
      <c r="Q106" s="774"/>
      <c r="R106" s="774"/>
      <c r="S106" s="774"/>
      <c r="T106" s="774"/>
      <c r="U106" s="774"/>
      <c r="V106" s="774"/>
      <c r="W106" s="774"/>
      <c r="X106" s="774"/>
      <c r="Y106" s="774"/>
      <c r="Z106" s="774"/>
      <c r="AA106" s="66"/>
      <c r="AB106" s="66"/>
      <c r="AC106" s="80"/>
    </row>
    <row r="107" spans="1:68" ht="27" customHeight="1" x14ac:dyDescent="0.25">
      <c r="A107" s="63" t="s">
        <v>231</v>
      </c>
      <c r="B107" s="63" t="s">
        <v>232</v>
      </c>
      <c r="C107" s="36">
        <v>4301011468</v>
      </c>
      <c r="D107" s="775">
        <v>4680115881327</v>
      </c>
      <c r="E107" s="77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127</v>
      </c>
      <c r="L107" s="37"/>
      <c r="M107" s="38" t="s">
        <v>161</v>
      </c>
      <c r="N107" s="38"/>
      <c r="O107" s="37">
        <v>50</v>
      </c>
      <c r="P107" s="10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7"/>
      <c r="R107" s="777"/>
      <c r="S107" s="777"/>
      <c r="T107" s="77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233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234</v>
      </c>
      <c r="B108" s="63" t="s">
        <v>235</v>
      </c>
      <c r="C108" s="36">
        <v>4301011476</v>
      </c>
      <c r="D108" s="775">
        <v>4680115881518</v>
      </c>
      <c r="E108" s="77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85</v>
      </c>
      <c r="L108" s="37"/>
      <c r="M108" s="38" t="s">
        <v>126</v>
      </c>
      <c r="N108" s="38"/>
      <c r="O108" s="37">
        <v>50</v>
      </c>
      <c r="P108" s="10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7"/>
      <c r="R108" s="777"/>
      <c r="S108" s="777"/>
      <c r="T108" s="77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236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237</v>
      </c>
      <c r="B109" s="63" t="s">
        <v>238</v>
      </c>
      <c r="C109" s="36">
        <v>4301011443</v>
      </c>
      <c r="D109" s="775">
        <v>4680115881303</v>
      </c>
      <c r="E109" s="77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85</v>
      </c>
      <c r="L109" s="37"/>
      <c r="M109" s="38" t="s">
        <v>161</v>
      </c>
      <c r="N109" s="38"/>
      <c r="O109" s="37">
        <v>50</v>
      </c>
      <c r="P109" s="10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7"/>
      <c r="R109" s="777"/>
      <c r="S109" s="777"/>
      <c r="T109" s="77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236</v>
      </c>
      <c r="AG109" s="78"/>
      <c r="AJ109" s="84"/>
      <c r="AK109" s="84"/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239</v>
      </c>
      <c r="B110" s="63" t="s">
        <v>240</v>
      </c>
      <c r="C110" s="36">
        <v>4301012007</v>
      </c>
      <c r="D110" s="775">
        <v>4680115881303</v>
      </c>
      <c r="E110" s="775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85</v>
      </c>
      <c r="L110" s="37"/>
      <c r="M110" s="38" t="s">
        <v>161</v>
      </c>
      <c r="N110" s="38"/>
      <c r="O110" s="37">
        <v>50</v>
      </c>
      <c r="P110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7"/>
      <c r="R110" s="777"/>
      <c r="S110" s="777"/>
      <c r="T110" s="77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241</v>
      </c>
      <c r="AG110" s="78"/>
      <c r="AJ110" s="84"/>
      <c r="AK110" s="84"/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774" t="s">
        <v>81</v>
      </c>
      <c r="B113" s="774"/>
      <c r="C113" s="774"/>
      <c r="D113" s="774"/>
      <c r="E113" s="774"/>
      <c r="F113" s="774"/>
      <c r="G113" s="774"/>
      <c r="H113" s="774"/>
      <c r="I113" s="774"/>
      <c r="J113" s="774"/>
      <c r="K113" s="774"/>
      <c r="L113" s="774"/>
      <c r="M113" s="774"/>
      <c r="N113" s="774"/>
      <c r="O113" s="774"/>
      <c r="P113" s="774"/>
      <c r="Q113" s="774"/>
      <c r="R113" s="774"/>
      <c r="S113" s="774"/>
      <c r="T113" s="774"/>
      <c r="U113" s="774"/>
      <c r="V113" s="774"/>
      <c r="W113" s="774"/>
      <c r="X113" s="774"/>
      <c r="Y113" s="774"/>
      <c r="Z113" s="774"/>
      <c r="AA113" s="66"/>
      <c r="AB113" s="66"/>
      <c r="AC113" s="80"/>
    </row>
    <row r="114" spans="1:68" ht="27" customHeight="1" x14ac:dyDescent="0.25">
      <c r="A114" s="63" t="s">
        <v>242</v>
      </c>
      <c r="B114" s="63" t="s">
        <v>243</v>
      </c>
      <c r="C114" s="36">
        <v>4301051437</v>
      </c>
      <c r="D114" s="775">
        <v>4607091386967</v>
      </c>
      <c r="E114" s="775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127</v>
      </c>
      <c r="L114" s="37"/>
      <c r="M114" s="38" t="s">
        <v>126</v>
      </c>
      <c r="N114" s="38"/>
      <c r="O114" s="37">
        <v>45</v>
      </c>
      <c r="P114" s="10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7"/>
      <c r="R114" s="777"/>
      <c r="S114" s="777"/>
      <c r="T114" s="77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244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242</v>
      </c>
      <c r="B115" s="63" t="s">
        <v>245</v>
      </c>
      <c r="C115" s="36">
        <v>4301051546</v>
      </c>
      <c r="D115" s="775">
        <v>4607091386967</v>
      </c>
      <c r="E115" s="775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127</v>
      </c>
      <c r="L115" s="37"/>
      <c r="M115" s="38" t="s">
        <v>126</v>
      </c>
      <c r="N115" s="38"/>
      <c r="O115" s="37">
        <v>45</v>
      </c>
      <c r="P115" s="10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7"/>
      <c r="R115" s="777"/>
      <c r="S115" s="777"/>
      <c r="T115" s="77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244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246</v>
      </c>
      <c r="B116" s="63" t="s">
        <v>247</v>
      </c>
      <c r="C116" s="36">
        <v>4301051436</v>
      </c>
      <c r="D116" s="775">
        <v>4607091385731</v>
      </c>
      <c r="E116" s="775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85</v>
      </c>
      <c r="L116" s="37"/>
      <c r="M116" s="38" t="s">
        <v>126</v>
      </c>
      <c r="N116" s="38"/>
      <c r="O116" s="37">
        <v>45</v>
      </c>
      <c r="P116" s="107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7"/>
      <c r="R116" s="777"/>
      <c r="S116" s="777"/>
      <c r="T116" s="77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248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249</v>
      </c>
      <c r="B117" s="63" t="s">
        <v>250</v>
      </c>
      <c r="C117" s="36">
        <v>4301051438</v>
      </c>
      <c r="D117" s="775">
        <v>4680115880894</v>
      </c>
      <c r="E117" s="775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85</v>
      </c>
      <c r="L117" s="37"/>
      <c r="M117" s="38" t="s">
        <v>126</v>
      </c>
      <c r="N117" s="38"/>
      <c r="O117" s="37">
        <v>45</v>
      </c>
      <c r="P117" s="10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7"/>
      <c r="R117" s="777"/>
      <c r="S117" s="777"/>
      <c r="T117" s="778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251</v>
      </c>
      <c r="AG117" s="78"/>
      <c r="AJ117" s="84"/>
      <c r="AK117" s="84"/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252</v>
      </c>
      <c r="B118" s="63" t="s">
        <v>253</v>
      </c>
      <c r="C118" s="36">
        <v>4301051439</v>
      </c>
      <c r="D118" s="775">
        <v>4680115880214</v>
      </c>
      <c r="E118" s="775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85</v>
      </c>
      <c r="L118" s="37"/>
      <c r="M118" s="38" t="s">
        <v>126</v>
      </c>
      <c r="N118" s="38"/>
      <c r="O118" s="37">
        <v>45</v>
      </c>
      <c r="P118" s="10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7"/>
      <c r="R118" s="777"/>
      <c r="S118" s="777"/>
      <c r="T118" s="77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254</v>
      </c>
      <c r="AG118" s="78"/>
      <c r="AJ118" s="84"/>
      <c r="AK118" s="84"/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772"/>
      <c r="B119" s="772"/>
      <c r="C119" s="772"/>
      <c r="D119" s="772"/>
      <c r="E119" s="772"/>
      <c r="F119" s="772"/>
      <c r="G119" s="772"/>
      <c r="H119" s="772"/>
      <c r="I119" s="772"/>
      <c r="J119" s="772"/>
      <c r="K119" s="772"/>
      <c r="L119" s="772"/>
      <c r="M119" s="772"/>
      <c r="N119" s="772"/>
      <c r="O119" s="773"/>
      <c r="P119" s="769" t="s">
        <v>40</v>
      </c>
      <c r="Q119" s="770"/>
      <c r="R119" s="770"/>
      <c r="S119" s="770"/>
      <c r="T119" s="770"/>
      <c r="U119" s="770"/>
      <c r="V119" s="771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72"/>
      <c r="B120" s="772"/>
      <c r="C120" s="772"/>
      <c r="D120" s="772"/>
      <c r="E120" s="772"/>
      <c r="F120" s="772"/>
      <c r="G120" s="772"/>
      <c r="H120" s="772"/>
      <c r="I120" s="772"/>
      <c r="J120" s="772"/>
      <c r="K120" s="772"/>
      <c r="L120" s="772"/>
      <c r="M120" s="772"/>
      <c r="N120" s="772"/>
      <c r="O120" s="773"/>
      <c r="P120" s="769" t="s">
        <v>40</v>
      </c>
      <c r="Q120" s="770"/>
      <c r="R120" s="770"/>
      <c r="S120" s="770"/>
      <c r="T120" s="770"/>
      <c r="U120" s="770"/>
      <c r="V120" s="771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784" t="s">
        <v>255</v>
      </c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84"/>
      <c r="P121" s="784"/>
      <c r="Q121" s="784"/>
      <c r="R121" s="784"/>
      <c r="S121" s="784"/>
      <c r="T121" s="784"/>
      <c r="U121" s="784"/>
      <c r="V121" s="784"/>
      <c r="W121" s="784"/>
      <c r="X121" s="784"/>
      <c r="Y121" s="784"/>
      <c r="Z121" s="784"/>
      <c r="AA121" s="65"/>
      <c r="AB121" s="65"/>
      <c r="AC121" s="79"/>
    </row>
    <row r="122" spans="1:68" ht="14.25" customHeight="1" x14ac:dyDescent="0.25">
      <c r="A122" s="774" t="s">
        <v>122</v>
      </c>
      <c r="B122" s="774"/>
      <c r="C122" s="774"/>
      <c r="D122" s="774"/>
      <c r="E122" s="774"/>
      <c r="F122" s="774"/>
      <c r="G122" s="774"/>
      <c r="H122" s="774"/>
      <c r="I122" s="774"/>
      <c r="J122" s="774"/>
      <c r="K122" s="774"/>
      <c r="L122" s="774"/>
      <c r="M122" s="774"/>
      <c r="N122" s="774"/>
      <c r="O122" s="774"/>
      <c r="P122" s="774"/>
      <c r="Q122" s="774"/>
      <c r="R122" s="774"/>
      <c r="S122" s="774"/>
      <c r="T122" s="774"/>
      <c r="U122" s="774"/>
      <c r="V122" s="774"/>
      <c r="W122" s="774"/>
      <c r="X122" s="774"/>
      <c r="Y122" s="774"/>
      <c r="Z122" s="774"/>
      <c r="AA122" s="66"/>
      <c r="AB122" s="66"/>
      <c r="AC122" s="80"/>
    </row>
    <row r="123" spans="1:68" ht="27" customHeight="1" x14ac:dyDescent="0.25">
      <c r="A123" s="63" t="s">
        <v>256</v>
      </c>
      <c r="B123" s="63" t="s">
        <v>257</v>
      </c>
      <c r="C123" s="36">
        <v>4301011514</v>
      </c>
      <c r="D123" s="775">
        <v>4680115882133</v>
      </c>
      <c r="E123" s="775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127</v>
      </c>
      <c r="L123" s="37"/>
      <c r="M123" s="38" t="s">
        <v>130</v>
      </c>
      <c r="N123" s="38"/>
      <c r="O123" s="37">
        <v>50</v>
      </c>
      <c r="P123" s="10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7"/>
      <c r="R123" s="777"/>
      <c r="S123" s="777"/>
      <c r="T123" s="77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258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256</v>
      </c>
      <c r="B124" s="63" t="s">
        <v>259</v>
      </c>
      <c r="C124" s="36">
        <v>4301011703</v>
      </c>
      <c r="D124" s="775">
        <v>4680115882133</v>
      </c>
      <c r="E124" s="775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127</v>
      </c>
      <c r="L124" s="37"/>
      <c r="M124" s="38" t="s">
        <v>130</v>
      </c>
      <c r="N124" s="38"/>
      <c r="O124" s="37">
        <v>50</v>
      </c>
      <c r="P124" s="10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7"/>
      <c r="R124" s="777"/>
      <c r="S124" s="777"/>
      <c r="T124" s="77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260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261</v>
      </c>
      <c r="B125" s="63" t="s">
        <v>262</v>
      </c>
      <c r="C125" s="36">
        <v>4301011417</v>
      </c>
      <c r="D125" s="775">
        <v>4680115880269</v>
      </c>
      <c r="E125" s="77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85</v>
      </c>
      <c r="L125" s="37"/>
      <c r="M125" s="38" t="s">
        <v>126</v>
      </c>
      <c r="N125" s="38"/>
      <c r="O125" s="37">
        <v>50</v>
      </c>
      <c r="P125" s="10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7"/>
      <c r="R125" s="777"/>
      <c r="S125" s="777"/>
      <c r="T125" s="77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263</v>
      </c>
      <c r="B126" s="63" t="s">
        <v>264</v>
      </c>
      <c r="C126" s="36">
        <v>4301011415</v>
      </c>
      <c r="D126" s="775">
        <v>4680115880429</v>
      </c>
      <c r="E126" s="77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85</v>
      </c>
      <c r="L126" s="37"/>
      <c r="M126" s="38" t="s">
        <v>126</v>
      </c>
      <c r="N126" s="38"/>
      <c r="O126" s="37">
        <v>50</v>
      </c>
      <c r="P126" s="10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7"/>
      <c r="R126" s="777"/>
      <c r="S126" s="777"/>
      <c r="T126" s="77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258</v>
      </c>
      <c r="AG126" s="78"/>
      <c r="AJ126" s="84"/>
      <c r="AK126" s="84"/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265</v>
      </c>
      <c r="B127" s="63" t="s">
        <v>266</v>
      </c>
      <c r="C127" s="36">
        <v>4301011462</v>
      </c>
      <c r="D127" s="775">
        <v>4680115881457</v>
      </c>
      <c r="E127" s="77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85</v>
      </c>
      <c r="L127" s="37"/>
      <c r="M127" s="38" t="s">
        <v>126</v>
      </c>
      <c r="N127" s="38"/>
      <c r="O127" s="37">
        <v>50</v>
      </c>
      <c r="P127" s="10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7"/>
      <c r="R127" s="777"/>
      <c r="S127" s="777"/>
      <c r="T127" s="77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258</v>
      </c>
      <c r="AG127" s="78"/>
      <c r="AJ127" s="84"/>
      <c r="AK127" s="84"/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72"/>
      <c r="B128" s="772"/>
      <c r="C128" s="772"/>
      <c r="D128" s="772"/>
      <c r="E128" s="772"/>
      <c r="F128" s="772"/>
      <c r="G128" s="772"/>
      <c r="H128" s="772"/>
      <c r="I128" s="772"/>
      <c r="J128" s="772"/>
      <c r="K128" s="772"/>
      <c r="L128" s="772"/>
      <c r="M128" s="772"/>
      <c r="N128" s="772"/>
      <c r="O128" s="773"/>
      <c r="P128" s="769" t="s">
        <v>40</v>
      </c>
      <c r="Q128" s="770"/>
      <c r="R128" s="770"/>
      <c r="S128" s="770"/>
      <c r="T128" s="770"/>
      <c r="U128" s="770"/>
      <c r="V128" s="77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74" t="s">
        <v>176</v>
      </c>
      <c r="B130" s="774"/>
      <c r="C130" s="774"/>
      <c r="D130" s="774"/>
      <c r="E130" s="774"/>
      <c r="F130" s="774"/>
      <c r="G130" s="774"/>
      <c r="H130" s="774"/>
      <c r="I130" s="774"/>
      <c r="J130" s="774"/>
      <c r="K130" s="774"/>
      <c r="L130" s="774"/>
      <c r="M130" s="774"/>
      <c r="N130" s="774"/>
      <c r="O130" s="774"/>
      <c r="P130" s="774"/>
      <c r="Q130" s="774"/>
      <c r="R130" s="774"/>
      <c r="S130" s="774"/>
      <c r="T130" s="774"/>
      <c r="U130" s="774"/>
      <c r="V130" s="774"/>
      <c r="W130" s="774"/>
      <c r="X130" s="774"/>
      <c r="Y130" s="774"/>
      <c r="Z130" s="774"/>
      <c r="AA130" s="66"/>
      <c r="AB130" s="66"/>
      <c r="AC130" s="80"/>
    </row>
    <row r="131" spans="1:68" ht="16.5" customHeight="1" x14ac:dyDescent="0.25">
      <c r="A131" s="63" t="s">
        <v>267</v>
      </c>
      <c r="B131" s="63" t="s">
        <v>268</v>
      </c>
      <c r="C131" s="36">
        <v>4301020235</v>
      </c>
      <c r="D131" s="775">
        <v>4680115881488</v>
      </c>
      <c r="E131" s="77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127</v>
      </c>
      <c r="L131" s="37"/>
      <c r="M131" s="38" t="s">
        <v>130</v>
      </c>
      <c r="N131" s="38"/>
      <c r="O131" s="37">
        <v>50</v>
      </c>
      <c r="P131" s="10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7"/>
      <c r="R131" s="777"/>
      <c r="S131" s="777"/>
      <c r="T131" s="77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269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270</v>
      </c>
      <c r="C132" s="36">
        <v>4301020345</v>
      </c>
      <c r="D132" s="775">
        <v>4680115881488</v>
      </c>
      <c r="E132" s="775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127</v>
      </c>
      <c r="L132" s="37"/>
      <c r="M132" s="38" t="s">
        <v>130</v>
      </c>
      <c r="N132" s="38"/>
      <c r="O132" s="37">
        <v>55</v>
      </c>
      <c r="P132" s="1059" t="s">
        <v>271</v>
      </c>
      <c r="Q132" s="777"/>
      <c r="R132" s="777"/>
      <c r="S132" s="777"/>
      <c r="T132" s="77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272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273</v>
      </c>
      <c r="B133" s="63" t="s">
        <v>274</v>
      </c>
      <c r="C133" s="36">
        <v>4301020258</v>
      </c>
      <c r="D133" s="775">
        <v>4680115882775</v>
      </c>
      <c r="E133" s="77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80</v>
      </c>
      <c r="L133" s="37"/>
      <c r="M133" s="38" t="s">
        <v>126</v>
      </c>
      <c r="N133" s="38"/>
      <c r="O133" s="37">
        <v>50</v>
      </c>
      <c r="P133" s="10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77"/>
      <c r="R133" s="777"/>
      <c r="S133" s="777"/>
      <c r="T133" s="77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269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273</v>
      </c>
      <c r="B134" s="63" t="s">
        <v>275</v>
      </c>
      <c r="C134" s="36">
        <v>4301020346</v>
      </c>
      <c r="D134" s="775">
        <v>4680115882775</v>
      </c>
      <c r="E134" s="775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80</v>
      </c>
      <c r="L134" s="37"/>
      <c r="M134" s="38" t="s">
        <v>130</v>
      </c>
      <c r="N134" s="38"/>
      <c r="O134" s="37">
        <v>55</v>
      </c>
      <c r="P134" s="1061" t="s">
        <v>276</v>
      </c>
      <c r="Q134" s="777"/>
      <c r="R134" s="777"/>
      <c r="S134" s="777"/>
      <c r="T134" s="77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/>
      <c r="AK134" s="84"/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277</v>
      </c>
      <c r="B135" s="63" t="s">
        <v>278</v>
      </c>
      <c r="C135" s="36">
        <v>4301020344</v>
      </c>
      <c r="D135" s="775">
        <v>4680115880658</v>
      </c>
      <c r="E135" s="775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85</v>
      </c>
      <c r="L135" s="37"/>
      <c r="M135" s="38" t="s">
        <v>130</v>
      </c>
      <c r="N135" s="38"/>
      <c r="O135" s="37">
        <v>55</v>
      </c>
      <c r="P135" s="1062" t="s">
        <v>279</v>
      </c>
      <c r="Q135" s="777"/>
      <c r="R135" s="777"/>
      <c r="S135" s="777"/>
      <c r="T135" s="77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272</v>
      </c>
      <c r="AG135" s="78"/>
      <c r="AJ135" s="84"/>
      <c r="AK135" s="84"/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72"/>
      <c r="B136" s="772"/>
      <c r="C136" s="772"/>
      <c r="D136" s="772"/>
      <c r="E136" s="772"/>
      <c r="F136" s="772"/>
      <c r="G136" s="772"/>
      <c r="H136" s="772"/>
      <c r="I136" s="772"/>
      <c r="J136" s="772"/>
      <c r="K136" s="772"/>
      <c r="L136" s="772"/>
      <c r="M136" s="772"/>
      <c r="N136" s="772"/>
      <c r="O136" s="773"/>
      <c r="P136" s="769" t="s">
        <v>40</v>
      </c>
      <c r="Q136" s="770"/>
      <c r="R136" s="770"/>
      <c r="S136" s="770"/>
      <c r="T136" s="770"/>
      <c r="U136" s="770"/>
      <c r="V136" s="771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72"/>
      <c r="B137" s="772"/>
      <c r="C137" s="772"/>
      <c r="D137" s="772"/>
      <c r="E137" s="772"/>
      <c r="F137" s="772"/>
      <c r="G137" s="772"/>
      <c r="H137" s="772"/>
      <c r="I137" s="772"/>
      <c r="J137" s="772"/>
      <c r="K137" s="772"/>
      <c r="L137" s="772"/>
      <c r="M137" s="772"/>
      <c r="N137" s="772"/>
      <c r="O137" s="773"/>
      <c r="P137" s="769" t="s">
        <v>40</v>
      </c>
      <c r="Q137" s="770"/>
      <c r="R137" s="770"/>
      <c r="S137" s="770"/>
      <c r="T137" s="770"/>
      <c r="U137" s="770"/>
      <c r="V137" s="771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774" t="s">
        <v>81</v>
      </c>
      <c r="B138" s="774"/>
      <c r="C138" s="774"/>
      <c r="D138" s="774"/>
      <c r="E138" s="774"/>
      <c r="F138" s="774"/>
      <c r="G138" s="774"/>
      <c r="H138" s="774"/>
      <c r="I138" s="774"/>
      <c r="J138" s="774"/>
      <c r="K138" s="774"/>
      <c r="L138" s="774"/>
      <c r="M138" s="774"/>
      <c r="N138" s="774"/>
      <c r="O138" s="774"/>
      <c r="P138" s="774"/>
      <c r="Q138" s="774"/>
      <c r="R138" s="774"/>
      <c r="S138" s="774"/>
      <c r="T138" s="774"/>
      <c r="U138" s="774"/>
      <c r="V138" s="774"/>
      <c r="W138" s="774"/>
      <c r="X138" s="774"/>
      <c r="Y138" s="774"/>
      <c r="Z138" s="774"/>
      <c r="AA138" s="66"/>
      <c r="AB138" s="66"/>
      <c r="AC138" s="80"/>
    </row>
    <row r="139" spans="1:68" ht="27" customHeight="1" x14ac:dyDescent="0.25">
      <c r="A139" s="63" t="s">
        <v>280</v>
      </c>
      <c r="B139" s="63" t="s">
        <v>281</v>
      </c>
      <c r="C139" s="36">
        <v>4301051360</v>
      </c>
      <c r="D139" s="775">
        <v>4607091385168</v>
      </c>
      <c r="E139" s="775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127</v>
      </c>
      <c r="L139" s="37"/>
      <c r="M139" s="38" t="s">
        <v>126</v>
      </c>
      <c r="N139" s="38"/>
      <c r="O139" s="37">
        <v>45</v>
      </c>
      <c r="P139" s="10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7"/>
      <c r="R139" s="777"/>
      <c r="S139" s="777"/>
      <c r="T139" s="77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282</v>
      </c>
      <c r="AG139" s="78"/>
      <c r="AJ139" s="84"/>
      <c r="AK139" s="84"/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280</v>
      </c>
      <c r="B140" s="63" t="s">
        <v>283</v>
      </c>
      <c r="C140" s="36">
        <v>4301051612</v>
      </c>
      <c r="D140" s="775">
        <v>4607091385168</v>
      </c>
      <c r="E140" s="775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127</v>
      </c>
      <c r="L140" s="37"/>
      <c r="M140" s="38" t="s">
        <v>79</v>
      </c>
      <c r="N140" s="38"/>
      <c r="O140" s="37">
        <v>45</v>
      </c>
      <c r="P140" s="10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7"/>
      <c r="R140" s="777"/>
      <c r="S140" s="777"/>
      <c r="T140" s="77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285</v>
      </c>
      <c r="B141" s="63" t="s">
        <v>286</v>
      </c>
      <c r="C141" s="36">
        <v>4301051742</v>
      </c>
      <c r="D141" s="775">
        <v>4680115884540</v>
      </c>
      <c r="E141" s="775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127</v>
      </c>
      <c r="L141" s="37"/>
      <c r="M141" s="38" t="s">
        <v>126</v>
      </c>
      <c r="N141" s="38"/>
      <c r="O141" s="37">
        <v>45</v>
      </c>
      <c r="P141" s="1053" t="s">
        <v>287</v>
      </c>
      <c r="Q141" s="777"/>
      <c r="R141" s="777"/>
      <c r="S141" s="777"/>
      <c r="T141" s="77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289</v>
      </c>
      <c r="B142" s="63" t="s">
        <v>290</v>
      </c>
      <c r="C142" s="36">
        <v>4301051362</v>
      </c>
      <c r="D142" s="775">
        <v>4607091383256</v>
      </c>
      <c r="E142" s="775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85</v>
      </c>
      <c r="L142" s="37"/>
      <c r="M142" s="38" t="s">
        <v>126</v>
      </c>
      <c r="N142" s="38"/>
      <c r="O142" s="37">
        <v>45</v>
      </c>
      <c r="P142" s="10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7"/>
      <c r="R142" s="777"/>
      <c r="S142" s="777"/>
      <c r="T142" s="77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291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292</v>
      </c>
      <c r="B143" s="63" t="s">
        <v>293</v>
      </c>
      <c r="C143" s="36">
        <v>4301051358</v>
      </c>
      <c r="D143" s="775">
        <v>4607091385748</v>
      </c>
      <c r="E143" s="775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85</v>
      </c>
      <c r="L143" s="37"/>
      <c r="M143" s="38" t="s">
        <v>126</v>
      </c>
      <c r="N143" s="38"/>
      <c r="O143" s="37">
        <v>45</v>
      </c>
      <c r="P143" s="10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7"/>
      <c r="R143" s="777"/>
      <c r="S143" s="777"/>
      <c r="T143" s="77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291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294</v>
      </c>
      <c r="B144" s="63" t="s">
        <v>295</v>
      </c>
      <c r="C144" s="36">
        <v>4301051740</v>
      </c>
      <c r="D144" s="775">
        <v>4680115884533</v>
      </c>
      <c r="E144" s="775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85</v>
      </c>
      <c r="L144" s="37"/>
      <c r="M144" s="38" t="s">
        <v>126</v>
      </c>
      <c r="N144" s="38"/>
      <c r="O144" s="37">
        <v>45</v>
      </c>
      <c r="P144" s="10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7"/>
      <c r="R144" s="777"/>
      <c r="S144" s="777"/>
      <c r="T144" s="77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/>
      <c r="AK144" s="84"/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297</v>
      </c>
      <c r="B145" s="63" t="s">
        <v>298</v>
      </c>
      <c r="C145" s="36">
        <v>4301051480</v>
      </c>
      <c r="D145" s="775">
        <v>4680115882645</v>
      </c>
      <c r="E145" s="775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85</v>
      </c>
      <c r="L145" s="37"/>
      <c r="M145" s="38" t="s">
        <v>79</v>
      </c>
      <c r="N145" s="38"/>
      <c r="O145" s="37">
        <v>40</v>
      </c>
      <c r="P145" s="10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7"/>
      <c r="R145" s="777"/>
      <c r="S145" s="777"/>
      <c r="T145" s="778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299</v>
      </c>
      <c r="AG145" s="78"/>
      <c r="AJ145" s="84"/>
      <c r="AK145" s="84"/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72"/>
      <c r="B147" s="772"/>
      <c r="C147" s="772"/>
      <c r="D147" s="772"/>
      <c r="E147" s="772"/>
      <c r="F147" s="772"/>
      <c r="G147" s="772"/>
      <c r="H147" s="772"/>
      <c r="I147" s="772"/>
      <c r="J147" s="772"/>
      <c r="K147" s="772"/>
      <c r="L147" s="772"/>
      <c r="M147" s="772"/>
      <c r="N147" s="772"/>
      <c r="O147" s="773"/>
      <c r="P147" s="769" t="s">
        <v>40</v>
      </c>
      <c r="Q147" s="770"/>
      <c r="R147" s="770"/>
      <c r="S147" s="770"/>
      <c r="T147" s="770"/>
      <c r="U147" s="770"/>
      <c r="V147" s="771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74" t="s">
        <v>222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6"/>
      <c r="AB148" s="66"/>
      <c r="AC148" s="80"/>
    </row>
    <row r="149" spans="1:68" ht="37.5" customHeight="1" x14ac:dyDescent="0.25">
      <c r="A149" s="63" t="s">
        <v>300</v>
      </c>
      <c r="B149" s="63" t="s">
        <v>301</v>
      </c>
      <c r="C149" s="36">
        <v>4301060356</v>
      </c>
      <c r="D149" s="775">
        <v>4680115882652</v>
      </c>
      <c r="E149" s="775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85</v>
      </c>
      <c r="L149" s="37"/>
      <c r="M149" s="38" t="s">
        <v>79</v>
      </c>
      <c r="N149" s="38"/>
      <c r="O149" s="37">
        <v>40</v>
      </c>
      <c r="P149" s="10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7"/>
      <c r="R149" s="777"/>
      <c r="S149" s="777"/>
      <c r="T149" s="77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302</v>
      </c>
      <c r="AG149" s="78"/>
      <c r="AJ149" s="84"/>
      <c r="AK149" s="84"/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303</v>
      </c>
      <c r="B150" s="63" t="s">
        <v>304</v>
      </c>
      <c r="C150" s="36">
        <v>4301060309</v>
      </c>
      <c r="D150" s="775">
        <v>4680115880238</v>
      </c>
      <c r="E150" s="775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85</v>
      </c>
      <c r="L150" s="37"/>
      <c r="M150" s="38" t="s">
        <v>79</v>
      </c>
      <c r="N150" s="38"/>
      <c r="O150" s="37">
        <v>40</v>
      </c>
      <c r="P150" s="10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7"/>
      <c r="R150" s="777"/>
      <c r="S150" s="777"/>
      <c r="T150" s="778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305</v>
      </c>
      <c r="AG150" s="78"/>
      <c r="AJ150" s="84"/>
      <c r="AK150" s="84"/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72"/>
      <c r="B152" s="772"/>
      <c r="C152" s="772"/>
      <c r="D152" s="772"/>
      <c r="E152" s="772"/>
      <c r="F152" s="772"/>
      <c r="G152" s="772"/>
      <c r="H152" s="772"/>
      <c r="I152" s="772"/>
      <c r="J152" s="772"/>
      <c r="K152" s="772"/>
      <c r="L152" s="772"/>
      <c r="M152" s="772"/>
      <c r="N152" s="772"/>
      <c r="O152" s="773"/>
      <c r="P152" s="769" t="s">
        <v>40</v>
      </c>
      <c r="Q152" s="770"/>
      <c r="R152" s="770"/>
      <c r="S152" s="770"/>
      <c r="T152" s="770"/>
      <c r="U152" s="770"/>
      <c r="V152" s="771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784" t="s">
        <v>306</v>
      </c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84"/>
      <c r="P153" s="784"/>
      <c r="Q153" s="784"/>
      <c r="R153" s="784"/>
      <c r="S153" s="784"/>
      <c r="T153" s="784"/>
      <c r="U153" s="784"/>
      <c r="V153" s="784"/>
      <c r="W153" s="784"/>
      <c r="X153" s="784"/>
      <c r="Y153" s="784"/>
      <c r="Z153" s="784"/>
      <c r="AA153" s="65"/>
      <c r="AB153" s="65"/>
      <c r="AC153" s="79"/>
    </row>
    <row r="154" spans="1:68" ht="14.25" customHeight="1" x14ac:dyDescent="0.25">
      <c r="A154" s="774" t="s">
        <v>122</v>
      </c>
      <c r="B154" s="774"/>
      <c r="C154" s="774"/>
      <c r="D154" s="774"/>
      <c r="E154" s="774"/>
      <c r="F154" s="774"/>
      <c r="G154" s="774"/>
      <c r="H154" s="774"/>
      <c r="I154" s="774"/>
      <c r="J154" s="774"/>
      <c r="K154" s="774"/>
      <c r="L154" s="774"/>
      <c r="M154" s="774"/>
      <c r="N154" s="774"/>
      <c r="O154" s="774"/>
      <c r="P154" s="774"/>
      <c r="Q154" s="774"/>
      <c r="R154" s="774"/>
      <c r="S154" s="774"/>
      <c r="T154" s="774"/>
      <c r="U154" s="774"/>
      <c r="V154" s="774"/>
      <c r="W154" s="774"/>
      <c r="X154" s="774"/>
      <c r="Y154" s="774"/>
      <c r="Z154" s="774"/>
      <c r="AA154" s="66"/>
      <c r="AB154" s="66"/>
      <c r="AC154" s="80"/>
    </row>
    <row r="155" spans="1:68" ht="27" customHeight="1" x14ac:dyDescent="0.25">
      <c r="A155" s="63" t="s">
        <v>307</v>
      </c>
      <c r="B155" s="63" t="s">
        <v>308</v>
      </c>
      <c r="C155" s="36">
        <v>4301011564</v>
      </c>
      <c r="D155" s="775">
        <v>4680115882577</v>
      </c>
      <c r="E155" s="775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85</v>
      </c>
      <c r="L155" s="37"/>
      <c r="M155" s="38" t="s">
        <v>116</v>
      </c>
      <c r="N155" s="38"/>
      <c r="O155" s="37">
        <v>90</v>
      </c>
      <c r="P155" s="10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7"/>
      <c r="R155" s="777"/>
      <c r="S155" s="777"/>
      <c r="T155" s="77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309</v>
      </c>
      <c r="AG155" s="78"/>
      <c r="AJ155" s="84"/>
      <c r="AK155" s="84"/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307</v>
      </c>
      <c r="B156" s="63" t="s">
        <v>310</v>
      </c>
      <c r="C156" s="36">
        <v>4301011562</v>
      </c>
      <c r="D156" s="775">
        <v>4680115882577</v>
      </c>
      <c r="E156" s="775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85</v>
      </c>
      <c r="L156" s="37"/>
      <c r="M156" s="38" t="s">
        <v>116</v>
      </c>
      <c r="N156" s="38"/>
      <c r="O156" s="37">
        <v>90</v>
      </c>
      <c r="P156" s="10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7"/>
      <c r="R156" s="777"/>
      <c r="S156" s="777"/>
      <c r="T156" s="778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309</v>
      </c>
      <c r="AG156" s="78"/>
      <c r="AJ156" s="84"/>
      <c r="AK156" s="84"/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72"/>
      <c r="B157" s="772"/>
      <c r="C157" s="772"/>
      <c r="D157" s="772"/>
      <c r="E157" s="772"/>
      <c r="F157" s="772"/>
      <c r="G157" s="772"/>
      <c r="H157" s="772"/>
      <c r="I157" s="772"/>
      <c r="J157" s="772"/>
      <c r="K157" s="772"/>
      <c r="L157" s="772"/>
      <c r="M157" s="772"/>
      <c r="N157" s="772"/>
      <c r="O157" s="773"/>
      <c r="P157" s="769" t="s">
        <v>40</v>
      </c>
      <c r="Q157" s="770"/>
      <c r="R157" s="770"/>
      <c r="S157" s="770"/>
      <c r="T157" s="770"/>
      <c r="U157" s="770"/>
      <c r="V157" s="771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72"/>
      <c r="B158" s="772"/>
      <c r="C158" s="772"/>
      <c r="D158" s="772"/>
      <c r="E158" s="772"/>
      <c r="F158" s="772"/>
      <c r="G158" s="772"/>
      <c r="H158" s="772"/>
      <c r="I158" s="772"/>
      <c r="J158" s="772"/>
      <c r="K158" s="772"/>
      <c r="L158" s="772"/>
      <c r="M158" s="772"/>
      <c r="N158" s="772"/>
      <c r="O158" s="773"/>
      <c r="P158" s="769" t="s">
        <v>40</v>
      </c>
      <c r="Q158" s="770"/>
      <c r="R158" s="770"/>
      <c r="S158" s="770"/>
      <c r="T158" s="770"/>
      <c r="U158" s="770"/>
      <c r="V158" s="771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74" t="s">
        <v>75</v>
      </c>
      <c r="B159" s="774"/>
      <c r="C159" s="774"/>
      <c r="D159" s="774"/>
      <c r="E159" s="774"/>
      <c r="F159" s="774"/>
      <c r="G159" s="774"/>
      <c r="H159" s="774"/>
      <c r="I159" s="774"/>
      <c r="J159" s="774"/>
      <c r="K159" s="774"/>
      <c r="L159" s="774"/>
      <c r="M159" s="774"/>
      <c r="N159" s="774"/>
      <c r="O159" s="774"/>
      <c r="P159" s="774"/>
      <c r="Q159" s="774"/>
      <c r="R159" s="774"/>
      <c r="S159" s="774"/>
      <c r="T159" s="774"/>
      <c r="U159" s="774"/>
      <c r="V159" s="774"/>
      <c r="W159" s="774"/>
      <c r="X159" s="774"/>
      <c r="Y159" s="774"/>
      <c r="Z159" s="774"/>
      <c r="AA159" s="66"/>
      <c r="AB159" s="66"/>
      <c r="AC159" s="80"/>
    </row>
    <row r="160" spans="1:68" ht="27" customHeight="1" x14ac:dyDescent="0.25">
      <c r="A160" s="63" t="s">
        <v>311</v>
      </c>
      <c r="B160" s="63" t="s">
        <v>312</v>
      </c>
      <c r="C160" s="36">
        <v>4301031234</v>
      </c>
      <c r="D160" s="775">
        <v>4680115883444</v>
      </c>
      <c r="E160" s="775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85</v>
      </c>
      <c r="L160" s="37"/>
      <c r="M160" s="38" t="s">
        <v>116</v>
      </c>
      <c r="N160" s="38"/>
      <c r="O160" s="37">
        <v>90</v>
      </c>
      <c r="P160" s="10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7"/>
      <c r="R160" s="777"/>
      <c r="S160" s="777"/>
      <c r="T160" s="77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313</v>
      </c>
      <c r="AG160" s="78"/>
      <c r="AJ160" s="84"/>
      <c r="AK160" s="84"/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311</v>
      </c>
      <c r="B161" s="63" t="s">
        <v>314</v>
      </c>
      <c r="C161" s="36">
        <v>4301031235</v>
      </c>
      <c r="D161" s="775">
        <v>4680115883444</v>
      </c>
      <c r="E161" s="775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85</v>
      </c>
      <c r="L161" s="37"/>
      <c r="M161" s="38" t="s">
        <v>116</v>
      </c>
      <c r="N161" s="38"/>
      <c r="O161" s="37">
        <v>90</v>
      </c>
      <c r="P161" s="10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7"/>
      <c r="R161" s="777"/>
      <c r="S161" s="777"/>
      <c r="T161" s="77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313</v>
      </c>
      <c r="AG161" s="78"/>
      <c r="AJ161" s="84"/>
      <c r="AK161" s="84"/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72"/>
      <c r="B162" s="772"/>
      <c r="C162" s="772"/>
      <c r="D162" s="772"/>
      <c r="E162" s="772"/>
      <c r="F162" s="772"/>
      <c r="G162" s="772"/>
      <c r="H162" s="772"/>
      <c r="I162" s="772"/>
      <c r="J162" s="772"/>
      <c r="K162" s="772"/>
      <c r="L162" s="772"/>
      <c r="M162" s="772"/>
      <c r="N162" s="772"/>
      <c r="O162" s="773"/>
      <c r="P162" s="769" t="s">
        <v>40</v>
      </c>
      <c r="Q162" s="770"/>
      <c r="R162" s="770"/>
      <c r="S162" s="770"/>
      <c r="T162" s="770"/>
      <c r="U162" s="770"/>
      <c r="V162" s="771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774" t="s">
        <v>81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6"/>
      <c r="AB164" s="66"/>
      <c r="AC164" s="80"/>
    </row>
    <row r="165" spans="1:68" ht="16.5" customHeight="1" x14ac:dyDescent="0.25">
      <c r="A165" s="63" t="s">
        <v>315</v>
      </c>
      <c r="B165" s="63" t="s">
        <v>316</v>
      </c>
      <c r="C165" s="36">
        <v>4301051477</v>
      </c>
      <c r="D165" s="775">
        <v>4680115882584</v>
      </c>
      <c r="E165" s="775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85</v>
      </c>
      <c r="L165" s="37"/>
      <c r="M165" s="38" t="s">
        <v>116</v>
      </c>
      <c r="N165" s="38"/>
      <c r="O165" s="37">
        <v>60</v>
      </c>
      <c r="P165" s="10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7"/>
      <c r="R165" s="777"/>
      <c r="S165" s="777"/>
      <c r="T165" s="77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309</v>
      </c>
      <c r="AG165" s="78"/>
      <c r="AJ165" s="84"/>
      <c r="AK165" s="84"/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315</v>
      </c>
      <c r="B166" s="63" t="s">
        <v>317</v>
      </c>
      <c r="C166" s="36">
        <v>4301051476</v>
      </c>
      <c r="D166" s="775">
        <v>4680115882584</v>
      </c>
      <c r="E166" s="775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85</v>
      </c>
      <c r="L166" s="37"/>
      <c r="M166" s="38" t="s">
        <v>116</v>
      </c>
      <c r="N166" s="38"/>
      <c r="O166" s="37">
        <v>60</v>
      </c>
      <c r="P166" s="10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7"/>
      <c r="R166" s="777"/>
      <c r="S166" s="777"/>
      <c r="T166" s="778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309</v>
      </c>
      <c r="AG166" s="78"/>
      <c r="AJ166" s="84"/>
      <c r="AK166" s="84"/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772"/>
      <c r="B167" s="772"/>
      <c r="C167" s="772"/>
      <c r="D167" s="772"/>
      <c r="E167" s="772"/>
      <c r="F167" s="772"/>
      <c r="G167" s="772"/>
      <c r="H167" s="772"/>
      <c r="I167" s="772"/>
      <c r="J167" s="772"/>
      <c r="K167" s="772"/>
      <c r="L167" s="772"/>
      <c r="M167" s="772"/>
      <c r="N167" s="772"/>
      <c r="O167" s="773"/>
      <c r="P167" s="769" t="s">
        <v>40</v>
      </c>
      <c r="Q167" s="770"/>
      <c r="R167" s="770"/>
      <c r="S167" s="770"/>
      <c r="T167" s="770"/>
      <c r="U167" s="770"/>
      <c r="V167" s="771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784" t="s">
        <v>120</v>
      </c>
      <c r="B169" s="784"/>
      <c r="C169" s="784"/>
      <c r="D169" s="784"/>
      <c r="E169" s="784"/>
      <c r="F169" s="784"/>
      <c r="G169" s="784"/>
      <c r="H169" s="784"/>
      <c r="I169" s="784"/>
      <c r="J169" s="784"/>
      <c r="K169" s="784"/>
      <c r="L169" s="784"/>
      <c r="M169" s="784"/>
      <c r="N169" s="784"/>
      <c r="O169" s="784"/>
      <c r="P169" s="784"/>
      <c r="Q169" s="784"/>
      <c r="R169" s="784"/>
      <c r="S169" s="784"/>
      <c r="T169" s="784"/>
      <c r="U169" s="784"/>
      <c r="V169" s="784"/>
      <c r="W169" s="784"/>
      <c r="X169" s="784"/>
      <c r="Y169" s="784"/>
      <c r="Z169" s="784"/>
      <c r="AA169" s="65"/>
      <c r="AB169" s="65"/>
      <c r="AC169" s="79"/>
    </row>
    <row r="170" spans="1:68" ht="14.25" customHeight="1" x14ac:dyDescent="0.25">
      <c r="A170" s="774" t="s">
        <v>122</v>
      </c>
      <c r="B170" s="774"/>
      <c r="C170" s="774"/>
      <c r="D170" s="774"/>
      <c r="E170" s="774"/>
      <c r="F170" s="774"/>
      <c r="G170" s="774"/>
      <c r="H170" s="774"/>
      <c r="I170" s="774"/>
      <c r="J170" s="774"/>
      <c r="K170" s="774"/>
      <c r="L170" s="774"/>
      <c r="M170" s="774"/>
      <c r="N170" s="774"/>
      <c r="O170" s="774"/>
      <c r="P170" s="774"/>
      <c r="Q170" s="774"/>
      <c r="R170" s="774"/>
      <c r="S170" s="774"/>
      <c r="T170" s="774"/>
      <c r="U170" s="774"/>
      <c r="V170" s="774"/>
      <c r="W170" s="774"/>
      <c r="X170" s="774"/>
      <c r="Y170" s="774"/>
      <c r="Z170" s="774"/>
      <c r="AA170" s="66"/>
      <c r="AB170" s="66"/>
      <c r="AC170" s="80"/>
    </row>
    <row r="171" spans="1:68" ht="27" customHeight="1" x14ac:dyDescent="0.25">
      <c r="A171" s="63" t="s">
        <v>318</v>
      </c>
      <c r="B171" s="63" t="s">
        <v>319</v>
      </c>
      <c r="C171" s="36">
        <v>4301011705</v>
      </c>
      <c r="D171" s="775">
        <v>4607091384604</v>
      </c>
      <c r="E171" s="775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85</v>
      </c>
      <c r="L171" s="37"/>
      <c r="M171" s="38" t="s">
        <v>130</v>
      </c>
      <c r="N171" s="38"/>
      <c r="O171" s="37">
        <v>50</v>
      </c>
      <c r="P171" s="10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7"/>
      <c r="R171" s="777"/>
      <c r="S171" s="777"/>
      <c r="T171" s="77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320</v>
      </c>
      <c r="AG171" s="78"/>
      <c r="AJ171" s="84"/>
      <c r="AK171" s="84"/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72"/>
      <c r="B172" s="772"/>
      <c r="C172" s="772"/>
      <c r="D172" s="772"/>
      <c r="E172" s="772"/>
      <c r="F172" s="772"/>
      <c r="G172" s="772"/>
      <c r="H172" s="772"/>
      <c r="I172" s="772"/>
      <c r="J172" s="772"/>
      <c r="K172" s="772"/>
      <c r="L172" s="772"/>
      <c r="M172" s="772"/>
      <c r="N172" s="772"/>
      <c r="O172" s="773"/>
      <c r="P172" s="769" t="s">
        <v>40</v>
      </c>
      <c r="Q172" s="770"/>
      <c r="R172" s="770"/>
      <c r="S172" s="770"/>
      <c r="T172" s="770"/>
      <c r="U172" s="770"/>
      <c r="V172" s="771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72"/>
      <c r="B173" s="772"/>
      <c r="C173" s="772"/>
      <c r="D173" s="772"/>
      <c r="E173" s="772"/>
      <c r="F173" s="772"/>
      <c r="G173" s="772"/>
      <c r="H173" s="772"/>
      <c r="I173" s="772"/>
      <c r="J173" s="772"/>
      <c r="K173" s="772"/>
      <c r="L173" s="772"/>
      <c r="M173" s="772"/>
      <c r="N173" s="772"/>
      <c r="O173" s="773"/>
      <c r="P173" s="769" t="s">
        <v>40</v>
      </c>
      <c r="Q173" s="770"/>
      <c r="R173" s="770"/>
      <c r="S173" s="770"/>
      <c r="T173" s="770"/>
      <c r="U173" s="770"/>
      <c r="V173" s="771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74" t="s">
        <v>75</v>
      </c>
      <c r="B174" s="774"/>
      <c r="C174" s="774"/>
      <c r="D174" s="774"/>
      <c r="E174" s="774"/>
      <c r="F174" s="774"/>
      <c r="G174" s="774"/>
      <c r="H174" s="774"/>
      <c r="I174" s="774"/>
      <c r="J174" s="774"/>
      <c r="K174" s="774"/>
      <c r="L174" s="774"/>
      <c r="M174" s="774"/>
      <c r="N174" s="774"/>
      <c r="O174" s="774"/>
      <c r="P174" s="774"/>
      <c r="Q174" s="774"/>
      <c r="R174" s="774"/>
      <c r="S174" s="774"/>
      <c r="T174" s="774"/>
      <c r="U174" s="774"/>
      <c r="V174" s="774"/>
      <c r="W174" s="774"/>
      <c r="X174" s="774"/>
      <c r="Y174" s="774"/>
      <c r="Z174" s="774"/>
      <c r="AA174" s="66"/>
      <c r="AB174" s="66"/>
      <c r="AC174" s="80"/>
    </row>
    <row r="175" spans="1:68" ht="16.5" customHeight="1" x14ac:dyDescent="0.25">
      <c r="A175" s="63" t="s">
        <v>321</v>
      </c>
      <c r="B175" s="63" t="s">
        <v>322</v>
      </c>
      <c r="C175" s="36">
        <v>4301030895</v>
      </c>
      <c r="D175" s="775">
        <v>4607091387667</v>
      </c>
      <c r="E175" s="775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127</v>
      </c>
      <c r="L175" s="37"/>
      <c r="M175" s="38" t="s">
        <v>130</v>
      </c>
      <c r="N175" s="38"/>
      <c r="O175" s="37">
        <v>40</v>
      </c>
      <c r="P175" s="10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7"/>
      <c r="R175" s="777"/>
      <c r="S175" s="777"/>
      <c r="T175" s="77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323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324</v>
      </c>
      <c r="B176" s="63" t="s">
        <v>325</v>
      </c>
      <c r="C176" s="36">
        <v>4301030961</v>
      </c>
      <c r="D176" s="775">
        <v>4607091387636</v>
      </c>
      <c r="E176" s="775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85</v>
      </c>
      <c r="L176" s="37"/>
      <c r="M176" s="38" t="s">
        <v>79</v>
      </c>
      <c r="N176" s="38"/>
      <c r="O176" s="37">
        <v>40</v>
      </c>
      <c r="P176" s="10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7"/>
      <c r="R176" s="777"/>
      <c r="S176" s="777"/>
      <c r="T176" s="77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326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327</v>
      </c>
      <c r="B177" s="63" t="s">
        <v>328</v>
      </c>
      <c r="C177" s="36">
        <v>4301030963</v>
      </c>
      <c r="D177" s="775">
        <v>4607091382426</v>
      </c>
      <c r="E177" s="775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127</v>
      </c>
      <c r="L177" s="37"/>
      <c r="M177" s="38" t="s">
        <v>79</v>
      </c>
      <c r="N177" s="38"/>
      <c r="O177" s="37">
        <v>40</v>
      </c>
      <c r="P177" s="10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7"/>
      <c r="R177" s="777"/>
      <c r="S177" s="777"/>
      <c r="T177" s="77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329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330</v>
      </c>
      <c r="B178" s="63" t="s">
        <v>331</v>
      </c>
      <c r="C178" s="36">
        <v>4301030962</v>
      </c>
      <c r="D178" s="775">
        <v>4607091386547</v>
      </c>
      <c r="E178" s="775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80</v>
      </c>
      <c r="L178" s="37"/>
      <c r="M178" s="38" t="s">
        <v>79</v>
      </c>
      <c r="N178" s="38"/>
      <c r="O178" s="37">
        <v>40</v>
      </c>
      <c r="P178" s="10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7"/>
      <c r="R178" s="777"/>
      <c r="S178" s="777"/>
      <c r="T178" s="77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326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332</v>
      </c>
      <c r="B179" s="63" t="s">
        <v>333</v>
      </c>
      <c r="C179" s="36">
        <v>4301030964</v>
      </c>
      <c r="D179" s="775">
        <v>4607091382464</v>
      </c>
      <c r="E179" s="775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80</v>
      </c>
      <c r="L179" s="37"/>
      <c r="M179" s="38" t="s">
        <v>79</v>
      </c>
      <c r="N179" s="38"/>
      <c r="O179" s="37">
        <v>40</v>
      </c>
      <c r="P179" s="10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7"/>
      <c r="R179" s="777"/>
      <c r="S179" s="777"/>
      <c r="T179" s="77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329</v>
      </c>
      <c r="AG179" s="78"/>
      <c r="AJ179" s="84"/>
      <c r="AK179" s="84"/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772"/>
      <c r="B180" s="772"/>
      <c r="C180" s="772"/>
      <c r="D180" s="772"/>
      <c r="E180" s="772"/>
      <c r="F180" s="772"/>
      <c r="G180" s="772"/>
      <c r="H180" s="772"/>
      <c r="I180" s="772"/>
      <c r="J180" s="772"/>
      <c r="K180" s="772"/>
      <c r="L180" s="772"/>
      <c r="M180" s="772"/>
      <c r="N180" s="772"/>
      <c r="O180" s="773"/>
      <c r="P180" s="769" t="s">
        <v>40</v>
      </c>
      <c r="Q180" s="770"/>
      <c r="R180" s="770"/>
      <c r="S180" s="770"/>
      <c r="T180" s="770"/>
      <c r="U180" s="770"/>
      <c r="V180" s="771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72"/>
      <c r="B181" s="772"/>
      <c r="C181" s="772"/>
      <c r="D181" s="772"/>
      <c r="E181" s="772"/>
      <c r="F181" s="772"/>
      <c r="G181" s="772"/>
      <c r="H181" s="772"/>
      <c r="I181" s="772"/>
      <c r="J181" s="772"/>
      <c r="K181" s="772"/>
      <c r="L181" s="772"/>
      <c r="M181" s="772"/>
      <c r="N181" s="772"/>
      <c r="O181" s="773"/>
      <c r="P181" s="769" t="s">
        <v>40</v>
      </c>
      <c r="Q181" s="770"/>
      <c r="R181" s="770"/>
      <c r="S181" s="770"/>
      <c r="T181" s="770"/>
      <c r="U181" s="770"/>
      <c r="V181" s="771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774" t="s">
        <v>81</v>
      </c>
      <c r="B182" s="774"/>
      <c r="C182" s="774"/>
      <c r="D182" s="774"/>
      <c r="E182" s="774"/>
      <c r="F182" s="774"/>
      <c r="G182" s="774"/>
      <c r="H182" s="774"/>
      <c r="I182" s="774"/>
      <c r="J182" s="774"/>
      <c r="K182" s="774"/>
      <c r="L182" s="774"/>
      <c r="M182" s="774"/>
      <c r="N182" s="774"/>
      <c r="O182" s="774"/>
      <c r="P182" s="774"/>
      <c r="Q182" s="774"/>
      <c r="R182" s="774"/>
      <c r="S182" s="774"/>
      <c r="T182" s="774"/>
      <c r="U182" s="774"/>
      <c r="V182" s="774"/>
      <c r="W182" s="774"/>
      <c r="X182" s="774"/>
      <c r="Y182" s="774"/>
      <c r="Z182" s="774"/>
      <c r="AA182" s="66"/>
      <c r="AB182" s="66"/>
      <c r="AC182" s="80"/>
    </row>
    <row r="183" spans="1:68" ht="16.5" customHeight="1" x14ac:dyDescent="0.25">
      <c r="A183" s="63" t="s">
        <v>334</v>
      </c>
      <c r="B183" s="63" t="s">
        <v>335</v>
      </c>
      <c r="C183" s="36">
        <v>4301051611</v>
      </c>
      <c r="D183" s="775">
        <v>4607091385304</v>
      </c>
      <c r="E183" s="775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127</v>
      </c>
      <c r="L183" s="37"/>
      <c r="M183" s="38" t="s">
        <v>79</v>
      </c>
      <c r="N183" s="38"/>
      <c r="O183" s="37">
        <v>40</v>
      </c>
      <c r="P183" s="10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7"/>
      <c r="R183" s="777"/>
      <c r="S183" s="777"/>
      <c r="T183" s="77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336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337</v>
      </c>
      <c r="B184" s="63" t="s">
        <v>338</v>
      </c>
      <c r="C184" s="36">
        <v>4301051653</v>
      </c>
      <c r="D184" s="775">
        <v>4607091386264</v>
      </c>
      <c r="E184" s="775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85</v>
      </c>
      <c r="L184" s="37"/>
      <c r="M184" s="38" t="s">
        <v>126</v>
      </c>
      <c r="N184" s="38"/>
      <c r="O184" s="37">
        <v>31</v>
      </c>
      <c r="P184" s="10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7"/>
      <c r="R184" s="777"/>
      <c r="S184" s="777"/>
      <c r="T184" s="778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339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340</v>
      </c>
      <c r="B185" s="63" t="s">
        <v>341</v>
      </c>
      <c r="C185" s="36">
        <v>4301051313</v>
      </c>
      <c r="D185" s="775">
        <v>4607091385427</v>
      </c>
      <c r="E185" s="775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85</v>
      </c>
      <c r="L185" s="37"/>
      <c r="M185" s="38" t="s">
        <v>79</v>
      </c>
      <c r="N185" s="38"/>
      <c r="O185" s="37">
        <v>40</v>
      </c>
      <c r="P185" s="10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7"/>
      <c r="R185" s="777"/>
      <c r="S185" s="777"/>
      <c r="T185" s="77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336</v>
      </c>
      <c r="AG185" s="78"/>
      <c r="AJ185" s="84"/>
      <c r="AK185" s="84"/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18" t="s">
        <v>342</v>
      </c>
      <c r="B188" s="818"/>
      <c r="C188" s="818"/>
      <c r="D188" s="818"/>
      <c r="E188" s="818"/>
      <c r="F188" s="818"/>
      <c r="G188" s="818"/>
      <c r="H188" s="818"/>
      <c r="I188" s="818"/>
      <c r="J188" s="818"/>
      <c r="K188" s="818"/>
      <c r="L188" s="818"/>
      <c r="M188" s="818"/>
      <c r="N188" s="818"/>
      <c r="O188" s="818"/>
      <c r="P188" s="818"/>
      <c r="Q188" s="818"/>
      <c r="R188" s="818"/>
      <c r="S188" s="818"/>
      <c r="T188" s="818"/>
      <c r="U188" s="818"/>
      <c r="V188" s="818"/>
      <c r="W188" s="818"/>
      <c r="X188" s="818"/>
      <c r="Y188" s="818"/>
      <c r="Z188" s="818"/>
      <c r="AA188" s="54"/>
      <c r="AB188" s="54"/>
      <c r="AC188" s="54"/>
    </row>
    <row r="189" spans="1:68" ht="16.5" customHeight="1" x14ac:dyDescent="0.25">
      <c r="A189" s="784" t="s">
        <v>343</v>
      </c>
      <c r="B189" s="784"/>
      <c r="C189" s="784"/>
      <c r="D189" s="784"/>
      <c r="E189" s="784"/>
      <c r="F189" s="784"/>
      <c r="G189" s="784"/>
      <c r="H189" s="784"/>
      <c r="I189" s="784"/>
      <c r="J189" s="784"/>
      <c r="K189" s="784"/>
      <c r="L189" s="784"/>
      <c r="M189" s="784"/>
      <c r="N189" s="784"/>
      <c r="O189" s="784"/>
      <c r="P189" s="784"/>
      <c r="Q189" s="784"/>
      <c r="R189" s="784"/>
      <c r="S189" s="784"/>
      <c r="T189" s="784"/>
      <c r="U189" s="784"/>
      <c r="V189" s="784"/>
      <c r="W189" s="784"/>
      <c r="X189" s="784"/>
      <c r="Y189" s="784"/>
      <c r="Z189" s="784"/>
      <c r="AA189" s="65"/>
      <c r="AB189" s="65"/>
      <c r="AC189" s="79"/>
    </row>
    <row r="190" spans="1:68" ht="14.25" customHeight="1" x14ac:dyDescent="0.25">
      <c r="A190" s="774" t="s">
        <v>176</v>
      </c>
      <c r="B190" s="774"/>
      <c r="C190" s="774"/>
      <c r="D190" s="774"/>
      <c r="E190" s="774"/>
      <c r="F190" s="774"/>
      <c r="G190" s="774"/>
      <c r="H190" s="774"/>
      <c r="I190" s="774"/>
      <c r="J190" s="774"/>
      <c r="K190" s="774"/>
      <c r="L190" s="774"/>
      <c r="M190" s="774"/>
      <c r="N190" s="774"/>
      <c r="O190" s="774"/>
      <c r="P190" s="774"/>
      <c r="Q190" s="774"/>
      <c r="R190" s="774"/>
      <c r="S190" s="774"/>
      <c r="T190" s="774"/>
      <c r="U190" s="774"/>
      <c r="V190" s="774"/>
      <c r="W190" s="774"/>
      <c r="X190" s="774"/>
      <c r="Y190" s="774"/>
      <c r="Z190" s="774"/>
      <c r="AA190" s="66"/>
      <c r="AB190" s="66"/>
      <c r="AC190" s="80"/>
    </row>
    <row r="191" spans="1:68" ht="27" customHeight="1" x14ac:dyDescent="0.25">
      <c r="A191" s="63" t="s">
        <v>344</v>
      </c>
      <c r="B191" s="63" t="s">
        <v>345</v>
      </c>
      <c r="C191" s="36">
        <v>4301020323</v>
      </c>
      <c r="D191" s="775">
        <v>4680115886223</v>
      </c>
      <c r="E191" s="775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80</v>
      </c>
      <c r="L191" s="37"/>
      <c r="M191" s="38" t="s">
        <v>79</v>
      </c>
      <c r="N191" s="38"/>
      <c r="O191" s="37">
        <v>40</v>
      </c>
      <c r="P191" s="1036" t="s">
        <v>346</v>
      </c>
      <c r="Q191" s="777"/>
      <c r="R191" s="777"/>
      <c r="S191" s="777"/>
      <c r="T191" s="77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347</v>
      </c>
      <c r="AG191" s="78"/>
      <c r="AJ191" s="84"/>
      <c r="AK191" s="84"/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774" t="s">
        <v>75</v>
      </c>
      <c r="B194" s="774"/>
      <c r="C194" s="774"/>
      <c r="D194" s="774"/>
      <c r="E194" s="774"/>
      <c r="F194" s="774"/>
      <c r="G194" s="774"/>
      <c r="H194" s="774"/>
      <c r="I194" s="774"/>
      <c r="J194" s="774"/>
      <c r="K194" s="774"/>
      <c r="L194" s="774"/>
      <c r="M194" s="774"/>
      <c r="N194" s="774"/>
      <c r="O194" s="774"/>
      <c r="P194" s="774"/>
      <c r="Q194" s="774"/>
      <c r="R194" s="774"/>
      <c r="S194" s="774"/>
      <c r="T194" s="774"/>
      <c r="U194" s="774"/>
      <c r="V194" s="774"/>
      <c r="W194" s="774"/>
      <c r="X194" s="774"/>
      <c r="Y194" s="774"/>
      <c r="Z194" s="774"/>
      <c r="AA194" s="66"/>
      <c r="AB194" s="66"/>
      <c r="AC194" s="80"/>
    </row>
    <row r="195" spans="1:68" ht="27" customHeight="1" x14ac:dyDescent="0.25">
      <c r="A195" s="63" t="s">
        <v>348</v>
      </c>
      <c r="B195" s="63" t="s">
        <v>349</v>
      </c>
      <c r="C195" s="36">
        <v>4301031191</v>
      </c>
      <c r="D195" s="775">
        <v>4680115880993</v>
      </c>
      <c r="E195" s="775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85</v>
      </c>
      <c r="L195" s="37"/>
      <c r="M195" s="38" t="s">
        <v>79</v>
      </c>
      <c r="N195" s="38"/>
      <c r="O195" s="37">
        <v>40</v>
      </c>
      <c r="P195" s="10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7"/>
      <c r="R195" s="777"/>
      <c r="S195" s="777"/>
      <c r="T195" s="77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350</v>
      </c>
      <c r="AG195" s="78"/>
      <c r="AJ195" s="84"/>
      <c r="AK195" s="84"/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351</v>
      </c>
      <c r="B196" s="63" t="s">
        <v>352</v>
      </c>
      <c r="C196" s="36">
        <v>4301031204</v>
      </c>
      <c r="D196" s="775">
        <v>4680115881761</v>
      </c>
      <c r="E196" s="775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85</v>
      </c>
      <c r="L196" s="37"/>
      <c r="M196" s="38" t="s">
        <v>79</v>
      </c>
      <c r="N196" s="38"/>
      <c r="O196" s="37">
        <v>40</v>
      </c>
      <c r="P196" s="10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7"/>
      <c r="R196" s="777"/>
      <c r="S196" s="777"/>
      <c r="T196" s="77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353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354</v>
      </c>
      <c r="B197" s="63" t="s">
        <v>355</v>
      </c>
      <c r="C197" s="36">
        <v>4301031201</v>
      </c>
      <c r="D197" s="775">
        <v>4680115881563</v>
      </c>
      <c r="E197" s="775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85</v>
      </c>
      <c r="L197" s="37"/>
      <c r="M197" s="38" t="s">
        <v>79</v>
      </c>
      <c r="N197" s="38"/>
      <c r="O197" s="37">
        <v>40</v>
      </c>
      <c r="P197" s="10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7"/>
      <c r="R197" s="777"/>
      <c r="S197" s="777"/>
      <c r="T197" s="77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356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357</v>
      </c>
      <c r="B198" s="63" t="s">
        <v>358</v>
      </c>
      <c r="C198" s="36">
        <v>4301031199</v>
      </c>
      <c r="D198" s="775">
        <v>4680115880986</v>
      </c>
      <c r="E198" s="775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80</v>
      </c>
      <c r="L198" s="37"/>
      <c r="M198" s="38" t="s">
        <v>79</v>
      </c>
      <c r="N198" s="38"/>
      <c r="O198" s="37">
        <v>40</v>
      </c>
      <c r="P198" s="10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7"/>
      <c r="R198" s="777"/>
      <c r="S198" s="777"/>
      <c r="T198" s="77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350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359</v>
      </c>
      <c r="B199" s="63" t="s">
        <v>360</v>
      </c>
      <c r="C199" s="36">
        <v>4301031205</v>
      </c>
      <c r="D199" s="775">
        <v>4680115881785</v>
      </c>
      <c r="E199" s="775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80</v>
      </c>
      <c r="L199" s="37"/>
      <c r="M199" s="38" t="s">
        <v>79</v>
      </c>
      <c r="N199" s="38"/>
      <c r="O199" s="37">
        <v>40</v>
      </c>
      <c r="P199" s="10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7"/>
      <c r="R199" s="777"/>
      <c r="S199" s="777"/>
      <c r="T199" s="77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353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4301031202</v>
      </c>
      <c r="D200" s="775">
        <v>4680115881679</v>
      </c>
      <c r="E200" s="775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80</v>
      </c>
      <c r="L200" s="37"/>
      <c r="M200" s="38" t="s">
        <v>79</v>
      </c>
      <c r="N200" s="38"/>
      <c r="O200" s="37">
        <v>40</v>
      </c>
      <c r="P200" s="10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7"/>
      <c r="R200" s="777"/>
      <c r="S200" s="777"/>
      <c r="T200" s="77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356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4301031158</v>
      </c>
      <c r="D201" s="775">
        <v>4680115880191</v>
      </c>
      <c r="E201" s="775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85</v>
      </c>
      <c r="L201" s="37"/>
      <c r="M201" s="38" t="s">
        <v>79</v>
      </c>
      <c r="N201" s="38"/>
      <c r="O201" s="37">
        <v>40</v>
      </c>
      <c r="P201" s="10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7"/>
      <c r="R201" s="777"/>
      <c r="S201" s="777"/>
      <c r="T201" s="77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356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4301031245</v>
      </c>
      <c r="D202" s="775">
        <v>4680115883963</v>
      </c>
      <c r="E202" s="775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80</v>
      </c>
      <c r="L202" s="37"/>
      <c r="M202" s="38" t="s">
        <v>79</v>
      </c>
      <c r="N202" s="38"/>
      <c r="O202" s="37">
        <v>40</v>
      </c>
      <c r="P202" s="10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7"/>
      <c r="R202" s="777"/>
      <c r="S202" s="777"/>
      <c r="T202" s="77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367</v>
      </c>
      <c r="AG202" s="78"/>
      <c r="AJ202" s="84"/>
      <c r="AK202" s="84"/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772"/>
      <c r="B203" s="772"/>
      <c r="C203" s="772"/>
      <c r="D203" s="772"/>
      <c r="E203" s="772"/>
      <c r="F203" s="772"/>
      <c r="G203" s="772"/>
      <c r="H203" s="772"/>
      <c r="I203" s="772"/>
      <c r="J203" s="772"/>
      <c r="K203" s="772"/>
      <c r="L203" s="772"/>
      <c r="M203" s="772"/>
      <c r="N203" s="772"/>
      <c r="O203" s="773"/>
      <c r="P203" s="769" t="s">
        <v>40</v>
      </c>
      <c r="Q203" s="770"/>
      <c r="R203" s="770"/>
      <c r="S203" s="770"/>
      <c r="T203" s="770"/>
      <c r="U203" s="770"/>
      <c r="V203" s="771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772"/>
      <c r="B204" s="772"/>
      <c r="C204" s="772"/>
      <c r="D204" s="772"/>
      <c r="E204" s="772"/>
      <c r="F204" s="772"/>
      <c r="G204" s="772"/>
      <c r="H204" s="772"/>
      <c r="I204" s="772"/>
      <c r="J204" s="772"/>
      <c r="K204" s="772"/>
      <c r="L204" s="772"/>
      <c r="M204" s="772"/>
      <c r="N204" s="772"/>
      <c r="O204" s="773"/>
      <c r="P204" s="769" t="s">
        <v>40</v>
      </c>
      <c r="Q204" s="770"/>
      <c r="R204" s="770"/>
      <c r="S204" s="770"/>
      <c r="T204" s="770"/>
      <c r="U204" s="770"/>
      <c r="V204" s="771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784" t="s">
        <v>368</v>
      </c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84"/>
      <c r="P205" s="784"/>
      <c r="Q205" s="784"/>
      <c r="R205" s="784"/>
      <c r="S205" s="784"/>
      <c r="T205" s="784"/>
      <c r="U205" s="784"/>
      <c r="V205" s="784"/>
      <c r="W205" s="784"/>
      <c r="X205" s="784"/>
      <c r="Y205" s="784"/>
      <c r="Z205" s="784"/>
      <c r="AA205" s="65"/>
      <c r="AB205" s="65"/>
      <c r="AC205" s="79"/>
    </row>
    <row r="206" spans="1:68" ht="14.25" customHeight="1" x14ac:dyDescent="0.25">
      <c r="A206" s="774" t="s">
        <v>122</v>
      </c>
      <c r="B206" s="774"/>
      <c r="C206" s="774"/>
      <c r="D206" s="774"/>
      <c r="E206" s="774"/>
      <c r="F206" s="774"/>
      <c r="G206" s="774"/>
      <c r="H206" s="774"/>
      <c r="I206" s="774"/>
      <c r="J206" s="774"/>
      <c r="K206" s="774"/>
      <c r="L206" s="774"/>
      <c r="M206" s="774"/>
      <c r="N206" s="774"/>
      <c r="O206" s="774"/>
      <c r="P206" s="774"/>
      <c r="Q206" s="774"/>
      <c r="R206" s="774"/>
      <c r="S206" s="774"/>
      <c r="T206" s="774"/>
      <c r="U206" s="774"/>
      <c r="V206" s="774"/>
      <c r="W206" s="774"/>
      <c r="X206" s="774"/>
      <c r="Y206" s="774"/>
      <c r="Z206" s="774"/>
      <c r="AA206" s="66"/>
      <c r="AB206" s="66"/>
      <c r="AC206" s="80"/>
    </row>
    <row r="207" spans="1:68" ht="27" customHeight="1" x14ac:dyDescent="0.25">
      <c r="A207" s="63" t="s">
        <v>369</v>
      </c>
      <c r="B207" s="63" t="s">
        <v>370</v>
      </c>
      <c r="C207" s="36">
        <v>4301011450</v>
      </c>
      <c r="D207" s="775">
        <v>4680115881402</v>
      </c>
      <c r="E207" s="775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127</v>
      </c>
      <c r="L207" s="37"/>
      <c r="M207" s="38" t="s">
        <v>130</v>
      </c>
      <c r="N207" s="38"/>
      <c r="O207" s="37">
        <v>55</v>
      </c>
      <c r="P207" s="10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7"/>
      <c r="R207" s="777"/>
      <c r="S207" s="777"/>
      <c r="T207" s="778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371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372</v>
      </c>
      <c r="B208" s="63" t="s">
        <v>373</v>
      </c>
      <c r="C208" s="36">
        <v>4301011767</v>
      </c>
      <c r="D208" s="775">
        <v>4680115881396</v>
      </c>
      <c r="E208" s="775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85</v>
      </c>
      <c r="L208" s="37"/>
      <c r="M208" s="38" t="s">
        <v>79</v>
      </c>
      <c r="N208" s="38"/>
      <c r="O208" s="37">
        <v>55</v>
      </c>
      <c r="P208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7"/>
      <c r="R208" s="777"/>
      <c r="S208" s="777"/>
      <c r="T208" s="778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371</v>
      </c>
      <c r="AG208" s="78"/>
      <c r="AJ208" s="84"/>
      <c r="AK208" s="84"/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772"/>
      <c r="B210" s="772"/>
      <c r="C210" s="772"/>
      <c r="D210" s="772"/>
      <c r="E210" s="772"/>
      <c r="F210" s="772"/>
      <c r="G210" s="772"/>
      <c r="H210" s="772"/>
      <c r="I210" s="772"/>
      <c r="J210" s="772"/>
      <c r="K210" s="772"/>
      <c r="L210" s="772"/>
      <c r="M210" s="772"/>
      <c r="N210" s="772"/>
      <c r="O210" s="773"/>
      <c r="P210" s="769" t="s">
        <v>40</v>
      </c>
      <c r="Q210" s="770"/>
      <c r="R210" s="770"/>
      <c r="S210" s="770"/>
      <c r="T210" s="770"/>
      <c r="U210" s="770"/>
      <c r="V210" s="771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774" t="s">
        <v>176</v>
      </c>
      <c r="B211" s="774"/>
      <c r="C211" s="774"/>
      <c r="D211" s="774"/>
      <c r="E211" s="774"/>
      <c r="F211" s="774"/>
      <c r="G211" s="774"/>
      <c r="H211" s="774"/>
      <c r="I211" s="774"/>
      <c r="J211" s="774"/>
      <c r="K211" s="774"/>
      <c r="L211" s="774"/>
      <c r="M211" s="774"/>
      <c r="N211" s="774"/>
      <c r="O211" s="774"/>
      <c r="P211" s="774"/>
      <c r="Q211" s="774"/>
      <c r="R211" s="774"/>
      <c r="S211" s="774"/>
      <c r="T211" s="774"/>
      <c r="U211" s="774"/>
      <c r="V211" s="774"/>
      <c r="W211" s="774"/>
      <c r="X211" s="774"/>
      <c r="Y211" s="774"/>
      <c r="Z211" s="774"/>
      <c r="AA211" s="66"/>
      <c r="AB211" s="66"/>
      <c r="AC211" s="80"/>
    </row>
    <row r="212" spans="1:68" ht="16.5" customHeight="1" x14ac:dyDescent="0.25">
      <c r="A212" s="63" t="s">
        <v>374</v>
      </c>
      <c r="B212" s="63" t="s">
        <v>375</v>
      </c>
      <c r="C212" s="36">
        <v>4301020262</v>
      </c>
      <c r="D212" s="775">
        <v>4680115882935</v>
      </c>
      <c r="E212" s="775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127</v>
      </c>
      <c r="L212" s="37"/>
      <c r="M212" s="38" t="s">
        <v>126</v>
      </c>
      <c r="N212" s="38"/>
      <c r="O212" s="37">
        <v>50</v>
      </c>
      <c r="P212" s="10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7"/>
      <c r="R212" s="777"/>
      <c r="S212" s="777"/>
      <c r="T212" s="778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376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377</v>
      </c>
      <c r="B213" s="63" t="s">
        <v>378</v>
      </c>
      <c r="C213" s="36">
        <v>4301020220</v>
      </c>
      <c r="D213" s="775">
        <v>4680115880764</v>
      </c>
      <c r="E213" s="775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85</v>
      </c>
      <c r="L213" s="37"/>
      <c r="M213" s="38" t="s">
        <v>130</v>
      </c>
      <c r="N213" s="38"/>
      <c r="O213" s="37">
        <v>50</v>
      </c>
      <c r="P213" s="10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7"/>
      <c r="R213" s="777"/>
      <c r="S213" s="777"/>
      <c r="T213" s="778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376</v>
      </c>
      <c r="AG213" s="78"/>
      <c r="AJ213" s="84"/>
      <c r="AK213" s="84"/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772"/>
      <c r="B214" s="772"/>
      <c r="C214" s="772"/>
      <c r="D214" s="772"/>
      <c r="E214" s="772"/>
      <c r="F214" s="772"/>
      <c r="G214" s="772"/>
      <c r="H214" s="772"/>
      <c r="I214" s="772"/>
      <c r="J214" s="772"/>
      <c r="K214" s="772"/>
      <c r="L214" s="772"/>
      <c r="M214" s="772"/>
      <c r="N214" s="772"/>
      <c r="O214" s="773"/>
      <c r="P214" s="769" t="s">
        <v>40</v>
      </c>
      <c r="Q214" s="770"/>
      <c r="R214" s="770"/>
      <c r="S214" s="770"/>
      <c r="T214" s="770"/>
      <c r="U214" s="770"/>
      <c r="V214" s="771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772"/>
      <c r="B215" s="772"/>
      <c r="C215" s="772"/>
      <c r="D215" s="772"/>
      <c r="E215" s="772"/>
      <c r="F215" s="772"/>
      <c r="G215" s="772"/>
      <c r="H215" s="772"/>
      <c r="I215" s="772"/>
      <c r="J215" s="772"/>
      <c r="K215" s="772"/>
      <c r="L215" s="772"/>
      <c r="M215" s="772"/>
      <c r="N215" s="772"/>
      <c r="O215" s="773"/>
      <c r="P215" s="769" t="s">
        <v>40</v>
      </c>
      <c r="Q215" s="770"/>
      <c r="R215" s="770"/>
      <c r="S215" s="770"/>
      <c r="T215" s="770"/>
      <c r="U215" s="770"/>
      <c r="V215" s="771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774" t="s">
        <v>75</v>
      </c>
      <c r="B216" s="774"/>
      <c r="C216" s="774"/>
      <c r="D216" s="774"/>
      <c r="E216" s="774"/>
      <c r="F216" s="774"/>
      <c r="G216" s="774"/>
      <c r="H216" s="774"/>
      <c r="I216" s="774"/>
      <c r="J216" s="774"/>
      <c r="K216" s="774"/>
      <c r="L216" s="774"/>
      <c r="M216" s="774"/>
      <c r="N216" s="774"/>
      <c r="O216" s="774"/>
      <c r="P216" s="774"/>
      <c r="Q216" s="774"/>
      <c r="R216" s="774"/>
      <c r="S216" s="774"/>
      <c r="T216" s="774"/>
      <c r="U216" s="774"/>
      <c r="V216" s="774"/>
      <c r="W216" s="774"/>
      <c r="X216" s="774"/>
      <c r="Y216" s="774"/>
      <c r="Z216" s="774"/>
      <c r="AA216" s="66"/>
      <c r="AB216" s="66"/>
      <c r="AC216" s="80"/>
    </row>
    <row r="217" spans="1:68" ht="27" customHeight="1" x14ac:dyDescent="0.25">
      <c r="A217" s="63" t="s">
        <v>379</v>
      </c>
      <c r="B217" s="63" t="s">
        <v>380</v>
      </c>
      <c r="C217" s="36">
        <v>4301031224</v>
      </c>
      <c r="D217" s="775">
        <v>4680115882683</v>
      </c>
      <c r="E217" s="77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85</v>
      </c>
      <c r="L217" s="37"/>
      <c r="M217" s="38" t="s">
        <v>79</v>
      </c>
      <c r="N217" s="38"/>
      <c r="O217" s="37">
        <v>40</v>
      </c>
      <c r="P217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7"/>
      <c r="R217" s="777"/>
      <c r="S217" s="777"/>
      <c r="T217" s="77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/>
      <c r="AK217" s="84"/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4301031230</v>
      </c>
      <c r="D218" s="775">
        <v>4680115882690</v>
      </c>
      <c r="E218" s="77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85</v>
      </c>
      <c r="L218" s="37"/>
      <c r="M218" s="38" t="s">
        <v>79</v>
      </c>
      <c r="N218" s="38"/>
      <c r="O218" s="37">
        <v>40</v>
      </c>
      <c r="P218" s="10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7"/>
      <c r="R218" s="777"/>
      <c r="S218" s="777"/>
      <c r="T218" s="77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4301031220</v>
      </c>
      <c r="D219" s="775">
        <v>4680115882669</v>
      </c>
      <c r="E219" s="775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85</v>
      </c>
      <c r="L219" s="37"/>
      <c r="M219" s="38" t="s">
        <v>79</v>
      </c>
      <c r="N219" s="38"/>
      <c r="O219" s="37">
        <v>40</v>
      </c>
      <c r="P219" s="10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7"/>
      <c r="R219" s="777"/>
      <c r="S219" s="777"/>
      <c r="T219" s="77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387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388</v>
      </c>
      <c r="B220" s="63" t="s">
        <v>389</v>
      </c>
      <c r="C220" s="36">
        <v>4301031221</v>
      </c>
      <c r="D220" s="775">
        <v>4680115882676</v>
      </c>
      <c r="E220" s="775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85</v>
      </c>
      <c r="L220" s="37"/>
      <c r="M220" s="38" t="s">
        <v>79</v>
      </c>
      <c r="N220" s="38"/>
      <c r="O220" s="37">
        <v>40</v>
      </c>
      <c r="P220" s="10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7"/>
      <c r="R220" s="777"/>
      <c r="S220" s="777"/>
      <c r="T220" s="77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390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4301031223</v>
      </c>
      <c r="D221" s="775">
        <v>4680115884014</v>
      </c>
      <c r="E221" s="775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80</v>
      </c>
      <c r="L221" s="37"/>
      <c r="M221" s="38" t="s">
        <v>79</v>
      </c>
      <c r="N221" s="38"/>
      <c r="O221" s="37">
        <v>40</v>
      </c>
      <c r="P221" s="10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7"/>
      <c r="R221" s="777"/>
      <c r="S221" s="777"/>
      <c r="T221" s="77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4301031222</v>
      </c>
      <c r="D222" s="775">
        <v>4680115884007</v>
      </c>
      <c r="E222" s="77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80</v>
      </c>
      <c r="L222" s="37"/>
      <c r="M222" s="38" t="s">
        <v>79</v>
      </c>
      <c r="N222" s="38"/>
      <c r="O222" s="37">
        <v>40</v>
      </c>
      <c r="P222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7"/>
      <c r="R222" s="777"/>
      <c r="S222" s="777"/>
      <c r="T222" s="77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4301031229</v>
      </c>
      <c r="D223" s="775">
        <v>4680115884038</v>
      </c>
      <c r="E223" s="775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80</v>
      </c>
      <c r="L223" s="37"/>
      <c r="M223" s="38" t="s">
        <v>79</v>
      </c>
      <c r="N223" s="38"/>
      <c r="O223" s="37">
        <v>40</v>
      </c>
      <c r="P223" s="10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7"/>
      <c r="R223" s="777"/>
      <c r="S223" s="777"/>
      <c r="T223" s="77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387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397</v>
      </c>
      <c r="B224" s="63" t="s">
        <v>398</v>
      </c>
      <c r="C224" s="36">
        <v>4301031225</v>
      </c>
      <c r="D224" s="775">
        <v>4680115884021</v>
      </c>
      <c r="E224" s="775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80</v>
      </c>
      <c r="L224" s="37"/>
      <c r="M224" s="38" t="s">
        <v>79</v>
      </c>
      <c r="N224" s="38"/>
      <c r="O224" s="37">
        <v>40</v>
      </c>
      <c r="P224" s="10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7"/>
      <c r="R224" s="777"/>
      <c r="S224" s="777"/>
      <c r="T224" s="77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390</v>
      </c>
      <c r="AG224" s="78"/>
      <c r="AJ224" s="84"/>
      <c r="AK224" s="84"/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772"/>
      <c r="B225" s="772"/>
      <c r="C225" s="772"/>
      <c r="D225" s="772"/>
      <c r="E225" s="772"/>
      <c r="F225" s="772"/>
      <c r="G225" s="772"/>
      <c r="H225" s="772"/>
      <c r="I225" s="772"/>
      <c r="J225" s="772"/>
      <c r="K225" s="772"/>
      <c r="L225" s="772"/>
      <c r="M225" s="772"/>
      <c r="N225" s="772"/>
      <c r="O225" s="773"/>
      <c r="P225" s="769" t="s">
        <v>40</v>
      </c>
      <c r="Q225" s="770"/>
      <c r="R225" s="770"/>
      <c r="S225" s="770"/>
      <c r="T225" s="770"/>
      <c r="U225" s="770"/>
      <c r="V225" s="771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772"/>
      <c r="B226" s="772"/>
      <c r="C226" s="772"/>
      <c r="D226" s="772"/>
      <c r="E226" s="772"/>
      <c r="F226" s="772"/>
      <c r="G226" s="772"/>
      <c r="H226" s="772"/>
      <c r="I226" s="772"/>
      <c r="J226" s="772"/>
      <c r="K226" s="772"/>
      <c r="L226" s="772"/>
      <c r="M226" s="772"/>
      <c r="N226" s="772"/>
      <c r="O226" s="773"/>
      <c r="P226" s="769" t="s">
        <v>40</v>
      </c>
      <c r="Q226" s="770"/>
      <c r="R226" s="770"/>
      <c r="S226" s="770"/>
      <c r="T226" s="770"/>
      <c r="U226" s="770"/>
      <c r="V226" s="771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774" t="s">
        <v>81</v>
      </c>
      <c r="B227" s="774"/>
      <c r="C227" s="774"/>
      <c r="D227" s="774"/>
      <c r="E227" s="774"/>
      <c r="F227" s="774"/>
      <c r="G227" s="774"/>
      <c r="H227" s="774"/>
      <c r="I227" s="774"/>
      <c r="J227" s="774"/>
      <c r="K227" s="774"/>
      <c r="L227" s="774"/>
      <c r="M227" s="774"/>
      <c r="N227" s="774"/>
      <c r="O227" s="774"/>
      <c r="P227" s="774"/>
      <c r="Q227" s="774"/>
      <c r="R227" s="774"/>
      <c r="S227" s="774"/>
      <c r="T227" s="774"/>
      <c r="U227" s="774"/>
      <c r="V227" s="774"/>
      <c r="W227" s="774"/>
      <c r="X227" s="774"/>
      <c r="Y227" s="774"/>
      <c r="Z227" s="774"/>
      <c r="AA227" s="66"/>
      <c r="AB227" s="66"/>
      <c r="AC227" s="80"/>
    </row>
    <row r="228" spans="1:68" ht="27" customHeight="1" x14ac:dyDescent="0.25">
      <c r="A228" s="63" t="s">
        <v>399</v>
      </c>
      <c r="B228" s="63" t="s">
        <v>400</v>
      </c>
      <c r="C228" s="36">
        <v>4301051408</v>
      </c>
      <c r="D228" s="775">
        <v>4680115881594</v>
      </c>
      <c r="E228" s="775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127</v>
      </c>
      <c r="L228" s="37"/>
      <c r="M228" s="38" t="s">
        <v>126</v>
      </c>
      <c r="N228" s="38"/>
      <c r="O228" s="37">
        <v>40</v>
      </c>
      <c r="P228" s="10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7"/>
      <c r="R228" s="777"/>
      <c r="S228" s="777"/>
      <c r="T228" s="77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/>
      <c r="AK228" s="84"/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402</v>
      </c>
      <c r="B229" s="63" t="s">
        <v>403</v>
      </c>
      <c r="C229" s="36">
        <v>4301051754</v>
      </c>
      <c r="D229" s="775">
        <v>4680115880962</v>
      </c>
      <c r="E229" s="775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127</v>
      </c>
      <c r="L229" s="37"/>
      <c r="M229" s="38" t="s">
        <v>79</v>
      </c>
      <c r="N229" s="38"/>
      <c r="O229" s="37">
        <v>40</v>
      </c>
      <c r="P229" s="10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7"/>
      <c r="R229" s="777"/>
      <c r="S229" s="777"/>
      <c r="T229" s="77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405</v>
      </c>
      <c r="B230" s="63" t="s">
        <v>406</v>
      </c>
      <c r="C230" s="36">
        <v>4301051411</v>
      </c>
      <c r="D230" s="775">
        <v>4680115881617</v>
      </c>
      <c r="E230" s="775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127</v>
      </c>
      <c r="L230" s="37"/>
      <c r="M230" s="38" t="s">
        <v>126</v>
      </c>
      <c r="N230" s="38"/>
      <c r="O230" s="37">
        <v>40</v>
      </c>
      <c r="P230" s="10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7"/>
      <c r="R230" s="777"/>
      <c r="S230" s="777"/>
      <c r="T230" s="77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407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408</v>
      </c>
      <c r="B231" s="63" t="s">
        <v>409</v>
      </c>
      <c r="C231" s="36">
        <v>4301051632</v>
      </c>
      <c r="D231" s="775">
        <v>4680115880573</v>
      </c>
      <c r="E231" s="775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127</v>
      </c>
      <c r="L231" s="37"/>
      <c r="M231" s="38" t="s">
        <v>79</v>
      </c>
      <c r="N231" s="38"/>
      <c r="O231" s="37">
        <v>45</v>
      </c>
      <c r="P231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7"/>
      <c r="R231" s="777"/>
      <c r="S231" s="777"/>
      <c r="T231" s="77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410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411</v>
      </c>
      <c r="B232" s="63" t="s">
        <v>412</v>
      </c>
      <c r="C232" s="36">
        <v>4301051407</v>
      </c>
      <c r="D232" s="775">
        <v>4680115882195</v>
      </c>
      <c r="E232" s="775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85</v>
      </c>
      <c r="L232" s="37"/>
      <c r="M232" s="38" t="s">
        <v>126</v>
      </c>
      <c r="N232" s="38"/>
      <c r="O232" s="37">
        <v>40</v>
      </c>
      <c r="P232" s="10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7"/>
      <c r="R232" s="777"/>
      <c r="S232" s="777"/>
      <c r="T232" s="77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401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413</v>
      </c>
      <c r="B233" s="63" t="s">
        <v>414</v>
      </c>
      <c r="C233" s="36">
        <v>4301051752</v>
      </c>
      <c r="D233" s="775">
        <v>4680115882607</v>
      </c>
      <c r="E233" s="775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85</v>
      </c>
      <c r="L233" s="37"/>
      <c r="M233" s="38" t="s">
        <v>161</v>
      </c>
      <c r="N233" s="38"/>
      <c r="O233" s="37">
        <v>45</v>
      </c>
      <c r="P233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7"/>
      <c r="R233" s="777"/>
      <c r="S233" s="777"/>
      <c r="T233" s="77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415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416</v>
      </c>
      <c r="B234" s="63" t="s">
        <v>417</v>
      </c>
      <c r="C234" s="36">
        <v>4301051630</v>
      </c>
      <c r="D234" s="775">
        <v>4680115880092</v>
      </c>
      <c r="E234" s="775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85</v>
      </c>
      <c r="L234" s="37"/>
      <c r="M234" s="38" t="s">
        <v>79</v>
      </c>
      <c r="N234" s="38"/>
      <c r="O234" s="37">
        <v>45</v>
      </c>
      <c r="P234" s="100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7"/>
      <c r="R234" s="777"/>
      <c r="S234" s="777"/>
      <c r="T234" s="77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418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419</v>
      </c>
      <c r="B235" s="63" t="s">
        <v>420</v>
      </c>
      <c r="C235" s="36">
        <v>4301051631</v>
      </c>
      <c r="D235" s="775">
        <v>4680115880221</v>
      </c>
      <c r="E235" s="775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85</v>
      </c>
      <c r="L235" s="37"/>
      <c r="M235" s="38" t="s">
        <v>79</v>
      </c>
      <c r="N235" s="38"/>
      <c r="O235" s="37">
        <v>45</v>
      </c>
      <c r="P235" s="10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7"/>
      <c r="R235" s="777"/>
      <c r="S235" s="777"/>
      <c r="T235" s="77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410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4301051749</v>
      </c>
      <c r="D236" s="775">
        <v>4680115882942</v>
      </c>
      <c r="E236" s="775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85</v>
      </c>
      <c r="L236" s="37"/>
      <c r="M236" s="38" t="s">
        <v>79</v>
      </c>
      <c r="N236" s="38"/>
      <c r="O236" s="37">
        <v>40</v>
      </c>
      <c r="P236" s="100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7"/>
      <c r="R236" s="777"/>
      <c r="S236" s="777"/>
      <c r="T236" s="77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404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4301051753</v>
      </c>
      <c r="D237" s="775">
        <v>4680115880504</v>
      </c>
      <c r="E237" s="775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85</v>
      </c>
      <c r="L237" s="37"/>
      <c r="M237" s="38" t="s">
        <v>79</v>
      </c>
      <c r="N237" s="38"/>
      <c r="O237" s="37">
        <v>40</v>
      </c>
      <c r="P237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7"/>
      <c r="R237" s="777"/>
      <c r="S237" s="777"/>
      <c r="T237" s="77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404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425</v>
      </c>
      <c r="B238" s="63" t="s">
        <v>426</v>
      </c>
      <c r="C238" s="36">
        <v>4301051410</v>
      </c>
      <c r="D238" s="775">
        <v>4680115882164</v>
      </c>
      <c r="E238" s="775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85</v>
      </c>
      <c r="L238" s="37"/>
      <c r="M238" s="38" t="s">
        <v>126</v>
      </c>
      <c r="N238" s="38"/>
      <c r="O238" s="37">
        <v>40</v>
      </c>
      <c r="P238" s="10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7"/>
      <c r="R238" s="777"/>
      <c r="S238" s="777"/>
      <c r="T238" s="77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407</v>
      </c>
      <c r="AG238" s="78"/>
      <c r="AJ238" s="84"/>
      <c r="AK238" s="84"/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772"/>
      <c r="B239" s="772"/>
      <c r="C239" s="772"/>
      <c r="D239" s="772"/>
      <c r="E239" s="772"/>
      <c r="F239" s="772"/>
      <c r="G239" s="772"/>
      <c r="H239" s="772"/>
      <c r="I239" s="772"/>
      <c r="J239" s="772"/>
      <c r="K239" s="772"/>
      <c r="L239" s="772"/>
      <c r="M239" s="772"/>
      <c r="N239" s="772"/>
      <c r="O239" s="773"/>
      <c r="P239" s="769" t="s">
        <v>40</v>
      </c>
      <c r="Q239" s="770"/>
      <c r="R239" s="770"/>
      <c r="S239" s="770"/>
      <c r="T239" s="770"/>
      <c r="U239" s="770"/>
      <c r="V239" s="771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72"/>
      <c r="B240" s="772"/>
      <c r="C240" s="772"/>
      <c r="D240" s="772"/>
      <c r="E240" s="772"/>
      <c r="F240" s="772"/>
      <c r="G240" s="772"/>
      <c r="H240" s="772"/>
      <c r="I240" s="772"/>
      <c r="J240" s="772"/>
      <c r="K240" s="772"/>
      <c r="L240" s="772"/>
      <c r="M240" s="772"/>
      <c r="N240" s="772"/>
      <c r="O240" s="773"/>
      <c r="P240" s="769" t="s">
        <v>40</v>
      </c>
      <c r="Q240" s="770"/>
      <c r="R240" s="770"/>
      <c r="S240" s="770"/>
      <c r="T240" s="770"/>
      <c r="U240" s="770"/>
      <c r="V240" s="771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774" t="s">
        <v>222</v>
      </c>
      <c r="B241" s="774"/>
      <c r="C241" s="774"/>
      <c r="D241" s="774"/>
      <c r="E241" s="774"/>
      <c r="F241" s="774"/>
      <c r="G241" s="774"/>
      <c r="H241" s="774"/>
      <c r="I241" s="774"/>
      <c r="J241" s="774"/>
      <c r="K241" s="774"/>
      <c r="L241" s="774"/>
      <c r="M241" s="774"/>
      <c r="N241" s="774"/>
      <c r="O241" s="774"/>
      <c r="P241" s="774"/>
      <c r="Q241" s="774"/>
      <c r="R241" s="774"/>
      <c r="S241" s="774"/>
      <c r="T241" s="774"/>
      <c r="U241" s="774"/>
      <c r="V241" s="774"/>
      <c r="W241" s="774"/>
      <c r="X241" s="774"/>
      <c r="Y241" s="774"/>
      <c r="Z241" s="774"/>
      <c r="AA241" s="66"/>
      <c r="AB241" s="66"/>
      <c r="AC241" s="80"/>
    </row>
    <row r="242" spans="1:68" ht="16.5" customHeight="1" x14ac:dyDescent="0.25">
      <c r="A242" s="63" t="s">
        <v>427</v>
      </c>
      <c r="B242" s="63" t="s">
        <v>428</v>
      </c>
      <c r="C242" s="36">
        <v>4301060404</v>
      </c>
      <c r="D242" s="775">
        <v>4680115882874</v>
      </c>
      <c r="E242" s="77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85</v>
      </c>
      <c r="L242" s="37"/>
      <c r="M242" s="38" t="s">
        <v>79</v>
      </c>
      <c r="N242" s="38"/>
      <c r="O242" s="37">
        <v>40</v>
      </c>
      <c r="P242" s="10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77"/>
      <c r="R242" s="777"/>
      <c r="S242" s="777"/>
      <c r="T242" s="77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427</v>
      </c>
      <c r="B243" s="63" t="s">
        <v>430</v>
      </c>
      <c r="C243" s="36">
        <v>4301060360</v>
      </c>
      <c r="D243" s="775">
        <v>4680115882874</v>
      </c>
      <c r="E243" s="77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85</v>
      </c>
      <c r="L243" s="37"/>
      <c r="M243" s="38" t="s">
        <v>79</v>
      </c>
      <c r="N243" s="38"/>
      <c r="O243" s="37">
        <v>30</v>
      </c>
      <c r="P243" s="9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77"/>
      <c r="R243" s="777"/>
      <c r="S243" s="777"/>
      <c r="T243" s="77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431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432</v>
      </c>
      <c r="B244" s="63" t="s">
        <v>433</v>
      </c>
      <c r="C244" s="36">
        <v>4301060359</v>
      </c>
      <c r="D244" s="775">
        <v>4680115884434</v>
      </c>
      <c r="E244" s="775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85</v>
      </c>
      <c r="L244" s="37"/>
      <c r="M244" s="38" t="s">
        <v>79</v>
      </c>
      <c r="N244" s="38"/>
      <c r="O244" s="37">
        <v>30</v>
      </c>
      <c r="P244" s="9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7"/>
      <c r="R244" s="777"/>
      <c r="S244" s="777"/>
      <c r="T244" s="77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434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435</v>
      </c>
      <c r="B245" s="63" t="s">
        <v>436</v>
      </c>
      <c r="C245" s="36">
        <v>4301060375</v>
      </c>
      <c r="D245" s="775">
        <v>4680115880818</v>
      </c>
      <c r="E245" s="775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85</v>
      </c>
      <c r="L245" s="37"/>
      <c r="M245" s="38" t="s">
        <v>79</v>
      </c>
      <c r="N245" s="38"/>
      <c r="O245" s="37">
        <v>40</v>
      </c>
      <c r="P245" s="9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7"/>
      <c r="R245" s="777"/>
      <c r="S245" s="777"/>
      <c r="T245" s="77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437</v>
      </c>
      <c r="AG245" s="78"/>
      <c r="AJ245" s="84"/>
      <c r="AK245" s="84"/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438</v>
      </c>
      <c r="B246" s="63" t="s">
        <v>439</v>
      </c>
      <c r="C246" s="36">
        <v>4301060389</v>
      </c>
      <c r="D246" s="775">
        <v>4680115880801</v>
      </c>
      <c r="E246" s="775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85</v>
      </c>
      <c r="L246" s="37"/>
      <c r="M246" s="38" t="s">
        <v>126</v>
      </c>
      <c r="N246" s="38"/>
      <c r="O246" s="37">
        <v>40</v>
      </c>
      <c r="P246" s="99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7"/>
      <c r="R246" s="777"/>
      <c r="S246" s="777"/>
      <c r="T246" s="77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440</v>
      </c>
      <c r="AG246" s="78"/>
      <c r="AJ246" s="84"/>
      <c r="AK246" s="84"/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72"/>
      <c r="B247" s="772"/>
      <c r="C247" s="772"/>
      <c r="D247" s="772"/>
      <c r="E247" s="772"/>
      <c r="F247" s="772"/>
      <c r="G247" s="772"/>
      <c r="H247" s="772"/>
      <c r="I247" s="772"/>
      <c r="J247" s="772"/>
      <c r="K247" s="772"/>
      <c r="L247" s="772"/>
      <c r="M247" s="772"/>
      <c r="N247" s="772"/>
      <c r="O247" s="773"/>
      <c r="P247" s="769" t="s">
        <v>40</v>
      </c>
      <c r="Q247" s="770"/>
      <c r="R247" s="770"/>
      <c r="S247" s="770"/>
      <c r="T247" s="770"/>
      <c r="U247" s="770"/>
      <c r="V247" s="771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772"/>
      <c r="B248" s="772"/>
      <c r="C248" s="772"/>
      <c r="D248" s="772"/>
      <c r="E248" s="772"/>
      <c r="F248" s="772"/>
      <c r="G248" s="772"/>
      <c r="H248" s="772"/>
      <c r="I248" s="772"/>
      <c r="J248" s="772"/>
      <c r="K248" s="772"/>
      <c r="L248" s="772"/>
      <c r="M248" s="772"/>
      <c r="N248" s="772"/>
      <c r="O248" s="773"/>
      <c r="P248" s="769" t="s">
        <v>40</v>
      </c>
      <c r="Q248" s="770"/>
      <c r="R248" s="770"/>
      <c r="S248" s="770"/>
      <c r="T248" s="770"/>
      <c r="U248" s="770"/>
      <c r="V248" s="771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784" t="s">
        <v>441</v>
      </c>
      <c r="B249" s="784"/>
      <c r="C249" s="784"/>
      <c r="D249" s="784"/>
      <c r="E249" s="784"/>
      <c r="F249" s="784"/>
      <c r="G249" s="784"/>
      <c r="H249" s="784"/>
      <c r="I249" s="784"/>
      <c r="J249" s="784"/>
      <c r="K249" s="784"/>
      <c r="L249" s="784"/>
      <c r="M249" s="784"/>
      <c r="N249" s="784"/>
      <c r="O249" s="784"/>
      <c r="P249" s="784"/>
      <c r="Q249" s="784"/>
      <c r="R249" s="784"/>
      <c r="S249" s="784"/>
      <c r="T249" s="784"/>
      <c r="U249" s="784"/>
      <c r="V249" s="784"/>
      <c r="W249" s="784"/>
      <c r="X249" s="784"/>
      <c r="Y249" s="784"/>
      <c r="Z249" s="784"/>
      <c r="AA249" s="65"/>
      <c r="AB249" s="65"/>
      <c r="AC249" s="79"/>
    </row>
    <row r="250" spans="1:68" ht="14.25" customHeight="1" x14ac:dyDescent="0.25">
      <c r="A250" s="774" t="s">
        <v>122</v>
      </c>
      <c r="B250" s="774"/>
      <c r="C250" s="774"/>
      <c r="D250" s="774"/>
      <c r="E250" s="774"/>
      <c r="F250" s="774"/>
      <c r="G250" s="774"/>
      <c r="H250" s="774"/>
      <c r="I250" s="774"/>
      <c r="J250" s="774"/>
      <c r="K250" s="774"/>
      <c r="L250" s="774"/>
      <c r="M250" s="774"/>
      <c r="N250" s="774"/>
      <c r="O250" s="774"/>
      <c r="P250" s="774"/>
      <c r="Q250" s="774"/>
      <c r="R250" s="774"/>
      <c r="S250" s="774"/>
      <c r="T250" s="774"/>
      <c r="U250" s="774"/>
      <c r="V250" s="774"/>
      <c r="W250" s="774"/>
      <c r="X250" s="774"/>
      <c r="Y250" s="774"/>
      <c r="Z250" s="774"/>
      <c r="AA250" s="66"/>
      <c r="AB250" s="66"/>
      <c r="AC250" s="80"/>
    </row>
    <row r="251" spans="1:68" ht="27" customHeight="1" x14ac:dyDescent="0.25">
      <c r="A251" s="63" t="s">
        <v>442</v>
      </c>
      <c r="B251" s="63" t="s">
        <v>443</v>
      </c>
      <c r="C251" s="36">
        <v>4301011945</v>
      </c>
      <c r="D251" s="775">
        <v>4680115884274</v>
      </c>
      <c r="E251" s="775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127</v>
      </c>
      <c r="L251" s="37"/>
      <c r="M251" s="38" t="s">
        <v>154</v>
      </c>
      <c r="N251" s="38"/>
      <c r="O251" s="37">
        <v>55</v>
      </c>
      <c r="P251" s="9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7"/>
      <c r="R251" s="777"/>
      <c r="S251" s="777"/>
      <c r="T251" s="77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/>
      <c r="AK251" s="84"/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442</v>
      </c>
      <c r="B252" s="63" t="s">
        <v>445</v>
      </c>
      <c r="C252" s="36">
        <v>4301011717</v>
      </c>
      <c r="D252" s="775">
        <v>4680115884274</v>
      </c>
      <c r="E252" s="775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127</v>
      </c>
      <c r="L252" s="37"/>
      <c r="M252" s="38" t="s">
        <v>130</v>
      </c>
      <c r="N252" s="38"/>
      <c r="O252" s="37">
        <v>55</v>
      </c>
      <c r="P252" s="10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7"/>
      <c r="R252" s="777"/>
      <c r="S252" s="777"/>
      <c r="T252" s="77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446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447</v>
      </c>
      <c r="B253" s="63" t="s">
        <v>448</v>
      </c>
      <c r="C253" s="36">
        <v>4301011719</v>
      </c>
      <c r="D253" s="775">
        <v>4680115884298</v>
      </c>
      <c r="E253" s="77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127</v>
      </c>
      <c r="L253" s="37"/>
      <c r="M253" s="38" t="s">
        <v>130</v>
      </c>
      <c r="N253" s="38"/>
      <c r="O253" s="37">
        <v>55</v>
      </c>
      <c r="P253" s="9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7"/>
      <c r="R253" s="777"/>
      <c r="S253" s="777"/>
      <c r="T253" s="77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449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450</v>
      </c>
      <c r="B254" s="63" t="s">
        <v>451</v>
      </c>
      <c r="C254" s="36">
        <v>4301011944</v>
      </c>
      <c r="D254" s="775">
        <v>4680115884250</v>
      </c>
      <c r="E254" s="775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127</v>
      </c>
      <c r="L254" s="37"/>
      <c r="M254" s="38" t="s">
        <v>154</v>
      </c>
      <c r="N254" s="38"/>
      <c r="O254" s="37">
        <v>55</v>
      </c>
      <c r="P254" s="9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77"/>
      <c r="R254" s="777"/>
      <c r="S254" s="777"/>
      <c r="T254" s="77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450</v>
      </c>
      <c r="B255" s="63" t="s">
        <v>452</v>
      </c>
      <c r="C255" s="36">
        <v>4301011733</v>
      </c>
      <c r="D255" s="775">
        <v>4680115884250</v>
      </c>
      <c r="E255" s="775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127</v>
      </c>
      <c r="L255" s="37"/>
      <c r="M255" s="38" t="s">
        <v>126</v>
      </c>
      <c r="N255" s="38"/>
      <c r="O255" s="37">
        <v>55</v>
      </c>
      <c r="P255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77"/>
      <c r="R255" s="777"/>
      <c r="S255" s="777"/>
      <c r="T255" s="77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453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454</v>
      </c>
      <c r="B256" s="63" t="s">
        <v>455</v>
      </c>
      <c r="C256" s="36">
        <v>4301011718</v>
      </c>
      <c r="D256" s="775">
        <v>4680115884281</v>
      </c>
      <c r="E256" s="775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85</v>
      </c>
      <c r="L256" s="37"/>
      <c r="M256" s="38" t="s">
        <v>130</v>
      </c>
      <c r="N256" s="38"/>
      <c r="O256" s="37">
        <v>55</v>
      </c>
      <c r="P256" s="9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7"/>
      <c r="R256" s="777"/>
      <c r="S256" s="777"/>
      <c r="T256" s="77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446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456</v>
      </c>
      <c r="B257" s="63" t="s">
        <v>457</v>
      </c>
      <c r="C257" s="36">
        <v>4301011720</v>
      </c>
      <c r="D257" s="775">
        <v>4680115884199</v>
      </c>
      <c r="E257" s="775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85</v>
      </c>
      <c r="L257" s="37"/>
      <c r="M257" s="38" t="s">
        <v>130</v>
      </c>
      <c r="N257" s="38"/>
      <c r="O257" s="37">
        <v>55</v>
      </c>
      <c r="P257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7"/>
      <c r="R257" s="777"/>
      <c r="S257" s="777"/>
      <c r="T257" s="77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/>
      <c r="AK257" s="84"/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458</v>
      </c>
      <c r="B258" s="63" t="s">
        <v>459</v>
      </c>
      <c r="C258" s="36">
        <v>4301011716</v>
      </c>
      <c r="D258" s="775">
        <v>4680115884267</v>
      </c>
      <c r="E258" s="77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85</v>
      </c>
      <c r="L258" s="37"/>
      <c r="M258" s="38" t="s">
        <v>130</v>
      </c>
      <c r="N258" s="38"/>
      <c r="O258" s="37">
        <v>55</v>
      </c>
      <c r="P258" s="9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7"/>
      <c r="R258" s="777"/>
      <c r="S258" s="777"/>
      <c r="T258" s="77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460</v>
      </c>
      <c r="AG258" s="78"/>
      <c r="AJ258" s="84"/>
      <c r="AK258" s="84"/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772"/>
      <c r="B259" s="772"/>
      <c r="C259" s="772"/>
      <c r="D259" s="772"/>
      <c r="E259" s="772"/>
      <c r="F259" s="772"/>
      <c r="G259" s="772"/>
      <c r="H259" s="772"/>
      <c r="I259" s="772"/>
      <c r="J259" s="772"/>
      <c r="K259" s="772"/>
      <c r="L259" s="772"/>
      <c r="M259" s="772"/>
      <c r="N259" s="772"/>
      <c r="O259" s="773"/>
      <c r="P259" s="769" t="s">
        <v>40</v>
      </c>
      <c r="Q259" s="770"/>
      <c r="R259" s="770"/>
      <c r="S259" s="770"/>
      <c r="T259" s="770"/>
      <c r="U259" s="770"/>
      <c r="V259" s="771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772"/>
      <c r="B260" s="772"/>
      <c r="C260" s="772"/>
      <c r="D260" s="772"/>
      <c r="E260" s="772"/>
      <c r="F260" s="772"/>
      <c r="G260" s="772"/>
      <c r="H260" s="772"/>
      <c r="I260" s="772"/>
      <c r="J260" s="772"/>
      <c r="K260" s="772"/>
      <c r="L260" s="772"/>
      <c r="M260" s="772"/>
      <c r="N260" s="772"/>
      <c r="O260" s="773"/>
      <c r="P260" s="769" t="s">
        <v>40</v>
      </c>
      <c r="Q260" s="770"/>
      <c r="R260" s="770"/>
      <c r="S260" s="770"/>
      <c r="T260" s="770"/>
      <c r="U260" s="770"/>
      <c r="V260" s="771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784" t="s">
        <v>461</v>
      </c>
      <c r="B261" s="784"/>
      <c r="C261" s="784"/>
      <c r="D261" s="784"/>
      <c r="E261" s="784"/>
      <c r="F261" s="784"/>
      <c r="G261" s="784"/>
      <c r="H261" s="784"/>
      <c r="I261" s="784"/>
      <c r="J261" s="784"/>
      <c r="K261" s="784"/>
      <c r="L261" s="784"/>
      <c r="M261" s="784"/>
      <c r="N261" s="784"/>
      <c r="O261" s="784"/>
      <c r="P261" s="784"/>
      <c r="Q261" s="784"/>
      <c r="R261" s="784"/>
      <c r="S261" s="784"/>
      <c r="T261" s="784"/>
      <c r="U261" s="784"/>
      <c r="V261" s="784"/>
      <c r="W261" s="784"/>
      <c r="X261" s="784"/>
      <c r="Y261" s="784"/>
      <c r="Z261" s="784"/>
      <c r="AA261" s="65"/>
      <c r="AB261" s="65"/>
      <c r="AC261" s="79"/>
    </row>
    <row r="262" spans="1:68" ht="14.25" customHeight="1" x14ac:dyDescent="0.25">
      <c r="A262" s="774" t="s">
        <v>122</v>
      </c>
      <c r="B262" s="774"/>
      <c r="C262" s="774"/>
      <c r="D262" s="774"/>
      <c r="E262" s="774"/>
      <c r="F262" s="774"/>
      <c r="G262" s="774"/>
      <c r="H262" s="774"/>
      <c r="I262" s="774"/>
      <c r="J262" s="774"/>
      <c r="K262" s="774"/>
      <c r="L262" s="774"/>
      <c r="M262" s="774"/>
      <c r="N262" s="774"/>
      <c r="O262" s="774"/>
      <c r="P262" s="774"/>
      <c r="Q262" s="774"/>
      <c r="R262" s="774"/>
      <c r="S262" s="774"/>
      <c r="T262" s="774"/>
      <c r="U262" s="774"/>
      <c r="V262" s="774"/>
      <c r="W262" s="774"/>
      <c r="X262" s="774"/>
      <c r="Y262" s="774"/>
      <c r="Z262" s="774"/>
      <c r="AA262" s="66"/>
      <c r="AB262" s="66"/>
      <c r="AC262" s="80"/>
    </row>
    <row r="263" spans="1:68" ht="27" customHeight="1" x14ac:dyDescent="0.25">
      <c r="A263" s="63" t="s">
        <v>462</v>
      </c>
      <c r="B263" s="63" t="s">
        <v>463</v>
      </c>
      <c r="C263" s="36">
        <v>4301011942</v>
      </c>
      <c r="D263" s="775">
        <v>4680115884137</v>
      </c>
      <c r="E263" s="775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127</v>
      </c>
      <c r="L263" s="37"/>
      <c r="M263" s="38" t="s">
        <v>154</v>
      </c>
      <c r="N263" s="38"/>
      <c r="O263" s="37">
        <v>55</v>
      </c>
      <c r="P263" s="98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7"/>
      <c r="R263" s="777"/>
      <c r="S263" s="777"/>
      <c r="T263" s="77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0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153</v>
      </c>
      <c r="AG263" s="78"/>
      <c r="AJ263" s="84"/>
      <c r="AK263" s="84"/>
      <c r="BB263" s="359" t="s">
        <v>66</v>
      </c>
      <c r="BM263" s="78">
        <f t="shared" ref="BM263:BM270" si="53">IFERROR(X263*I263/H263,"0")</f>
        <v>0</v>
      </c>
      <c r="BN263" s="78">
        <f t="shared" ref="BN263:BN270" si="54">IFERROR(Y263*I263/H263,"0")</f>
        <v>0</v>
      </c>
      <c r="BO263" s="78">
        <f t="shared" ref="BO263:BO270" si="55">IFERROR(1/J263*(X263/H263),"0")</f>
        <v>0</v>
      </c>
      <c r="BP263" s="78">
        <f t="shared" ref="BP263:BP270" si="56">IFERROR(1/J263*(Y263/H263),"0")</f>
        <v>0</v>
      </c>
    </row>
    <row r="264" spans="1:68" ht="27" customHeight="1" x14ac:dyDescent="0.25">
      <c r="A264" s="63" t="s">
        <v>462</v>
      </c>
      <c r="B264" s="63" t="s">
        <v>464</v>
      </c>
      <c r="C264" s="36">
        <v>4301011826</v>
      </c>
      <c r="D264" s="775">
        <v>4680115884137</v>
      </c>
      <c r="E264" s="775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127</v>
      </c>
      <c r="L264" s="37"/>
      <c r="M264" s="38" t="s">
        <v>130</v>
      </c>
      <c r="N264" s="38"/>
      <c r="O264" s="37">
        <v>55</v>
      </c>
      <c r="P264" s="9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7"/>
      <c r="R264" s="777"/>
      <c r="S264" s="777"/>
      <c r="T264" s="77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465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466</v>
      </c>
      <c r="B265" s="63" t="s">
        <v>467</v>
      </c>
      <c r="C265" s="36">
        <v>4301011724</v>
      </c>
      <c r="D265" s="775">
        <v>4680115884236</v>
      </c>
      <c r="E265" s="775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127</v>
      </c>
      <c r="L265" s="37"/>
      <c r="M265" s="38" t="s">
        <v>130</v>
      </c>
      <c r="N265" s="38"/>
      <c r="O265" s="37">
        <v>55</v>
      </c>
      <c r="P265" s="9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7"/>
      <c r="R265" s="777"/>
      <c r="S265" s="777"/>
      <c r="T265" s="77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468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469</v>
      </c>
      <c r="B266" s="63" t="s">
        <v>470</v>
      </c>
      <c r="C266" s="36">
        <v>4301011721</v>
      </c>
      <c r="D266" s="775">
        <v>4680115884175</v>
      </c>
      <c r="E266" s="77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127</v>
      </c>
      <c r="L266" s="37"/>
      <c r="M266" s="38" t="s">
        <v>130</v>
      </c>
      <c r="N266" s="38"/>
      <c r="O266" s="37">
        <v>55</v>
      </c>
      <c r="P266" s="9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7"/>
      <c r="R266" s="777"/>
      <c r="S266" s="777"/>
      <c r="T266" s="77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471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775">
        <v>4680115884144</v>
      </c>
      <c r="E267" s="775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85</v>
      </c>
      <c r="L267" s="37"/>
      <c r="M267" s="38" t="s">
        <v>130</v>
      </c>
      <c r="N267" s="38"/>
      <c r="O267" s="37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77"/>
      <c r="R267" s="777"/>
      <c r="S267" s="777"/>
      <c r="T267" s="77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465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775">
        <v>4680115885288</v>
      </c>
      <c r="E268" s="775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85</v>
      </c>
      <c r="L268" s="37"/>
      <c r="M268" s="38" t="s">
        <v>130</v>
      </c>
      <c r="N268" s="38"/>
      <c r="O268" s="37">
        <v>55</v>
      </c>
      <c r="P268" s="9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77"/>
      <c r="R268" s="777"/>
      <c r="S268" s="777"/>
      <c r="T268" s="77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775">
        <v>4680115884182</v>
      </c>
      <c r="E269" s="775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85</v>
      </c>
      <c r="L269" s="37"/>
      <c r="M269" s="38" t="s">
        <v>130</v>
      </c>
      <c r="N269" s="38"/>
      <c r="O269" s="37">
        <v>55</v>
      </c>
      <c r="P269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77"/>
      <c r="R269" s="777"/>
      <c r="S269" s="777"/>
      <c r="T269" s="77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468</v>
      </c>
      <c r="AG269" s="78"/>
      <c r="AJ269" s="84"/>
      <c r="AK269" s="84"/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775">
        <v>4680115884205</v>
      </c>
      <c r="E270" s="77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85</v>
      </c>
      <c r="L270" s="37"/>
      <c r="M270" s="38" t="s">
        <v>130</v>
      </c>
      <c r="N270" s="38"/>
      <c r="O270" s="37">
        <v>55</v>
      </c>
      <c r="P270" s="9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77"/>
      <c r="R270" s="777"/>
      <c r="S270" s="777"/>
      <c r="T270" s="77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/>
      <c r="AK270" s="84"/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x14ac:dyDescent="0.2">
      <c r="A271" s="772"/>
      <c r="B271" s="772"/>
      <c r="C271" s="772"/>
      <c r="D271" s="772"/>
      <c r="E271" s="772"/>
      <c r="F271" s="772"/>
      <c r="G271" s="772"/>
      <c r="H271" s="772"/>
      <c r="I271" s="772"/>
      <c r="J271" s="772"/>
      <c r="K271" s="772"/>
      <c r="L271" s="772"/>
      <c r="M271" s="772"/>
      <c r="N271" s="772"/>
      <c r="O271" s="773"/>
      <c r="P271" s="769" t="s">
        <v>40</v>
      </c>
      <c r="Q271" s="770"/>
      <c r="R271" s="770"/>
      <c r="S271" s="770"/>
      <c r="T271" s="770"/>
      <c r="U271" s="770"/>
      <c r="V271" s="771"/>
      <c r="W271" s="42" t="s">
        <v>39</v>
      </c>
      <c r="X271" s="43">
        <f>IFERROR(X263/H263,"0")+IFERROR(X264/H264,"0")+IFERROR(X265/H265,"0")+IFERROR(X266/H266,"0")+IFERROR(X267/H267,"0")+IFERROR(X268/H268,"0")+IFERROR(X269/H269,"0")+IFERROR(X270/H270,"0")</f>
        <v>0</v>
      </c>
      <c r="Y271" s="43">
        <f>IFERROR(Y263/H263,"0")+IFERROR(Y264/H264,"0")+IFERROR(Y265/H265,"0")+IFERROR(Y266/H266,"0")+IFERROR(Y267/H267,"0")+IFERROR(Y268/H268,"0")+IFERROR(Y269/H269,"0")+IFERROR(Y270/H270,"0")</f>
        <v>0</v>
      </c>
      <c r="Z271" s="43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72"/>
      <c r="B272" s="772"/>
      <c r="C272" s="772"/>
      <c r="D272" s="772"/>
      <c r="E272" s="772"/>
      <c r="F272" s="772"/>
      <c r="G272" s="772"/>
      <c r="H272" s="772"/>
      <c r="I272" s="772"/>
      <c r="J272" s="772"/>
      <c r="K272" s="772"/>
      <c r="L272" s="772"/>
      <c r="M272" s="772"/>
      <c r="N272" s="772"/>
      <c r="O272" s="773"/>
      <c r="P272" s="769" t="s">
        <v>40</v>
      </c>
      <c r="Q272" s="770"/>
      <c r="R272" s="770"/>
      <c r="S272" s="770"/>
      <c r="T272" s="770"/>
      <c r="U272" s="770"/>
      <c r="V272" s="771"/>
      <c r="W272" s="42" t="s">
        <v>0</v>
      </c>
      <c r="X272" s="43">
        <f>IFERROR(SUM(X263:X270),"0")</f>
        <v>0</v>
      </c>
      <c r="Y272" s="43">
        <f>IFERROR(SUM(Y263:Y270),"0")</f>
        <v>0</v>
      </c>
      <c r="Z272" s="42"/>
      <c r="AA272" s="67"/>
      <c r="AB272" s="67"/>
      <c r="AC272" s="67"/>
    </row>
    <row r="273" spans="1:68" ht="14.25" customHeight="1" x14ac:dyDescent="0.25">
      <c r="A273" s="774" t="s">
        <v>176</v>
      </c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4"/>
      <c r="P273" s="774"/>
      <c r="Q273" s="774"/>
      <c r="R273" s="774"/>
      <c r="S273" s="774"/>
      <c r="T273" s="774"/>
      <c r="U273" s="774"/>
      <c r="V273" s="774"/>
      <c r="W273" s="774"/>
      <c r="X273" s="774"/>
      <c r="Y273" s="774"/>
      <c r="Z273" s="774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775">
        <v>4680115885721</v>
      </c>
      <c r="E274" s="775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80</v>
      </c>
      <c r="L274" s="37"/>
      <c r="M274" s="38" t="s">
        <v>126</v>
      </c>
      <c r="N274" s="38"/>
      <c r="O274" s="37">
        <v>50</v>
      </c>
      <c r="P274" s="975" t="s">
        <v>483</v>
      </c>
      <c r="Q274" s="777"/>
      <c r="R274" s="777"/>
      <c r="S274" s="777"/>
      <c r="T274" s="77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484</v>
      </c>
      <c r="AG274" s="78"/>
      <c r="AJ274" s="84"/>
      <c r="AK274" s="84"/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72"/>
      <c r="B275" s="772"/>
      <c r="C275" s="772"/>
      <c r="D275" s="772"/>
      <c r="E275" s="772"/>
      <c r="F275" s="772"/>
      <c r="G275" s="772"/>
      <c r="H275" s="772"/>
      <c r="I275" s="772"/>
      <c r="J275" s="772"/>
      <c r="K275" s="772"/>
      <c r="L275" s="772"/>
      <c r="M275" s="772"/>
      <c r="N275" s="772"/>
      <c r="O275" s="773"/>
      <c r="P275" s="769" t="s">
        <v>40</v>
      </c>
      <c r="Q275" s="770"/>
      <c r="R275" s="770"/>
      <c r="S275" s="770"/>
      <c r="T275" s="770"/>
      <c r="U275" s="770"/>
      <c r="V275" s="77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72"/>
      <c r="B276" s="772"/>
      <c r="C276" s="772"/>
      <c r="D276" s="772"/>
      <c r="E276" s="772"/>
      <c r="F276" s="772"/>
      <c r="G276" s="772"/>
      <c r="H276" s="772"/>
      <c r="I276" s="772"/>
      <c r="J276" s="772"/>
      <c r="K276" s="772"/>
      <c r="L276" s="772"/>
      <c r="M276" s="772"/>
      <c r="N276" s="772"/>
      <c r="O276" s="773"/>
      <c r="P276" s="769" t="s">
        <v>40</v>
      </c>
      <c r="Q276" s="770"/>
      <c r="R276" s="770"/>
      <c r="S276" s="770"/>
      <c r="T276" s="770"/>
      <c r="U276" s="770"/>
      <c r="V276" s="77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784" t="s">
        <v>485</v>
      </c>
      <c r="B277" s="784"/>
      <c r="C277" s="784"/>
      <c r="D277" s="784"/>
      <c r="E277" s="784"/>
      <c r="F277" s="784"/>
      <c r="G277" s="784"/>
      <c r="H277" s="784"/>
      <c r="I277" s="784"/>
      <c r="J277" s="784"/>
      <c r="K277" s="784"/>
      <c r="L277" s="784"/>
      <c r="M277" s="784"/>
      <c r="N277" s="784"/>
      <c r="O277" s="784"/>
      <c r="P277" s="784"/>
      <c r="Q277" s="784"/>
      <c r="R277" s="784"/>
      <c r="S277" s="784"/>
      <c r="T277" s="784"/>
      <c r="U277" s="784"/>
      <c r="V277" s="784"/>
      <c r="W277" s="784"/>
      <c r="X277" s="784"/>
      <c r="Y277" s="784"/>
      <c r="Z277" s="784"/>
      <c r="AA277" s="65"/>
      <c r="AB277" s="65"/>
      <c r="AC277" s="79"/>
    </row>
    <row r="278" spans="1:68" ht="14.25" customHeight="1" x14ac:dyDescent="0.25">
      <c r="A278" s="774" t="s">
        <v>122</v>
      </c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4"/>
      <c r="P278" s="774"/>
      <c r="Q278" s="774"/>
      <c r="R278" s="774"/>
      <c r="S278" s="774"/>
      <c r="T278" s="774"/>
      <c r="U278" s="774"/>
      <c r="V278" s="774"/>
      <c r="W278" s="774"/>
      <c r="X278" s="774"/>
      <c r="Y278" s="774"/>
      <c r="Z278" s="774"/>
      <c r="AA278" s="66"/>
      <c r="AB278" s="66"/>
      <c r="AC278" s="80"/>
    </row>
    <row r="279" spans="1:68" ht="27" customHeight="1" x14ac:dyDescent="0.25">
      <c r="A279" s="63" t="s">
        <v>486</v>
      </c>
      <c r="B279" s="63" t="s">
        <v>487</v>
      </c>
      <c r="C279" s="36">
        <v>4301011855</v>
      </c>
      <c r="D279" s="775">
        <v>4680115885837</v>
      </c>
      <c r="E279" s="775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127</v>
      </c>
      <c r="L279" s="37"/>
      <c r="M279" s="38" t="s">
        <v>130</v>
      </c>
      <c r="N279" s="38"/>
      <c r="O279" s="37">
        <v>55</v>
      </c>
      <c r="P279" s="9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77"/>
      <c r="R279" s="777"/>
      <c r="S279" s="777"/>
      <c r="T279" s="778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5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488</v>
      </c>
      <c r="AG279" s="78"/>
      <c r="AJ279" s="84"/>
      <c r="AK279" s="84"/>
      <c r="BB279" s="377" t="s">
        <v>66</v>
      </c>
      <c r="BM279" s="78">
        <f t="shared" ref="BM279:BM288" si="58">IFERROR(X279*I279/H279,"0")</f>
        <v>0</v>
      </c>
      <c r="BN279" s="78">
        <f t="shared" ref="BN279:BN288" si="59">IFERROR(Y279*I279/H279,"0")</f>
        <v>0</v>
      </c>
      <c r="BO279" s="78">
        <f t="shared" ref="BO279:BO288" si="60">IFERROR(1/J279*(X279/H279),"0")</f>
        <v>0</v>
      </c>
      <c r="BP279" s="78">
        <f t="shared" ref="BP279:BP288" si="61">IFERROR(1/J279*(Y279/H279),"0")</f>
        <v>0</v>
      </c>
    </row>
    <row r="280" spans="1:68" ht="27" customHeight="1" x14ac:dyDescent="0.25">
      <c r="A280" s="63" t="s">
        <v>489</v>
      </c>
      <c r="B280" s="63" t="s">
        <v>490</v>
      </c>
      <c r="C280" s="36">
        <v>4301011322</v>
      </c>
      <c r="D280" s="775">
        <v>4607091387452</v>
      </c>
      <c r="E280" s="775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127</v>
      </c>
      <c r="L280" s="37"/>
      <c r="M280" s="38" t="s">
        <v>126</v>
      </c>
      <c r="N280" s="38"/>
      <c r="O280" s="37">
        <v>55</v>
      </c>
      <c r="P280" s="97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7"/>
      <c r="R280" s="777"/>
      <c r="S280" s="777"/>
      <c r="T280" s="778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4301011910</v>
      </c>
      <c r="D281" s="775">
        <v>4680115885806</v>
      </c>
      <c r="E281" s="775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127</v>
      </c>
      <c r="L281" s="37"/>
      <c r="M281" s="38" t="s">
        <v>154</v>
      </c>
      <c r="N281" s="38"/>
      <c r="O281" s="37">
        <v>55</v>
      </c>
      <c r="P281" s="978" t="s">
        <v>494</v>
      </c>
      <c r="Q281" s="777"/>
      <c r="R281" s="777"/>
      <c r="S281" s="777"/>
      <c r="T281" s="77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495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492</v>
      </c>
      <c r="B282" s="63" t="s">
        <v>496</v>
      </c>
      <c r="C282" s="36">
        <v>4301011850</v>
      </c>
      <c r="D282" s="775">
        <v>4680115885806</v>
      </c>
      <c r="E282" s="77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127</v>
      </c>
      <c r="L282" s="37"/>
      <c r="M282" s="38" t="s">
        <v>130</v>
      </c>
      <c r="N282" s="38"/>
      <c r="O282" s="37">
        <v>55</v>
      </c>
      <c r="P282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77"/>
      <c r="R282" s="777"/>
      <c r="S282" s="777"/>
      <c r="T282" s="77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497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37.5" customHeight="1" x14ac:dyDescent="0.25">
      <c r="A283" s="63" t="s">
        <v>498</v>
      </c>
      <c r="B283" s="63" t="s">
        <v>499</v>
      </c>
      <c r="C283" s="36">
        <v>4301011853</v>
      </c>
      <c r="D283" s="775">
        <v>4680115885851</v>
      </c>
      <c r="E283" s="77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127</v>
      </c>
      <c r="L283" s="37"/>
      <c r="M283" s="38" t="s">
        <v>130</v>
      </c>
      <c r="N283" s="38"/>
      <c r="O283" s="37">
        <v>55</v>
      </c>
      <c r="P283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77"/>
      <c r="R283" s="777"/>
      <c r="S283" s="777"/>
      <c r="T283" s="77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G283" s="78"/>
      <c r="AJ283" s="84"/>
      <c r="AK283" s="84"/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501</v>
      </c>
      <c r="B284" s="63" t="s">
        <v>502</v>
      </c>
      <c r="C284" s="36">
        <v>4301011313</v>
      </c>
      <c r="D284" s="775">
        <v>4607091385984</v>
      </c>
      <c r="E284" s="77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127</v>
      </c>
      <c r="L284" s="37"/>
      <c r="M284" s="38" t="s">
        <v>130</v>
      </c>
      <c r="N284" s="38"/>
      <c r="O284" s="37">
        <v>55</v>
      </c>
      <c r="P284" s="96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7"/>
      <c r="R284" s="777"/>
      <c r="S284" s="777"/>
      <c r="T284" s="77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G284" s="78"/>
      <c r="AJ284" s="84"/>
      <c r="AK284" s="84"/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27" customHeight="1" x14ac:dyDescent="0.25">
      <c r="A285" s="63" t="s">
        <v>504</v>
      </c>
      <c r="B285" s="63" t="s">
        <v>505</v>
      </c>
      <c r="C285" s="36">
        <v>4301011852</v>
      </c>
      <c r="D285" s="775">
        <v>4680115885844</v>
      </c>
      <c r="E285" s="775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85</v>
      </c>
      <c r="L285" s="37"/>
      <c r="M285" s="38" t="s">
        <v>130</v>
      </c>
      <c r="N285" s="38"/>
      <c r="O285" s="37">
        <v>55</v>
      </c>
      <c r="P285" s="9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77"/>
      <c r="R285" s="777"/>
      <c r="S285" s="777"/>
      <c r="T285" s="77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488</v>
      </c>
      <c r="AG285" s="78"/>
      <c r="AJ285" s="84"/>
      <c r="AK285" s="84"/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506</v>
      </c>
      <c r="B286" s="63" t="s">
        <v>507</v>
      </c>
      <c r="C286" s="36">
        <v>4301011319</v>
      </c>
      <c r="D286" s="775">
        <v>4607091387469</v>
      </c>
      <c r="E286" s="775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85</v>
      </c>
      <c r="L286" s="37"/>
      <c r="M286" s="38" t="s">
        <v>130</v>
      </c>
      <c r="N286" s="38"/>
      <c r="O286" s="37">
        <v>55</v>
      </c>
      <c r="P286" s="9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7"/>
      <c r="R286" s="777"/>
      <c r="S286" s="777"/>
      <c r="T286" s="77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508</v>
      </c>
      <c r="AG286" s="78"/>
      <c r="AJ286" s="84"/>
      <c r="AK286" s="84"/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509</v>
      </c>
      <c r="B287" s="63" t="s">
        <v>510</v>
      </c>
      <c r="C287" s="36">
        <v>4301011851</v>
      </c>
      <c r="D287" s="775">
        <v>4680115885820</v>
      </c>
      <c r="E287" s="775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85</v>
      </c>
      <c r="L287" s="37"/>
      <c r="M287" s="38" t="s">
        <v>130</v>
      </c>
      <c r="N287" s="38"/>
      <c r="O287" s="37">
        <v>55</v>
      </c>
      <c r="P287" s="9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77"/>
      <c r="R287" s="777"/>
      <c r="S287" s="777"/>
      <c r="T287" s="77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497</v>
      </c>
      <c r="AG287" s="78"/>
      <c r="AJ287" s="84"/>
      <c r="AK287" s="84"/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511</v>
      </c>
      <c r="B288" s="63" t="s">
        <v>512</v>
      </c>
      <c r="C288" s="36">
        <v>4301011316</v>
      </c>
      <c r="D288" s="775">
        <v>4607091387438</v>
      </c>
      <c r="E288" s="77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85</v>
      </c>
      <c r="L288" s="37"/>
      <c r="M288" s="38" t="s">
        <v>130</v>
      </c>
      <c r="N288" s="38"/>
      <c r="O288" s="37">
        <v>55</v>
      </c>
      <c r="P288" s="9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7"/>
      <c r="R288" s="777"/>
      <c r="S288" s="777"/>
      <c r="T288" s="77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513</v>
      </c>
      <c r="AG288" s="78"/>
      <c r="AJ288" s="84"/>
      <c r="AK288" s="84"/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x14ac:dyDescent="0.2">
      <c r="A289" s="772"/>
      <c r="B289" s="772"/>
      <c r="C289" s="772"/>
      <c r="D289" s="772"/>
      <c r="E289" s="772"/>
      <c r="F289" s="772"/>
      <c r="G289" s="772"/>
      <c r="H289" s="772"/>
      <c r="I289" s="772"/>
      <c r="J289" s="772"/>
      <c r="K289" s="772"/>
      <c r="L289" s="772"/>
      <c r="M289" s="772"/>
      <c r="N289" s="772"/>
      <c r="O289" s="773"/>
      <c r="P289" s="769" t="s">
        <v>40</v>
      </c>
      <c r="Q289" s="770"/>
      <c r="R289" s="770"/>
      <c r="S289" s="770"/>
      <c r="T289" s="770"/>
      <c r="U289" s="770"/>
      <c r="V289" s="771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772"/>
      <c r="B290" s="772"/>
      <c r="C290" s="772"/>
      <c r="D290" s="772"/>
      <c r="E290" s="772"/>
      <c r="F290" s="772"/>
      <c r="G290" s="772"/>
      <c r="H290" s="772"/>
      <c r="I290" s="772"/>
      <c r="J290" s="772"/>
      <c r="K290" s="772"/>
      <c r="L290" s="772"/>
      <c r="M290" s="772"/>
      <c r="N290" s="772"/>
      <c r="O290" s="773"/>
      <c r="P290" s="769" t="s">
        <v>40</v>
      </c>
      <c r="Q290" s="770"/>
      <c r="R290" s="770"/>
      <c r="S290" s="770"/>
      <c r="T290" s="770"/>
      <c r="U290" s="770"/>
      <c r="V290" s="771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784" t="s">
        <v>514</v>
      </c>
      <c r="B291" s="784"/>
      <c r="C291" s="784"/>
      <c r="D291" s="784"/>
      <c r="E291" s="784"/>
      <c r="F291" s="784"/>
      <c r="G291" s="784"/>
      <c r="H291" s="784"/>
      <c r="I291" s="784"/>
      <c r="J291" s="784"/>
      <c r="K291" s="784"/>
      <c r="L291" s="784"/>
      <c r="M291" s="784"/>
      <c r="N291" s="784"/>
      <c r="O291" s="784"/>
      <c r="P291" s="784"/>
      <c r="Q291" s="784"/>
      <c r="R291" s="784"/>
      <c r="S291" s="784"/>
      <c r="T291" s="784"/>
      <c r="U291" s="784"/>
      <c r="V291" s="784"/>
      <c r="W291" s="784"/>
      <c r="X291" s="784"/>
      <c r="Y291" s="784"/>
      <c r="Z291" s="784"/>
      <c r="AA291" s="65"/>
      <c r="AB291" s="65"/>
      <c r="AC291" s="79"/>
    </row>
    <row r="292" spans="1:68" ht="14.25" customHeight="1" x14ac:dyDescent="0.25">
      <c r="A292" s="774" t="s">
        <v>122</v>
      </c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66"/>
      <c r="AB292" s="66"/>
      <c r="AC292" s="80"/>
    </row>
    <row r="293" spans="1:68" ht="27" customHeight="1" x14ac:dyDescent="0.25">
      <c r="A293" s="63" t="s">
        <v>515</v>
      </c>
      <c r="B293" s="63" t="s">
        <v>516</v>
      </c>
      <c r="C293" s="36">
        <v>4301011876</v>
      </c>
      <c r="D293" s="775">
        <v>4680115885707</v>
      </c>
      <c r="E293" s="775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127</v>
      </c>
      <c r="L293" s="37"/>
      <c r="M293" s="38" t="s">
        <v>130</v>
      </c>
      <c r="N293" s="38"/>
      <c r="O293" s="37">
        <v>31</v>
      </c>
      <c r="P293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77"/>
      <c r="R293" s="777"/>
      <c r="S293" s="777"/>
      <c r="T293" s="778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453</v>
      </c>
      <c r="AG293" s="78"/>
      <c r="AJ293" s="84"/>
      <c r="AK293" s="84"/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772"/>
      <c r="B294" s="772"/>
      <c r="C294" s="772"/>
      <c r="D294" s="772"/>
      <c r="E294" s="772"/>
      <c r="F294" s="772"/>
      <c r="G294" s="772"/>
      <c r="H294" s="772"/>
      <c r="I294" s="772"/>
      <c r="J294" s="772"/>
      <c r="K294" s="772"/>
      <c r="L294" s="772"/>
      <c r="M294" s="772"/>
      <c r="N294" s="772"/>
      <c r="O294" s="773"/>
      <c r="P294" s="769" t="s">
        <v>40</v>
      </c>
      <c r="Q294" s="770"/>
      <c r="R294" s="770"/>
      <c r="S294" s="770"/>
      <c r="T294" s="770"/>
      <c r="U294" s="770"/>
      <c r="V294" s="771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772"/>
      <c r="B295" s="772"/>
      <c r="C295" s="772"/>
      <c r="D295" s="772"/>
      <c r="E295" s="772"/>
      <c r="F295" s="772"/>
      <c r="G295" s="772"/>
      <c r="H295" s="772"/>
      <c r="I295" s="772"/>
      <c r="J295" s="772"/>
      <c r="K295" s="772"/>
      <c r="L295" s="772"/>
      <c r="M295" s="772"/>
      <c r="N295" s="772"/>
      <c r="O295" s="773"/>
      <c r="P295" s="769" t="s">
        <v>40</v>
      </c>
      <c r="Q295" s="770"/>
      <c r="R295" s="770"/>
      <c r="S295" s="770"/>
      <c r="T295" s="770"/>
      <c r="U295" s="770"/>
      <c r="V295" s="771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784" t="s">
        <v>517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65"/>
      <c r="AB296" s="65"/>
      <c r="AC296" s="79"/>
    </row>
    <row r="297" spans="1:68" ht="14.25" customHeight="1" x14ac:dyDescent="0.25">
      <c r="A297" s="774" t="s">
        <v>122</v>
      </c>
      <c r="B297" s="774"/>
      <c r="C297" s="774"/>
      <c r="D297" s="774"/>
      <c r="E297" s="774"/>
      <c r="F297" s="774"/>
      <c r="G297" s="774"/>
      <c r="H297" s="774"/>
      <c r="I297" s="774"/>
      <c r="J297" s="774"/>
      <c r="K297" s="774"/>
      <c r="L297" s="774"/>
      <c r="M297" s="774"/>
      <c r="N297" s="774"/>
      <c r="O297" s="774"/>
      <c r="P297" s="774"/>
      <c r="Q297" s="774"/>
      <c r="R297" s="774"/>
      <c r="S297" s="774"/>
      <c r="T297" s="774"/>
      <c r="U297" s="774"/>
      <c r="V297" s="774"/>
      <c r="W297" s="774"/>
      <c r="X297" s="774"/>
      <c r="Y297" s="774"/>
      <c r="Z297" s="774"/>
      <c r="AA297" s="66"/>
      <c r="AB297" s="66"/>
      <c r="AC297" s="80"/>
    </row>
    <row r="298" spans="1:68" ht="27" customHeight="1" x14ac:dyDescent="0.25">
      <c r="A298" s="63" t="s">
        <v>518</v>
      </c>
      <c r="B298" s="63" t="s">
        <v>519</v>
      </c>
      <c r="C298" s="36">
        <v>4301011223</v>
      </c>
      <c r="D298" s="775">
        <v>4607091383423</v>
      </c>
      <c r="E298" s="775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127</v>
      </c>
      <c r="L298" s="37"/>
      <c r="M298" s="38" t="s">
        <v>126</v>
      </c>
      <c r="N298" s="38"/>
      <c r="O298" s="37">
        <v>35</v>
      </c>
      <c r="P298" s="9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77"/>
      <c r="R298" s="777"/>
      <c r="S298" s="777"/>
      <c r="T298" s="778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129</v>
      </c>
      <c r="AG298" s="78"/>
      <c r="AJ298" s="84"/>
      <c r="AK298" s="84"/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520</v>
      </c>
      <c r="B299" s="63" t="s">
        <v>521</v>
      </c>
      <c r="C299" s="36">
        <v>4301011879</v>
      </c>
      <c r="D299" s="775">
        <v>4680115885691</v>
      </c>
      <c r="E299" s="775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127</v>
      </c>
      <c r="L299" s="37"/>
      <c r="M299" s="38" t="s">
        <v>79</v>
      </c>
      <c r="N299" s="38"/>
      <c r="O299" s="37">
        <v>30</v>
      </c>
      <c r="P299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77"/>
      <c r="R299" s="777"/>
      <c r="S299" s="777"/>
      <c r="T299" s="77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522</v>
      </c>
      <c r="AG299" s="78"/>
      <c r="AJ299" s="84"/>
      <c r="AK299" s="84"/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523</v>
      </c>
      <c r="B300" s="63" t="s">
        <v>524</v>
      </c>
      <c r="C300" s="36">
        <v>4301011878</v>
      </c>
      <c r="D300" s="775">
        <v>4680115885660</v>
      </c>
      <c r="E300" s="775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127</v>
      </c>
      <c r="L300" s="37"/>
      <c r="M300" s="38" t="s">
        <v>79</v>
      </c>
      <c r="N300" s="38"/>
      <c r="O300" s="37">
        <v>35</v>
      </c>
      <c r="P300" s="9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77"/>
      <c r="R300" s="777"/>
      <c r="S300" s="777"/>
      <c r="T300" s="77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G300" s="78"/>
      <c r="AJ300" s="84"/>
      <c r="AK300" s="84"/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784" t="s">
        <v>526</v>
      </c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84"/>
      <c r="P303" s="784"/>
      <c r="Q303" s="784"/>
      <c r="R303" s="784"/>
      <c r="S303" s="784"/>
      <c r="T303" s="784"/>
      <c r="U303" s="784"/>
      <c r="V303" s="784"/>
      <c r="W303" s="784"/>
      <c r="X303" s="784"/>
      <c r="Y303" s="784"/>
      <c r="Z303" s="784"/>
      <c r="AA303" s="65"/>
      <c r="AB303" s="65"/>
      <c r="AC303" s="79"/>
    </row>
    <row r="304" spans="1:68" ht="14.25" customHeight="1" x14ac:dyDescent="0.25">
      <c r="A304" s="774" t="s">
        <v>81</v>
      </c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4"/>
      <c r="P304" s="774"/>
      <c r="Q304" s="774"/>
      <c r="R304" s="774"/>
      <c r="S304" s="774"/>
      <c r="T304" s="774"/>
      <c r="U304" s="774"/>
      <c r="V304" s="774"/>
      <c r="W304" s="774"/>
      <c r="X304" s="774"/>
      <c r="Y304" s="774"/>
      <c r="Z304" s="774"/>
      <c r="AA304" s="66"/>
      <c r="AB304" s="66"/>
      <c r="AC304" s="80"/>
    </row>
    <row r="305" spans="1:68" ht="27" customHeight="1" x14ac:dyDescent="0.25">
      <c r="A305" s="63" t="s">
        <v>527</v>
      </c>
      <c r="B305" s="63" t="s">
        <v>528</v>
      </c>
      <c r="C305" s="36">
        <v>4301051409</v>
      </c>
      <c r="D305" s="775">
        <v>4680115881556</v>
      </c>
      <c r="E305" s="775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127</v>
      </c>
      <c r="L305" s="37"/>
      <c r="M305" s="38" t="s">
        <v>126</v>
      </c>
      <c r="N305" s="38"/>
      <c r="O305" s="37">
        <v>45</v>
      </c>
      <c r="P305" s="9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77"/>
      <c r="R305" s="777"/>
      <c r="S305" s="777"/>
      <c r="T305" s="778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529</v>
      </c>
      <c r="AG305" s="78"/>
      <c r="AJ305" s="84"/>
      <c r="AK305" s="84"/>
      <c r="BB305" s="40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37.5" customHeight="1" x14ac:dyDescent="0.25">
      <c r="A306" s="63" t="s">
        <v>530</v>
      </c>
      <c r="B306" s="63" t="s">
        <v>531</v>
      </c>
      <c r="C306" s="36">
        <v>4301051506</v>
      </c>
      <c r="D306" s="775">
        <v>4680115881037</v>
      </c>
      <c r="E306" s="775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85</v>
      </c>
      <c r="L306" s="37"/>
      <c r="M306" s="38" t="s">
        <v>79</v>
      </c>
      <c r="N306" s="38"/>
      <c r="O306" s="37">
        <v>40</v>
      </c>
      <c r="P306" s="9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77"/>
      <c r="R306" s="777"/>
      <c r="S306" s="777"/>
      <c r="T306" s="77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532</v>
      </c>
      <c r="AG306" s="78"/>
      <c r="AJ306" s="84"/>
      <c r="AK306" s="84"/>
      <c r="BB306" s="40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533</v>
      </c>
      <c r="B307" s="63" t="s">
        <v>534</v>
      </c>
      <c r="C307" s="36">
        <v>4301051487</v>
      </c>
      <c r="D307" s="775">
        <v>4680115881228</v>
      </c>
      <c r="E307" s="775"/>
      <c r="F307" s="62">
        <v>0.4</v>
      </c>
      <c r="G307" s="37">
        <v>6</v>
      </c>
      <c r="H307" s="62">
        <v>2.4</v>
      </c>
      <c r="I307" s="62">
        <v>2.6720000000000002</v>
      </c>
      <c r="J307" s="37">
        <v>156</v>
      </c>
      <c r="K307" s="37" t="s">
        <v>85</v>
      </c>
      <c r="L307" s="37"/>
      <c r="M307" s="38" t="s">
        <v>79</v>
      </c>
      <c r="N307" s="38"/>
      <c r="O307" s="37">
        <v>40</v>
      </c>
      <c r="P307" s="9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77"/>
      <c r="R307" s="777"/>
      <c r="S307" s="777"/>
      <c r="T307" s="77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IFERROR(IF(Y307=0,"",ROUNDUP(Y307/H307,0)*0.00753),"")</f>
        <v/>
      </c>
      <c r="AA307" s="68" t="s">
        <v>45</v>
      </c>
      <c r="AB307" s="69" t="s">
        <v>45</v>
      </c>
      <c r="AC307" s="408" t="s">
        <v>532</v>
      </c>
      <c r="AG307" s="78"/>
      <c r="AJ307" s="84"/>
      <c r="AK307" s="84"/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535</v>
      </c>
      <c r="B308" s="63" t="s">
        <v>536</v>
      </c>
      <c r="C308" s="36">
        <v>4301051384</v>
      </c>
      <c r="D308" s="775">
        <v>4680115881211</v>
      </c>
      <c r="E308" s="775"/>
      <c r="F308" s="62">
        <v>0.4</v>
      </c>
      <c r="G308" s="37">
        <v>6</v>
      </c>
      <c r="H308" s="62">
        <v>2.4</v>
      </c>
      <c r="I308" s="62">
        <v>2.6</v>
      </c>
      <c r="J308" s="37">
        <v>156</v>
      </c>
      <c r="K308" s="37" t="s">
        <v>85</v>
      </c>
      <c r="L308" s="37"/>
      <c r="M308" s="38" t="s">
        <v>79</v>
      </c>
      <c r="N308" s="38"/>
      <c r="O308" s="37">
        <v>45</v>
      </c>
      <c r="P308" s="9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77"/>
      <c r="R308" s="777"/>
      <c r="S308" s="777"/>
      <c r="T308" s="77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529</v>
      </c>
      <c r="AG308" s="78"/>
      <c r="AJ308" s="84"/>
      <c r="AK308" s="84"/>
      <c r="BB308" s="41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537</v>
      </c>
      <c r="B309" s="63" t="s">
        <v>538</v>
      </c>
      <c r="C309" s="36">
        <v>4301051378</v>
      </c>
      <c r="D309" s="775">
        <v>4680115881020</v>
      </c>
      <c r="E309" s="775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85</v>
      </c>
      <c r="L309" s="37"/>
      <c r="M309" s="38" t="s">
        <v>79</v>
      </c>
      <c r="N309" s="38"/>
      <c r="O309" s="37">
        <v>45</v>
      </c>
      <c r="P309" s="9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77"/>
      <c r="R309" s="777"/>
      <c r="S309" s="777"/>
      <c r="T309" s="77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539</v>
      </c>
      <c r="AG309" s="78"/>
      <c r="AJ309" s="84"/>
      <c r="AK309" s="84"/>
      <c r="BB309" s="41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72"/>
      <c r="B310" s="772"/>
      <c r="C310" s="772"/>
      <c r="D310" s="772"/>
      <c r="E310" s="772"/>
      <c r="F310" s="772"/>
      <c r="G310" s="772"/>
      <c r="H310" s="772"/>
      <c r="I310" s="772"/>
      <c r="J310" s="772"/>
      <c r="K310" s="772"/>
      <c r="L310" s="772"/>
      <c r="M310" s="772"/>
      <c r="N310" s="772"/>
      <c r="O310" s="773"/>
      <c r="P310" s="769" t="s">
        <v>40</v>
      </c>
      <c r="Q310" s="770"/>
      <c r="R310" s="770"/>
      <c r="S310" s="770"/>
      <c r="T310" s="770"/>
      <c r="U310" s="770"/>
      <c r="V310" s="771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6.5" customHeight="1" x14ac:dyDescent="0.25">
      <c r="A312" s="784" t="s">
        <v>540</v>
      </c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84"/>
      <c r="P312" s="784"/>
      <c r="Q312" s="784"/>
      <c r="R312" s="784"/>
      <c r="S312" s="784"/>
      <c r="T312" s="784"/>
      <c r="U312" s="784"/>
      <c r="V312" s="784"/>
      <c r="W312" s="784"/>
      <c r="X312" s="784"/>
      <c r="Y312" s="784"/>
      <c r="Z312" s="784"/>
      <c r="AA312" s="65"/>
      <c r="AB312" s="65"/>
      <c r="AC312" s="79"/>
    </row>
    <row r="313" spans="1:68" ht="14.25" customHeight="1" x14ac:dyDescent="0.25">
      <c r="A313" s="774" t="s">
        <v>122</v>
      </c>
      <c r="B313" s="774"/>
      <c r="C313" s="774"/>
      <c r="D313" s="774"/>
      <c r="E313" s="774"/>
      <c r="F313" s="774"/>
      <c r="G313" s="774"/>
      <c r="H313" s="774"/>
      <c r="I313" s="774"/>
      <c r="J313" s="774"/>
      <c r="K313" s="774"/>
      <c r="L313" s="774"/>
      <c r="M313" s="774"/>
      <c r="N313" s="774"/>
      <c r="O313" s="774"/>
      <c r="P313" s="774"/>
      <c r="Q313" s="774"/>
      <c r="R313" s="774"/>
      <c r="S313" s="774"/>
      <c r="T313" s="774"/>
      <c r="U313" s="774"/>
      <c r="V313" s="774"/>
      <c r="W313" s="774"/>
      <c r="X313" s="774"/>
      <c r="Y313" s="774"/>
      <c r="Z313" s="774"/>
      <c r="AA313" s="66"/>
      <c r="AB313" s="66"/>
      <c r="AC313" s="80"/>
    </row>
    <row r="314" spans="1:68" ht="27" customHeight="1" x14ac:dyDescent="0.25">
      <c r="A314" s="63" t="s">
        <v>541</v>
      </c>
      <c r="B314" s="63" t="s">
        <v>542</v>
      </c>
      <c r="C314" s="36">
        <v>4301011306</v>
      </c>
      <c r="D314" s="775">
        <v>4607091389296</v>
      </c>
      <c r="E314" s="775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85</v>
      </c>
      <c r="L314" s="37"/>
      <c r="M314" s="38" t="s">
        <v>126</v>
      </c>
      <c r="N314" s="38"/>
      <c r="O314" s="37">
        <v>45</v>
      </c>
      <c r="P314" s="96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77"/>
      <c r="R314" s="777"/>
      <c r="S314" s="777"/>
      <c r="T314" s="77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543</v>
      </c>
      <c r="AG314" s="78"/>
      <c r="AJ314" s="84"/>
      <c r="AK314" s="84"/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72"/>
      <c r="B315" s="772"/>
      <c r="C315" s="772"/>
      <c r="D315" s="772"/>
      <c r="E315" s="772"/>
      <c r="F315" s="772"/>
      <c r="G315" s="772"/>
      <c r="H315" s="772"/>
      <c r="I315" s="772"/>
      <c r="J315" s="772"/>
      <c r="K315" s="772"/>
      <c r="L315" s="772"/>
      <c r="M315" s="772"/>
      <c r="N315" s="772"/>
      <c r="O315" s="773"/>
      <c r="P315" s="769" t="s">
        <v>40</v>
      </c>
      <c r="Q315" s="770"/>
      <c r="R315" s="770"/>
      <c r="S315" s="770"/>
      <c r="T315" s="770"/>
      <c r="U315" s="770"/>
      <c r="V315" s="771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774" t="s">
        <v>75</v>
      </c>
      <c r="B317" s="774"/>
      <c r="C317" s="774"/>
      <c r="D317" s="774"/>
      <c r="E317" s="774"/>
      <c r="F317" s="774"/>
      <c r="G317" s="774"/>
      <c r="H317" s="774"/>
      <c r="I317" s="774"/>
      <c r="J317" s="774"/>
      <c r="K317" s="774"/>
      <c r="L317" s="774"/>
      <c r="M317" s="774"/>
      <c r="N317" s="774"/>
      <c r="O317" s="774"/>
      <c r="P317" s="774"/>
      <c r="Q317" s="774"/>
      <c r="R317" s="774"/>
      <c r="S317" s="774"/>
      <c r="T317" s="774"/>
      <c r="U317" s="774"/>
      <c r="V317" s="774"/>
      <c r="W317" s="774"/>
      <c r="X317" s="774"/>
      <c r="Y317" s="774"/>
      <c r="Z317" s="774"/>
      <c r="AA317" s="66"/>
      <c r="AB317" s="66"/>
      <c r="AC317" s="80"/>
    </row>
    <row r="318" spans="1:68" ht="27" customHeight="1" x14ac:dyDescent="0.25">
      <c r="A318" s="63" t="s">
        <v>544</v>
      </c>
      <c r="B318" s="63" t="s">
        <v>545</v>
      </c>
      <c r="C318" s="36">
        <v>4301031163</v>
      </c>
      <c r="D318" s="775">
        <v>4680115880344</v>
      </c>
      <c r="E318" s="775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80</v>
      </c>
      <c r="L318" s="37"/>
      <c r="M318" s="38" t="s">
        <v>79</v>
      </c>
      <c r="N318" s="38"/>
      <c r="O318" s="37">
        <v>40</v>
      </c>
      <c r="P318" s="9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77"/>
      <c r="R318" s="777"/>
      <c r="S318" s="777"/>
      <c r="T318" s="77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546</v>
      </c>
      <c r="AG318" s="78"/>
      <c r="AJ318" s="84"/>
      <c r="AK318" s="84"/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72"/>
      <c r="B319" s="772"/>
      <c r="C319" s="772"/>
      <c r="D319" s="772"/>
      <c r="E319" s="772"/>
      <c r="F319" s="772"/>
      <c r="G319" s="772"/>
      <c r="H319" s="772"/>
      <c r="I319" s="772"/>
      <c r="J319" s="772"/>
      <c r="K319" s="772"/>
      <c r="L319" s="772"/>
      <c r="M319" s="772"/>
      <c r="N319" s="772"/>
      <c r="O319" s="773"/>
      <c r="P319" s="769" t="s">
        <v>40</v>
      </c>
      <c r="Q319" s="770"/>
      <c r="R319" s="770"/>
      <c r="S319" s="770"/>
      <c r="T319" s="770"/>
      <c r="U319" s="770"/>
      <c r="V319" s="771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772"/>
      <c r="B320" s="772"/>
      <c r="C320" s="772"/>
      <c r="D320" s="772"/>
      <c r="E320" s="772"/>
      <c r="F320" s="772"/>
      <c r="G320" s="772"/>
      <c r="H320" s="772"/>
      <c r="I320" s="772"/>
      <c r="J320" s="772"/>
      <c r="K320" s="772"/>
      <c r="L320" s="772"/>
      <c r="M320" s="772"/>
      <c r="N320" s="772"/>
      <c r="O320" s="773"/>
      <c r="P320" s="769" t="s">
        <v>40</v>
      </c>
      <c r="Q320" s="770"/>
      <c r="R320" s="770"/>
      <c r="S320" s="770"/>
      <c r="T320" s="770"/>
      <c r="U320" s="770"/>
      <c r="V320" s="771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774" t="s">
        <v>81</v>
      </c>
      <c r="B321" s="774"/>
      <c r="C321" s="774"/>
      <c r="D321" s="774"/>
      <c r="E321" s="774"/>
      <c r="F321" s="774"/>
      <c r="G321" s="774"/>
      <c r="H321" s="774"/>
      <c r="I321" s="774"/>
      <c r="J321" s="774"/>
      <c r="K321" s="774"/>
      <c r="L321" s="774"/>
      <c r="M321" s="774"/>
      <c r="N321" s="774"/>
      <c r="O321" s="774"/>
      <c r="P321" s="774"/>
      <c r="Q321" s="774"/>
      <c r="R321" s="774"/>
      <c r="S321" s="774"/>
      <c r="T321" s="774"/>
      <c r="U321" s="774"/>
      <c r="V321" s="774"/>
      <c r="W321" s="774"/>
      <c r="X321" s="774"/>
      <c r="Y321" s="774"/>
      <c r="Z321" s="774"/>
      <c r="AA321" s="66"/>
      <c r="AB321" s="66"/>
      <c r="AC321" s="80"/>
    </row>
    <row r="322" spans="1:68" ht="27" customHeight="1" x14ac:dyDescent="0.25">
      <c r="A322" s="63" t="s">
        <v>547</v>
      </c>
      <c r="B322" s="63" t="s">
        <v>548</v>
      </c>
      <c r="C322" s="36">
        <v>4301051731</v>
      </c>
      <c r="D322" s="775">
        <v>4680115884618</v>
      </c>
      <c r="E322" s="775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85</v>
      </c>
      <c r="L322" s="37"/>
      <c r="M322" s="38" t="s">
        <v>79</v>
      </c>
      <c r="N322" s="38"/>
      <c r="O322" s="37">
        <v>45</v>
      </c>
      <c r="P322" s="95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77"/>
      <c r="R322" s="777"/>
      <c r="S322" s="777"/>
      <c r="T322" s="77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549</v>
      </c>
      <c r="AG322" s="78"/>
      <c r="AJ322" s="84"/>
      <c r="AK322" s="84"/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72"/>
      <c r="B323" s="772"/>
      <c r="C323" s="772"/>
      <c r="D323" s="772"/>
      <c r="E323" s="772"/>
      <c r="F323" s="772"/>
      <c r="G323" s="772"/>
      <c r="H323" s="772"/>
      <c r="I323" s="772"/>
      <c r="J323" s="772"/>
      <c r="K323" s="772"/>
      <c r="L323" s="772"/>
      <c r="M323" s="772"/>
      <c r="N323" s="772"/>
      <c r="O323" s="773"/>
      <c r="P323" s="769" t="s">
        <v>40</v>
      </c>
      <c r="Q323" s="770"/>
      <c r="R323" s="770"/>
      <c r="S323" s="770"/>
      <c r="T323" s="770"/>
      <c r="U323" s="770"/>
      <c r="V323" s="771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72"/>
      <c r="B324" s="772"/>
      <c r="C324" s="772"/>
      <c r="D324" s="772"/>
      <c r="E324" s="772"/>
      <c r="F324" s="772"/>
      <c r="G324" s="772"/>
      <c r="H324" s="772"/>
      <c r="I324" s="772"/>
      <c r="J324" s="772"/>
      <c r="K324" s="772"/>
      <c r="L324" s="772"/>
      <c r="M324" s="772"/>
      <c r="N324" s="772"/>
      <c r="O324" s="773"/>
      <c r="P324" s="769" t="s">
        <v>40</v>
      </c>
      <c r="Q324" s="770"/>
      <c r="R324" s="770"/>
      <c r="S324" s="770"/>
      <c r="T324" s="770"/>
      <c r="U324" s="770"/>
      <c r="V324" s="771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784" t="s">
        <v>550</v>
      </c>
      <c r="B325" s="784"/>
      <c r="C325" s="784"/>
      <c r="D325" s="784"/>
      <c r="E325" s="784"/>
      <c r="F325" s="784"/>
      <c r="G325" s="784"/>
      <c r="H325" s="784"/>
      <c r="I325" s="784"/>
      <c r="J325" s="784"/>
      <c r="K325" s="784"/>
      <c r="L325" s="784"/>
      <c r="M325" s="784"/>
      <c r="N325" s="784"/>
      <c r="O325" s="784"/>
      <c r="P325" s="784"/>
      <c r="Q325" s="784"/>
      <c r="R325" s="784"/>
      <c r="S325" s="784"/>
      <c r="T325" s="784"/>
      <c r="U325" s="784"/>
      <c r="V325" s="784"/>
      <c r="W325" s="784"/>
      <c r="X325" s="784"/>
      <c r="Y325" s="784"/>
      <c r="Z325" s="784"/>
      <c r="AA325" s="65"/>
      <c r="AB325" s="65"/>
      <c r="AC325" s="79"/>
    </row>
    <row r="326" spans="1:68" ht="14.25" customHeight="1" x14ac:dyDescent="0.25">
      <c r="A326" s="774" t="s">
        <v>122</v>
      </c>
      <c r="B326" s="774"/>
      <c r="C326" s="774"/>
      <c r="D326" s="774"/>
      <c r="E326" s="774"/>
      <c r="F326" s="774"/>
      <c r="G326" s="774"/>
      <c r="H326" s="774"/>
      <c r="I326" s="774"/>
      <c r="J326" s="774"/>
      <c r="K326" s="774"/>
      <c r="L326" s="774"/>
      <c r="M326" s="774"/>
      <c r="N326" s="774"/>
      <c r="O326" s="774"/>
      <c r="P326" s="774"/>
      <c r="Q326" s="774"/>
      <c r="R326" s="774"/>
      <c r="S326" s="774"/>
      <c r="T326" s="774"/>
      <c r="U326" s="774"/>
      <c r="V326" s="774"/>
      <c r="W326" s="774"/>
      <c r="X326" s="774"/>
      <c r="Y326" s="774"/>
      <c r="Z326" s="774"/>
      <c r="AA326" s="66"/>
      <c r="AB326" s="66"/>
      <c r="AC326" s="80"/>
    </row>
    <row r="327" spans="1:68" ht="27" customHeight="1" x14ac:dyDescent="0.25">
      <c r="A327" s="63" t="s">
        <v>551</v>
      </c>
      <c r="B327" s="63" t="s">
        <v>552</v>
      </c>
      <c r="C327" s="36">
        <v>4301011353</v>
      </c>
      <c r="D327" s="775">
        <v>4607091389807</v>
      </c>
      <c r="E327" s="775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85</v>
      </c>
      <c r="L327" s="37"/>
      <c r="M327" s="38" t="s">
        <v>130</v>
      </c>
      <c r="N327" s="38"/>
      <c r="O327" s="37">
        <v>55</v>
      </c>
      <c r="P327" s="9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77"/>
      <c r="R327" s="777"/>
      <c r="S327" s="777"/>
      <c r="T327" s="77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553</v>
      </c>
      <c r="AG327" s="78"/>
      <c r="AJ327" s="84"/>
      <c r="AK327" s="84"/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774" t="s">
        <v>75</v>
      </c>
      <c r="B330" s="774"/>
      <c r="C330" s="774"/>
      <c r="D330" s="774"/>
      <c r="E330" s="774"/>
      <c r="F330" s="774"/>
      <c r="G330" s="774"/>
      <c r="H330" s="774"/>
      <c r="I330" s="774"/>
      <c r="J330" s="774"/>
      <c r="K330" s="774"/>
      <c r="L330" s="774"/>
      <c r="M330" s="774"/>
      <c r="N330" s="774"/>
      <c r="O330" s="774"/>
      <c r="P330" s="774"/>
      <c r="Q330" s="774"/>
      <c r="R330" s="774"/>
      <c r="S330" s="774"/>
      <c r="T330" s="774"/>
      <c r="U330" s="774"/>
      <c r="V330" s="774"/>
      <c r="W330" s="774"/>
      <c r="X330" s="774"/>
      <c r="Y330" s="774"/>
      <c r="Z330" s="774"/>
      <c r="AA330" s="66"/>
      <c r="AB330" s="66"/>
      <c r="AC330" s="80"/>
    </row>
    <row r="331" spans="1:68" ht="27" customHeight="1" x14ac:dyDescent="0.25">
      <c r="A331" s="63" t="s">
        <v>554</v>
      </c>
      <c r="B331" s="63" t="s">
        <v>555</v>
      </c>
      <c r="C331" s="36">
        <v>4301031164</v>
      </c>
      <c r="D331" s="775">
        <v>4680115880481</v>
      </c>
      <c r="E331" s="775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80</v>
      </c>
      <c r="L331" s="37"/>
      <c r="M331" s="38" t="s">
        <v>79</v>
      </c>
      <c r="N331" s="38"/>
      <c r="O331" s="37">
        <v>40</v>
      </c>
      <c r="P331" s="9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77"/>
      <c r="R331" s="777"/>
      <c r="S331" s="777"/>
      <c r="T331" s="77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556</v>
      </c>
      <c r="AG331" s="78"/>
      <c r="AJ331" s="84"/>
      <c r="AK331" s="84"/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2"/>
      <c r="B332" s="772"/>
      <c r="C332" s="772"/>
      <c r="D332" s="772"/>
      <c r="E332" s="772"/>
      <c r="F332" s="772"/>
      <c r="G332" s="772"/>
      <c r="H332" s="772"/>
      <c r="I332" s="772"/>
      <c r="J332" s="772"/>
      <c r="K332" s="772"/>
      <c r="L332" s="772"/>
      <c r="M332" s="772"/>
      <c r="N332" s="772"/>
      <c r="O332" s="773"/>
      <c r="P332" s="769" t="s">
        <v>40</v>
      </c>
      <c r="Q332" s="770"/>
      <c r="R332" s="770"/>
      <c r="S332" s="770"/>
      <c r="T332" s="770"/>
      <c r="U332" s="770"/>
      <c r="V332" s="771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772"/>
      <c r="B333" s="772"/>
      <c r="C333" s="772"/>
      <c r="D333" s="772"/>
      <c r="E333" s="772"/>
      <c r="F333" s="772"/>
      <c r="G333" s="772"/>
      <c r="H333" s="772"/>
      <c r="I333" s="772"/>
      <c r="J333" s="772"/>
      <c r="K333" s="772"/>
      <c r="L333" s="772"/>
      <c r="M333" s="772"/>
      <c r="N333" s="772"/>
      <c r="O333" s="773"/>
      <c r="P333" s="769" t="s">
        <v>40</v>
      </c>
      <c r="Q333" s="770"/>
      <c r="R333" s="770"/>
      <c r="S333" s="770"/>
      <c r="T333" s="770"/>
      <c r="U333" s="770"/>
      <c r="V333" s="771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774" t="s">
        <v>81</v>
      </c>
      <c r="B334" s="774"/>
      <c r="C334" s="774"/>
      <c r="D334" s="774"/>
      <c r="E334" s="774"/>
      <c r="F334" s="774"/>
      <c r="G334" s="774"/>
      <c r="H334" s="774"/>
      <c r="I334" s="774"/>
      <c r="J334" s="774"/>
      <c r="K334" s="774"/>
      <c r="L334" s="774"/>
      <c r="M334" s="774"/>
      <c r="N334" s="774"/>
      <c r="O334" s="774"/>
      <c r="P334" s="774"/>
      <c r="Q334" s="774"/>
      <c r="R334" s="774"/>
      <c r="S334" s="774"/>
      <c r="T334" s="774"/>
      <c r="U334" s="774"/>
      <c r="V334" s="774"/>
      <c r="W334" s="774"/>
      <c r="X334" s="774"/>
      <c r="Y334" s="774"/>
      <c r="Z334" s="774"/>
      <c r="AA334" s="66"/>
      <c r="AB334" s="66"/>
      <c r="AC334" s="80"/>
    </row>
    <row r="335" spans="1:68" ht="27" customHeight="1" x14ac:dyDescent="0.25">
      <c r="A335" s="63" t="s">
        <v>557</v>
      </c>
      <c r="B335" s="63" t="s">
        <v>558</v>
      </c>
      <c r="C335" s="36">
        <v>4301051344</v>
      </c>
      <c r="D335" s="775">
        <v>4680115880412</v>
      </c>
      <c r="E335" s="775"/>
      <c r="F335" s="62">
        <v>0.33</v>
      </c>
      <c r="G335" s="37">
        <v>6</v>
      </c>
      <c r="H335" s="62">
        <v>1.98</v>
      </c>
      <c r="I335" s="62">
        <v>2.246</v>
      </c>
      <c r="J335" s="37">
        <v>156</v>
      </c>
      <c r="K335" s="37" t="s">
        <v>85</v>
      </c>
      <c r="L335" s="37"/>
      <c r="M335" s="38" t="s">
        <v>126</v>
      </c>
      <c r="N335" s="38"/>
      <c r="O335" s="37">
        <v>45</v>
      </c>
      <c r="P335" s="9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77"/>
      <c r="R335" s="777"/>
      <c r="S335" s="777"/>
      <c r="T335" s="77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559</v>
      </c>
      <c r="AG335" s="78"/>
      <c r="AJ335" s="84"/>
      <c r="AK335" s="84"/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560</v>
      </c>
      <c r="B336" s="63" t="s">
        <v>561</v>
      </c>
      <c r="C336" s="36">
        <v>4301051277</v>
      </c>
      <c r="D336" s="775">
        <v>4680115880511</v>
      </c>
      <c r="E336" s="775"/>
      <c r="F336" s="62">
        <v>0.33</v>
      </c>
      <c r="G336" s="37">
        <v>6</v>
      </c>
      <c r="H336" s="62">
        <v>1.98</v>
      </c>
      <c r="I336" s="62">
        <v>2.1800000000000002</v>
      </c>
      <c r="J336" s="37">
        <v>156</v>
      </c>
      <c r="K336" s="37" t="s">
        <v>85</v>
      </c>
      <c r="L336" s="37"/>
      <c r="M336" s="38" t="s">
        <v>126</v>
      </c>
      <c r="N336" s="38"/>
      <c r="O336" s="37">
        <v>40</v>
      </c>
      <c r="P336" s="9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77"/>
      <c r="R336" s="777"/>
      <c r="S336" s="777"/>
      <c r="T336" s="77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26" t="s">
        <v>562</v>
      </c>
      <c r="AG336" s="78"/>
      <c r="AJ336" s="84"/>
      <c r="AK336" s="84"/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72"/>
      <c r="B337" s="772"/>
      <c r="C337" s="772"/>
      <c r="D337" s="772"/>
      <c r="E337" s="772"/>
      <c r="F337" s="772"/>
      <c r="G337" s="772"/>
      <c r="H337" s="772"/>
      <c r="I337" s="772"/>
      <c r="J337" s="772"/>
      <c r="K337" s="772"/>
      <c r="L337" s="772"/>
      <c r="M337" s="772"/>
      <c r="N337" s="772"/>
      <c r="O337" s="773"/>
      <c r="P337" s="769" t="s">
        <v>40</v>
      </c>
      <c r="Q337" s="770"/>
      <c r="R337" s="770"/>
      <c r="S337" s="770"/>
      <c r="T337" s="770"/>
      <c r="U337" s="770"/>
      <c r="V337" s="771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772"/>
      <c r="B338" s="772"/>
      <c r="C338" s="772"/>
      <c r="D338" s="772"/>
      <c r="E338" s="772"/>
      <c r="F338" s="772"/>
      <c r="G338" s="772"/>
      <c r="H338" s="772"/>
      <c r="I338" s="772"/>
      <c r="J338" s="772"/>
      <c r="K338" s="772"/>
      <c r="L338" s="772"/>
      <c r="M338" s="772"/>
      <c r="N338" s="772"/>
      <c r="O338" s="773"/>
      <c r="P338" s="769" t="s">
        <v>40</v>
      </c>
      <c r="Q338" s="770"/>
      <c r="R338" s="770"/>
      <c r="S338" s="770"/>
      <c r="T338" s="770"/>
      <c r="U338" s="770"/>
      <c r="V338" s="771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784" t="s">
        <v>563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65"/>
      <c r="AB339" s="65"/>
      <c r="AC339" s="79"/>
    </row>
    <row r="340" spans="1:68" ht="14.25" customHeight="1" x14ac:dyDescent="0.25">
      <c r="A340" s="774" t="s">
        <v>122</v>
      </c>
      <c r="B340" s="774"/>
      <c r="C340" s="774"/>
      <c r="D340" s="774"/>
      <c r="E340" s="774"/>
      <c r="F340" s="774"/>
      <c r="G340" s="774"/>
      <c r="H340" s="774"/>
      <c r="I340" s="774"/>
      <c r="J340" s="774"/>
      <c r="K340" s="774"/>
      <c r="L340" s="774"/>
      <c r="M340" s="774"/>
      <c r="N340" s="774"/>
      <c r="O340" s="774"/>
      <c r="P340" s="774"/>
      <c r="Q340" s="774"/>
      <c r="R340" s="774"/>
      <c r="S340" s="774"/>
      <c r="T340" s="774"/>
      <c r="U340" s="774"/>
      <c r="V340" s="774"/>
      <c r="W340" s="774"/>
      <c r="X340" s="774"/>
      <c r="Y340" s="774"/>
      <c r="Z340" s="774"/>
      <c r="AA340" s="66"/>
      <c r="AB340" s="66"/>
      <c r="AC340" s="80"/>
    </row>
    <row r="341" spans="1:68" ht="27" customHeight="1" x14ac:dyDescent="0.25">
      <c r="A341" s="63" t="s">
        <v>564</v>
      </c>
      <c r="B341" s="63" t="s">
        <v>565</v>
      </c>
      <c r="C341" s="36">
        <v>4301011593</v>
      </c>
      <c r="D341" s="775">
        <v>4680115882973</v>
      </c>
      <c r="E341" s="775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127</v>
      </c>
      <c r="L341" s="37"/>
      <c r="M341" s="38" t="s">
        <v>130</v>
      </c>
      <c r="N341" s="38"/>
      <c r="O341" s="37">
        <v>55</v>
      </c>
      <c r="P341" s="9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77"/>
      <c r="R341" s="777"/>
      <c r="S341" s="777"/>
      <c r="T341" s="77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460</v>
      </c>
      <c r="AG341" s="78"/>
      <c r="AJ341" s="84"/>
      <c r="AK341" s="84"/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772"/>
      <c r="B342" s="772"/>
      <c r="C342" s="772"/>
      <c r="D342" s="772"/>
      <c r="E342" s="772"/>
      <c r="F342" s="772"/>
      <c r="G342" s="772"/>
      <c r="H342" s="772"/>
      <c r="I342" s="772"/>
      <c r="J342" s="772"/>
      <c r="K342" s="772"/>
      <c r="L342" s="772"/>
      <c r="M342" s="772"/>
      <c r="N342" s="772"/>
      <c r="O342" s="773"/>
      <c r="P342" s="769" t="s">
        <v>40</v>
      </c>
      <c r="Q342" s="770"/>
      <c r="R342" s="770"/>
      <c r="S342" s="770"/>
      <c r="T342" s="770"/>
      <c r="U342" s="770"/>
      <c r="V342" s="771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772"/>
      <c r="B343" s="772"/>
      <c r="C343" s="772"/>
      <c r="D343" s="772"/>
      <c r="E343" s="772"/>
      <c r="F343" s="772"/>
      <c r="G343" s="772"/>
      <c r="H343" s="772"/>
      <c r="I343" s="772"/>
      <c r="J343" s="772"/>
      <c r="K343" s="772"/>
      <c r="L343" s="772"/>
      <c r="M343" s="772"/>
      <c r="N343" s="772"/>
      <c r="O343" s="773"/>
      <c r="P343" s="769" t="s">
        <v>40</v>
      </c>
      <c r="Q343" s="770"/>
      <c r="R343" s="770"/>
      <c r="S343" s="770"/>
      <c r="T343" s="770"/>
      <c r="U343" s="770"/>
      <c r="V343" s="771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4.25" customHeight="1" x14ac:dyDescent="0.25">
      <c r="A344" s="774" t="s">
        <v>75</v>
      </c>
      <c r="B344" s="774"/>
      <c r="C344" s="774"/>
      <c r="D344" s="774"/>
      <c r="E344" s="774"/>
      <c r="F344" s="774"/>
      <c r="G344" s="774"/>
      <c r="H344" s="774"/>
      <c r="I344" s="774"/>
      <c r="J344" s="774"/>
      <c r="K344" s="774"/>
      <c r="L344" s="774"/>
      <c r="M344" s="774"/>
      <c r="N344" s="774"/>
      <c r="O344" s="774"/>
      <c r="P344" s="774"/>
      <c r="Q344" s="774"/>
      <c r="R344" s="774"/>
      <c r="S344" s="774"/>
      <c r="T344" s="774"/>
      <c r="U344" s="774"/>
      <c r="V344" s="774"/>
      <c r="W344" s="774"/>
      <c r="X344" s="774"/>
      <c r="Y344" s="774"/>
      <c r="Z344" s="774"/>
      <c r="AA344" s="66"/>
      <c r="AB344" s="66"/>
      <c r="AC344" s="80"/>
    </row>
    <row r="345" spans="1:68" ht="27" customHeight="1" x14ac:dyDescent="0.25">
      <c r="A345" s="63" t="s">
        <v>566</v>
      </c>
      <c r="B345" s="63" t="s">
        <v>567</v>
      </c>
      <c r="C345" s="36">
        <v>4301031305</v>
      </c>
      <c r="D345" s="775">
        <v>4607091389845</v>
      </c>
      <c r="E345" s="775"/>
      <c r="F345" s="62">
        <v>0.35</v>
      </c>
      <c r="G345" s="37">
        <v>6</v>
      </c>
      <c r="H345" s="62">
        <v>2.1</v>
      </c>
      <c r="I345" s="62">
        <v>2.2000000000000002</v>
      </c>
      <c r="J345" s="37">
        <v>234</v>
      </c>
      <c r="K345" s="37" t="s">
        <v>80</v>
      </c>
      <c r="L345" s="37"/>
      <c r="M345" s="38" t="s">
        <v>79</v>
      </c>
      <c r="N345" s="38"/>
      <c r="O345" s="37">
        <v>40</v>
      </c>
      <c r="P345" s="94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77"/>
      <c r="R345" s="777"/>
      <c r="S345" s="777"/>
      <c r="T345" s="77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568</v>
      </c>
      <c r="AG345" s="78"/>
      <c r="AJ345" s="84"/>
      <c r="AK345" s="84"/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569</v>
      </c>
      <c r="B346" s="63" t="s">
        <v>570</v>
      </c>
      <c r="C346" s="36">
        <v>4301031306</v>
      </c>
      <c r="D346" s="775">
        <v>4680115882881</v>
      </c>
      <c r="E346" s="775"/>
      <c r="F346" s="62">
        <v>0.28000000000000003</v>
      </c>
      <c r="G346" s="37">
        <v>6</v>
      </c>
      <c r="H346" s="62">
        <v>1.68</v>
      </c>
      <c r="I346" s="62">
        <v>1.81</v>
      </c>
      <c r="J346" s="37">
        <v>234</v>
      </c>
      <c r="K346" s="37" t="s">
        <v>80</v>
      </c>
      <c r="L346" s="37"/>
      <c r="M346" s="38" t="s">
        <v>79</v>
      </c>
      <c r="N346" s="38"/>
      <c r="O346" s="37">
        <v>40</v>
      </c>
      <c r="P346" s="95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77"/>
      <c r="R346" s="777"/>
      <c r="S346" s="777"/>
      <c r="T346" s="778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568</v>
      </c>
      <c r="AG346" s="78"/>
      <c r="AJ346" s="84"/>
      <c r="AK346" s="84"/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772"/>
      <c r="B347" s="772"/>
      <c r="C347" s="772"/>
      <c r="D347" s="772"/>
      <c r="E347" s="772"/>
      <c r="F347" s="772"/>
      <c r="G347" s="772"/>
      <c r="H347" s="772"/>
      <c r="I347" s="772"/>
      <c r="J347" s="772"/>
      <c r="K347" s="772"/>
      <c r="L347" s="772"/>
      <c r="M347" s="772"/>
      <c r="N347" s="772"/>
      <c r="O347" s="773"/>
      <c r="P347" s="769" t="s">
        <v>40</v>
      </c>
      <c r="Q347" s="770"/>
      <c r="R347" s="770"/>
      <c r="S347" s="770"/>
      <c r="T347" s="770"/>
      <c r="U347" s="770"/>
      <c r="V347" s="771"/>
      <c r="W347" s="42" t="s">
        <v>39</v>
      </c>
      <c r="X347" s="43">
        <f>IFERROR(X345/H345,"0")+IFERROR(X346/H346,"0")</f>
        <v>0</v>
      </c>
      <c r="Y347" s="43">
        <f>IFERROR(Y345/H345,"0")+IFERROR(Y346/H346,"0")</f>
        <v>0</v>
      </c>
      <c r="Z347" s="43">
        <f>IFERROR(IF(Z345="",0,Z345),"0")+IFERROR(IF(Z346="",0,Z346),"0")</f>
        <v>0</v>
      </c>
      <c r="AA347" s="67"/>
      <c r="AB347" s="67"/>
      <c r="AC347" s="67"/>
    </row>
    <row r="348" spans="1:68" x14ac:dyDescent="0.2">
      <c r="A348" s="772"/>
      <c r="B348" s="772"/>
      <c r="C348" s="772"/>
      <c r="D348" s="772"/>
      <c r="E348" s="772"/>
      <c r="F348" s="772"/>
      <c r="G348" s="772"/>
      <c r="H348" s="772"/>
      <c r="I348" s="772"/>
      <c r="J348" s="772"/>
      <c r="K348" s="772"/>
      <c r="L348" s="772"/>
      <c r="M348" s="772"/>
      <c r="N348" s="772"/>
      <c r="O348" s="773"/>
      <c r="P348" s="769" t="s">
        <v>40</v>
      </c>
      <c r="Q348" s="770"/>
      <c r="R348" s="770"/>
      <c r="S348" s="770"/>
      <c r="T348" s="770"/>
      <c r="U348" s="770"/>
      <c r="V348" s="771"/>
      <c r="W348" s="42" t="s">
        <v>0</v>
      </c>
      <c r="X348" s="43">
        <f>IFERROR(SUM(X345:X346),"0")</f>
        <v>0</v>
      </c>
      <c r="Y348" s="43">
        <f>IFERROR(SUM(Y345:Y346),"0")</f>
        <v>0</v>
      </c>
      <c r="Z348" s="42"/>
      <c r="AA348" s="67"/>
      <c r="AB348" s="67"/>
      <c r="AC348" s="67"/>
    </row>
    <row r="349" spans="1:68" ht="16.5" customHeight="1" x14ac:dyDescent="0.25">
      <c r="A349" s="784" t="s">
        <v>571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65"/>
      <c r="AB349" s="65"/>
      <c r="AC349" s="79"/>
    </row>
    <row r="350" spans="1:68" ht="14.25" customHeight="1" x14ac:dyDescent="0.25">
      <c r="A350" s="774" t="s">
        <v>122</v>
      </c>
      <c r="B350" s="774"/>
      <c r="C350" s="774"/>
      <c r="D350" s="774"/>
      <c r="E350" s="774"/>
      <c r="F350" s="774"/>
      <c r="G350" s="774"/>
      <c r="H350" s="774"/>
      <c r="I350" s="774"/>
      <c r="J350" s="774"/>
      <c r="K350" s="774"/>
      <c r="L350" s="774"/>
      <c r="M350" s="774"/>
      <c r="N350" s="774"/>
      <c r="O350" s="774"/>
      <c r="P350" s="774"/>
      <c r="Q350" s="774"/>
      <c r="R350" s="774"/>
      <c r="S350" s="774"/>
      <c r="T350" s="774"/>
      <c r="U350" s="774"/>
      <c r="V350" s="774"/>
      <c r="W350" s="774"/>
      <c r="X350" s="774"/>
      <c r="Y350" s="774"/>
      <c r="Z350" s="774"/>
      <c r="AA350" s="66"/>
      <c r="AB350" s="66"/>
      <c r="AC350" s="80"/>
    </row>
    <row r="351" spans="1:68" ht="27" customHeight="1" x14ac:dyDescent="0.25">
      <c r="A351" s="63" t="s">
        <v>572</v>
      </c>
      <c r="B351" s="63" t="s">
        <v>573</v>
      </c>
      <c r="C351" s="36">
        <v>4301012024</v>
      </c>
      <c r="D351" s="775">
        <v>4680115885615</v>
      </c>
      <c r="E351" s="775"/>
      <c r="F351" s="62">
        <v>1.35</v>
      </c>
      <c r="G351" s="37">
        <v>8</v>
      </c>
      <c r="H351" s="62">
        <v>10.8</v>
      </c>
      <c r="I351" s="62">
        <v>11.28</v>
      </c>
      <c r="J351" s="37">
        <v>56</v>
      </c>
      <c r="K351" s="37" t="s">
        <v>127</v>
      </c>
      <c r="L351" s="37"/>
      <c r="M351" s="38" t="s">
        <v>126</v>
      </c>
      <c r="N351" s="38"/>
      <c r="O351" s="37">
        <v>55</v>
      </c>
      <c r="P351" s="9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77"/>
      <c r="R351" s="777"/>
      <c r="S351" s="777"/>
      <c r="T351" s="77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ref="Y351:Y359" si="62"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34" t="s">
        <v>574</v>
      </c>
      <c r="AG351" s="78"/>
      <c r="AJ351" s="84"/>
      <c r="AK351" s="84"/>
      <c r="BB351" s="435" t="s">
        <v>66</v>
      </c>
      <c r="BM351" s="78">
        <f t="shared" ref="BM351:BM359" si="63">IFERROR(X351*I351/H351,"0")</f>
        <v>0</v>
      </c>
      <c r="BN351" s="78">
        <f t="shared" ref="BN351:BN359" si="64">IFERROR(Y351*I351/H351,"0")</f>
        <v>0</v>
      </c>
      <c r="BO351" s="78">
        <f t="shared" ref="BO351:BO359" si="65">IFERROR(1/J351*(X351/H351),"0")</f>
        <v>0</v>
      </c>
      <c r="BP351" s="78">
        <f t="shared" ref="BP351:BP359" si="66">IFERROR(1/J351*(Y351/H351),"0")</f>
        <v>0</v>
      </c>
    </row>
    <row r="352" spans="1:68" ht="27" customHeight="1" x14ac:dyDescent="0.25">
      <c r="A352" s="63" t="s">
        <v>575</v>
      </c>
      <c r="B352" s="63" t="s">
        <v>576</v>
      </c>
      <c r="C352" s="36">
        <v>4301012016</v>
      </c>
      <c r="D352" s="775">
        <v>4680115885554</v>
      </c>
      <c r="E352" s="775"/>
      <c r="F352" s="62">
        <v>1.35</v>
      </c>
      <c r="G352" s="37">
        <v>8</v>
      </c>
      <c r="H352" s="62">
        <v>10.8</v>
      </c>
      <c r="I352" s="62">
        <v>11.28</v>
      </c>
      <c r="J352" s="37">
        <v>56</v>
      </c>
      <c r="K352" s="37" t="s">
        <v>127</v>
      </c>
      <c r="L352" s="37"/>
      <c r="M352" s="38" t="s">
        <v>126</v>
      </c>
      <c r="N352" s="38"/>
      <c r="O352" s="37">
        <v>55</v>
      </c>
      <c r="P352" s="9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77"/>
      <c r="R352" s="777"/>
      <c r="S352" s="777"/>
      <c r="T352" s="77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36" t="s">
        <v>577</v>
      </c>
      <c r="AG352" s="78"/>
      <c r="AJ352" s="84"/>
      <c r="AK352" s="84"/>
      <c r="BB352" s="437" t="s">
        <v>66</v>
      </c>
      <c r="BM352" s="78">
        <f t="shared" si="63"/>
        <v>0</v>
      </c>
      <c r="BN352" s="78">
        <f t="shared" si="64"/>
        <v>0</v>
      </c>
      <c r="BO352" s="78">
        <f t="shared" si="65"/>
        <v>0</v>
      </c>
      <c r="BP352" s="78">
        <f t="shared" si="66"/>
        <v>0</v>
      </c>
    </row>
    <row r="353" spans="1:68" ht="27" customHeight="1" x14ac:dyDescent="0.25">
      <c r="A353" s="63" t="s">
        <v>575</v>
      </c>
      <c r="B353" s="63" t="s">
        <v>578</v>
      </c>
      <c r="C353" s="36">
        <v>4301011911</v>
      </c>
      <c r="D353" s="775">
        <v>4680115885554</v>
      </c>
      <c r="E353" s="775"/>
      <c r="F353" s="62">
        <v>1.35</v>
      </c>
      <c r="G353" s="37">
        <v>8</v>
      </c>
      <c r="H353" s="62">
        <v>10.8</v>
      </c>
      <c r="I353" s="62">
        <v>11.28</v>
      </c>
      <c r="J353" s="37">
        <v>48</v>
      </c>
      <c r="K353" s="37" t="s">
        <v>127</v>
      </c>
      <c r="L353" s="37"/>
      <c r="M353" s="38" t="s">
        <v>154</v>
      </c>
      <c r="N353" s="38"/>
      <c r="O353" s="37">
        <v>55</v>
      </c>
      <c r="P353" s="942" t="s">
        <v>579</v>
      </c>
      <c r="Q353" s="777"/>
      <c r="R353" s="777"/>
      <c r="S353" s="777"/>
      <c r="T353" s="77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2"/>
        <v>0</v>
      </c>
      <c r="Z353" s="41" t="str">
        <f>IFERROR(IF(Y353=0,"",ROUNDUP(Y353/H353,0)*0.02039),"")</f>
        <v/>
      </c>
      <c r="AA353" s="68" t="s">
        <v>45</v>
      </c>
      <c r="AB353" s="69" t="s">
        <v>45</v>
      </c>
      <c r="AC353" s="438" t="s">
        <v>580</v>
      </c>
      <c r="AG353" s="78"/>
      <c r="AJ353" s="84"/>
      <c r="AK353" s="84"/>
      <c r="BB353" s="439" t="s">
        <v>66</v>
      </c>
      <c r="BM353" s="78">
        <f t="shared" si="63"/>
        <v>0</v>
      </c>
      <c r="BN353" s="78">
        <f t="shared" si="64"/>
        <v>0</v>
      </c>
      <c r="BO353" s="78">
        <f t="shared" si="65"/>
        <v>0</v>
      </c>
      <c r="BP353" s="78">
        <f t="shared" si="66"/>
        <v>0</v>
      </c>
    </row>
    <row r="354" spans="1:68" ht="37.5" customHeight="1" x14ac:dyDescent="0.25">
      <c r="A354" s="63" t="s">
        <v>581</v>
      </c>
      <c r="B354" s="63" t="s">
        <v>582</v>
      </c>
      <c r="C354" s="36">
        <v>4301011858</v>
      </c>
      <c r="D354" s="775">
        <v>4680115885646</v>
      </c>
      <c r="E354" s="775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127</v>
      </c>
      <c r="L354" s="37"/>
      <c r="M354" s="38" t="s">
        <v>130</v>
      </c>
      <c r="N354" s="38"/>
      <c r="O354" s="37">
        <v>55</v>
      </c>
      <c r="P354" s="9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77"/>
      <c r="R354" s="777"/>
      <c r="S354" s="777"/>
      <c r="T354" s="77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2"/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583</v>
      </c>
      <c r="AG354" s="78"/>
      <c r="AJ354" s="84"/>
      <c r="AK354" s="84"/>
      <c r="BB354" s="441" t="s">
        <v>66</v>
      </c>
      <c r="BM354" s="78">
        <f t="shared" si="63"/>
        <v>0</v>
      </c>
      <c r="BN354" s="78">
        <f t="shared" si="64"/>
        <v>0</v>
      </c>
      <c r="BO354" s="78">
        <f t="shared" si="65"/>
        <v>0</v>
      </c>
      <c r="BP354" s="78">
        <f t="shared" si="66"/>
        <v>0</v>
      </c>
    </row>
    <row r="355" spans="1:68" ht="27" customHeight="1" x14ac:dyDescent="0.25">
      <c r="A355" s="63" t="s">
        <v>584</v>
      </c>
      <c r="B355" s="63" t="s">
        <v>585</v>
      </c>
      <c r="C355" s="36">
        <v>4301011857</v>
      </c>
      <c r="D355" s="775">
        <v>4680115885622</v>
      </c>
      <c r="E355" s="775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85</v>
      </c>
      <c r="L355" s="37"/>
      <c r="M355" s="38" t="s">
        <v>130</v>
      </c>
      <c r="N355" s="38"/>
      <c r="O355" s="37">
        <v>55</v>
      </c>
      <c r="P355" s="9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77"/>
      <c r="R355" s="777"/>
      <c r="S355" s="777"/>
      <c r="T355" s="77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42" t="s">
        <v>574</v>
      </c>
      <c r="AG355" s="78"/>
      <c r="AJ355" s="84"/>
      <c r="AK355" s="84"/>
      <c r="BB355" s="443" t="s">
        <v>66</v>
      </c>
      <c r="BM355" s="78">
        <f t="shared" si="63"/>
        <v>0</v>
      </c>
      <c r="BN355" s="78">
        <f t="shared" si="64"/>
        <v>0</v>
      </c>
      <c r="BO355" s="78">
        <f t="shared" si="65"/>
        <v>0</v>
      </c>
      <c r="BP355" s="78">
        <f t="shared" si="66"/>
        <v>0</v>
      </c>
    </row>
    <row r="356" spans="1:68" ht="27" customHeight="1" x14ac:dyDescent="0.25">
      <c r="A356" s="63" t="s">
        <v>586</v>
      </c>
      <c r="B356" s="63" t="s">
        <v>587</v>
      </c>
      <c r="C356" s="36">
        <v>4301011573</v>
      </c>
      <c r="D356" s="775">
        <v>4680115881938</v>
      </c>
      <c r="E356" s="775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85</v>
      </c>
      <c r="L356" s="37"/>
      <c r="M356" s="38" t="s">
        <v>130</v>
      </c>
      <c r="N356" s="38"/>
      <c r="O356" s="37">
        <v>90</v>
      </c>
      <c r="P356" s="9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77"/>
      <c r="R356" s="777"/>
      <c r="S356" s="777"/>
      <c r="T356" s="77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2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44" t="s">
        <v>588</v>
      </c>
      <c r="AG356" s="78"/>
      <c r="AJ356" s="84"/>
      <c r="AK356" s="84"/>
      <c r="BB356" s="445" t="s">
        <v>66</v>
      </c>
      <c r="BM356" s="78">
        <f t="shared" si="63"/>
        <v>0</v>
      </c>
      <c r="BN356" s="78">
        <f t="shared" si="64"/>
        <v>0</v>
      </c>
      <c r="BO356" s="78">
        <f t="shared" si="65"/>
        <v>0</v>
      </c>
      <c r="BP356" s="78">
        <f t="shared" si="66"/>
        <v>0</v>
      </c>
    </row>
    <row r="357" spans="1:68" ht="27" customHeight="1" x14ac:dyDescent="0.25">
      <c r="A357" s="63" t="s">
        <v>589</v>
      </c>
      <c r="B357" s="63" t="s">
        <v>590</v>
      </c>
      <c r="C357" s="36">
        <v>4301010944</v>
      </c>
      <c r="D357" s="775">
        <v>4607091387346</v>
      </c>
      <c r="E357" s="775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85</v>
      </c>
      <c r="L357" s="37"/>
      <c r="M357" s="38" t="s">
        <v>130</v>
      </c>
      <c r="N357" s="38"/>
      <c r="O357" s="37">
        <v>55</v>
      </c>
      <c r="P357" s="9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77"/>
      <c r="R357" s="777"/>
      <c r="S357" s="777"/>
      <c r="T357" s="778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2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591</v>
      </c>
      <c r="AG357" s="78"/>
      <c r="AJ357" s="84"/>
      <c r="AK357" s="84"/>
      <c r="BB357" s="447" t="s">
        <v>66</v>
      </c>
      <c r="BM357" s="78">
        <f t="shared" si="63"/>
        <v>0</v>
      </c>
      <c r="BN357" s="78">
        <f t="shared" si="64"/>
        <v>0</v>
      </c>
      <c r="BO357" s="78">
        <f t="shared" si="65"/>
        <v>0</v>
      </c>
      <c r="BP357" s="78">
        <f t="shared" si="66"/>
        <v>0</v>
      </c>
    </row>
    <row r="358" spans="1:68" ht="27" customHeight="1" x14ac:dyDescent="0.25">
      <c r="A358" s="63" t="s">
        <v>592</v>
      </c>
      <c r="B358" s="63" t="s">
        <v>593</v>
      </c>
      <c r="C358" s="36">
        <v>4301011859</v>
      </c>
      <c r="D358" s="775">
        <v>4680115885608</v>
      </c>
      <c r="E358" s="775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85</v>
      </c>
      <c r="L358" s="37"/>
      <c r="M358" s="38" t="s">
        <v>130</v>
      </c>
      <c r="N358" s="38"/>
      <c r="O358" s="37">
        <v>55</v>
      </c>
      <c r="P358" s="9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77"/>
      <c r="R358" s="777"/>
      <c r="S358" s="777"/>
      <c r="T358" s="77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577</v>
      </c>
      <c r="AG358" s="78"/>
      <c r="AJ358" s="84"/>
      <c r="AK358" s="84"/>
      <c r="BB358" s="449" t="s">
        <v>66</v>
      </c>
      <c r="BM358" s="78">
        <f t="shared" si="63"/>
        <v>0</v>
      </c>
      <c r="BN358" s="78">
        <f t="shared" si="64"/>
        <v>0</v>
      </c>
      <c r="BO358" s="78">
        <f t="shared" si="65"/>
        <v>0</v>
      </c>
      <c r="BP358" s="78">
        <f t="shared" si="66"/>
        <v>0</v>
      </c>
    </row>
    <row r="359" spans="1:68" ht="27" customHeight="1" x14ac:dyDescent="0.25">
      <c r="A359" s="63" t="s">
        <v>594</v>
      </c>
      <c r="B359" s="63" t="s">
        <v>595</v>
      </c>
      <c r="C359" s="36">
        <v>4301011328</v>
      </c>
      <c r="D359" s="775">
        <v>4607091386011</v>
      </c>
      <c r="E359" s="775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85</v>
      </c>
      <c r="L359" s="37"/>
      <c r="M359" s="38" t="s">
        <v>79</v>
      </c>
      <c r="N359" s="38"/>
      <c r="O359" s="37">
        <v>55</v>
      </c>
      <c r="P359" s="9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77"/>
      <c r="R359" s="777"/>
      <c r="S359" s="777"/>
      <c r="T359" s="77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596</v>
      </c>
      <c r="AG359" s="78"/>
      <c r="AJ359" s="84"/>
      <c r="AK359" s="84"/>
      <c r="BB359" s="451" t="s">
        <v>66</v>
      </c>
      <c r="BM359" s="78">
        <f t="shared" si="63"/>
        <v>0</v>
      </c>
      <c r="BN359" s="78">
        <f t="shared" si="64"/>
        <v>0</v>
      </c>
      <c r="BO359" s="78">
        <f t="shared" si="65"/>
        <v>0</v>
      </c>
      <c r="BP359" s="78">
        <f t="shared" si="66"/>
        <v>0</v>
      </c>
    </row>
    <row r="360" spans="1:68" x14ac:dyDescent="0.2">
      <c r="A360" s="772"/>
      <c r="B360" s="772"/>
      <c r="C360" s="772"/>
      <c r="D360" s="772"/>
      <c r="E360" s="772"/>
      <c r="F360" s="772"/>
      <c r="G360" s="772"/>
      <c r="H360" s="772"/>
      <c r="I360" s="772"/>
      <c r="J360" s="772"/>
      <c r="K360" s="772"/>
      <c r="L360" s="772"/>
      <c r="M360" s="772"/>
      <c r="N360" s="772"/>
      <c r="O360" s="773"/>
      <c r="P360" s="769" t="s">
        <v>40</v>
      </c>
      <c r="Q360" s="770"/>
      <c r="R360" s="770"/>
      <c r="S360" s="770"/>
      <c r="T360" s="770"/>
      <c r="U360" s="770"/>
      <c r="V360" s="771"/>
      <c r="W360" s="42" t="s">
        <v>39</v>
      </c>
      <c r="X360" s="43">
        <f>IFERROR(X351/H351,"0")+IFERROR(X352/H352,"0")+IFERROR(X353/H353,"0")+IFERROR(X354/H354,"0")+IFERROR(X355/H355,"0")+IFERROR(X356/H356,"0")+IFERROR(X357/H357,"0")+IFERROR(X358/H358,"0")+IFERROR(X359/H359,"0")</f>
        <v>0</v>
      </c>
      <c r="Y360" s="43">
        <f>IFERROR(Y351/H351,"0")+IFERROR(Y352/H352,"0")+IFERROR(Y353/H353,"0")+IFERROR(Y354/H354,"0")+IFERROR(Y355/H355,"0")+IFERROR(Y356/H356,"0")+IFERROR(Y357/H357,"0")+IFERROR(Y358/H358,"0")+IFERROR(Y359/H359,"0")</f>
        <v>0</v>
      </c>
      <c r="Z360" s="43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772"/>
      <c r="B361" s="772"/>
      <c r="C361" s="772"/>
      <c r="D361" s="772"/>
      <c r="E361" s="772"/>
      <c r="F361" s="772"/>
      <c r="G361" s="772"/>
      <c r="H361" s="772"/>
      <c r="I361" s="772"/>
      <c r="J361" s="772"/>
      <c r="K361" s="772"/>
      <c r="L361" s="772"/>
      <c r="M361" s="772"/>
      <c r="N361" s="772"/>
      <c r="O361" s="773"/>
      <c r="P361" s="769" t="s">
        <v>40</v>
      </c>
      <c r="Q361" s="770"/>
      <c r="R361" s="770"/>
      <c r="S361" s="770"/>
      <c r="T361" s="770"/>
      <c r="U361" s="770"/>
      <c r="V361" s="771"/>
      <c r="W361" s="42" t="s">
        <v>0</v>
      </c>
      <c r="X361" s="43">
        <f>IFERROR(SUM(X351:X359),"0")</f>
        <v>0</v>
      </c>
      <c r="Y361" s="43">
        <f>IFERROR(SUM(Y351:Y359),"0")</f>
        <v>0</v>
      </c>
      <c r="Z361" s="42"/>
      <c r="AA361" s="67"/>
      <c r="AB361" s="67"/>
      <c r="AC361" s="67"/>
    </row>
    <row r="362" spans="1:68" ht="14.25" customHeight="1" x14ac:dyDescent="0.25">
      <c r="A362" s="774" t="s">
        <v>75</v>
      </c>
      <c r="B362" s="774"/>
      <c r="C362" s="774"/>
      <c r="D362" s="774"/>
      <c r="E362" s="774"/>
      <c r="F362" s="774"/>
      <c r="G362" s="774"/>
      <c r="H362" s="774"/>
      <c r="I362" s="774"/>
      <c r="J362" s="774"/>
      <c r="K362" s="774"/>
      <c r="L362" s="774"/>
      <c r="M362" s="774"/>
      <c r="N362" s="774"/>
      <c r="O362" s="774"/>
      <c r="P362" s="774"/>
      <c r="Q362" s="774"/>
      <c r="R362" s="774"/>
      <c r="S362" s="774"/>
      <c r="T362" s="774"/>
      <c r="U362" s="774"/>
      <c r="V362" s="774"/>
      <c r="W362" s="774"/>
      <c r="X362" s="774"/>
      <c r="Y362" s="774"/>
      <c r="Z362" s="774"/>
      <c r="AA362" s="66"/>
      <c r="AB362" s="66"/>
      <c r="AC362" s="80"/>
    </row>
    <row r="363" spans="1:68" ht="27" customHeight="1" x14ac:dyDescent="0.25">
      <c r="A363" s="63" t="s">
        <v>597</v>
      </c>
      <c r="B363" s="63" t="s">
        <v>598</v>
      </c>
      <c r="C363" s="36">
        <v>4301030878</v>
      </c>
      <c r="D363" s="775">
        <v>4607091387193</v>
      </c>
      <c r="E363" s="775"/>
      <c r="F363" s="62">
        <v>0.7</v>
      </c>
      <c r="G363" s="37">
        <v>6</v>
      </c>
      <c r="H363" s="62">
        <v>4.2</v>
      </c>
      <c r="I363" s="62">
        <v>4.46</v>
      </c>
      <c r="J363" s="37">
        <v>156</v>
      </c>
      <c r="K363" s="37" t="s">
        <v>85</v>
      </c>
      <c r="L363" s="37"/>
      <c r="M363" s="38" t="s">
        <v>79</v>
      </c>
      <c r="N363" s="38"/>
      <c r="O363" s="37">
        <v>35</v>
      </c>
      <c r="P363" s="9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77"/>
      <c r="R363" s="777"/>
      <c r="S363" s="777"/>
      <c r="T363" s="77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52" t="s">
        <v>599</v>
      </c>
      <c r="AG363" s="78"/>
      <c r="AJ363" s="84"/>
      <c r="AK363" s="84"/>
      <c r="BB363" s="453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600</v>
      </c>
      <c r="B364" s="63" t="s">
        <v>601</v>
      </c>
      <c r="C364" s="36">
        <v>4301031153</v>
      </c>
      <c r="D364" s="775">
        <v>4607091387230</v>
      </c>
      <c r="E364" s="775"/>
      <c r="F364" s="62">
        <v>0.7</v>
      </c>
      <c r="G364" s="37">
        <v>6</v>
      </c>
      <c r="H364" s="62">
        <v>4.2</v>
      </c>
      <c r="I364" s="62">
        <v>4.46</v>
      </c>
      <c r="J364" s="37">
        <v>156</v>
      </c>
      <c r="K364" s="37" t="s">
        <v>85</v>
      </c>
      <c r="L364" s="37"/>
      <c r="M364" s="38" t="s">
        <v>79</v>
      </c>
      <c r="N364" s="38"/>
      <c r="O364" s="37">
        <v>40</v>
      </c>
      <c r="P364" s="9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77"/>
      <c r="R364" s="777"/>
      <c r="S364" s="777"/>
      <c r="T364" s="77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54" t="s">
        <v>602</v>
      </c>
      <c r="AG364" s="78"/>
      <c r="AJ364" s="84"/>
      <c r="AK364" s="84"/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603</v>
      </c>
      <c r="B365" s="63" t="s">
        <v>604</v>
      </c>
      <c r="C365" s="36">
        <v>4301031154</v>
      </c>
      <c r="D365" s="775">
        <v>4607091387292</v>
      </c>
      <c r="E365" s="775"/>
      <c r="F365" s="62">
        <v>0.73</v>
      </c>
      <c r="G365" s="37">
        <v>6</v>
      </c>
      <c r="H365" s="62">
        <v>4.38</v>
      </c>
      <c r="I365" s="62">
        <v>4.6399999999999997</v>
      </c>
      <c r="J365" s="37">
        <v>156</v>
      </c>
      <c r="K365" s="37" t="s">
        <v>85</v>
      </c>
      <c r="L365" s="37"/>
      <c r="M365" s="38" t="s">
        <v>79</v>
      </c>
      <c r="N365" s="38"/>
      <c r="O365" s="37">
        <v>45</v>
      </c>
      <c r="P365" s="93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77"/>
      <c r="R365" s="777"/>
      <c r="S365" s="777"/>
      <c r="T365" s="77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605</v>
      </c>
      <c r="AG365" s="78"/>
      <c r="AJ365" s="84"/>
      <c r="AK365" s="84"/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606</v>
      </c>
      <c r="B366" s="63" t="s">
        <v>607</v>
      </c>
      <c r="C366" s="36">
        <v>4301031152</v>
      </c>
      <c r="D366" s="775">
        <v>4607091387285</v>
      </c>
      <c r="E366" s="775"/>
      <c r="F366" s="62">
        <v>0.35</v>
      </c>
      <c r="G366" s="37">
        <v>6</v>
      </c>
      <c r="H366" s="62">
        <v>2.1</v>
      </c>
      <c r="I366" s="62">
        <v>2.23</v>
      </c>
      <c r="J366" s="37">
        <v>234</v>
      </c>
      <c r="K366" s="37" t="s">
        <v>80</v>
      </c>
      <c r="L366" s="37"/>
      <c r="M366" s="38" t="s">
        <v>79</v>
      </c>
      <c r="N366" s="38"/>
      <c r="O366" s="37">
        <v>40</v>
      </c>
      <c r="P366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77"/>
      <c r="R366" s="777"/>
      <c r="S366" s="777"/>
      <c r="T366" s="77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IFERROR(IF(Y366=0,"",ROUNDUP(Y366/H366,0)*0.00502),"")</f>
        <v/>
      </c>
      <c r="AA366" s="68" t="s">
        <v>45</v>
      </c>
      <c r="AB366" s="69" t="s">
        <v>45</v>
      </c>
      <c r="AC366" s="458" t="s">
        <v>602</v>
      </c>
      <c r="AG366" s="78"/>
      <c r="AJ366" s="84"/>
      <c r="AK366" s="84"/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772"/>
      <c r="B367" s="772"/>
      <c r="C367" s="772"/>
      <c r="D367" s="772"/>
      <c r="E367" s="772"/>
      <c r="F367" s="772"/>
      <c r="G367" s="772"/>
      <c r="H367" s="772"/>
      <c r="I367" s="772"/>
      <c r="J367" s="772"/>
      <c r="K367" s="772"/>
      <c r="L367" s="772"/>
      <c r="M367" s="772"/>
      <c r="N367" s="772"/>
      <c r="O367" s="773"/>
      <c r="P367" s="769" t="s">
        <v>40</v>
      </c>
      <c r="Q367" s="770"/>
      <c r="R367" s="770"/>
      <c r="S367" s="770"/>
      <c r="T367" s="770"/>
      <c r="U367" s="770"/>
      <c r="V367" s="771"/>
      <c r="W367" s="42" t="s">
        <v>39</v>
      </c>
      <c r="X367" s="43">
        <f>IFERROR(X363/H363,"0")+IFERROR(X364/H364,"0")+IFERROR(X365/H365,"0")+IFERROR(X366/H366,"0")</f>
        <v>0</v>
      </c>
      <c r="Y367" s="43">
        <f>IFERROR(Y363/H363,"0")+IFERROR(Y364/H364,"0")+IFERROR(Y365/H365,"0")+IFERROR(Y366/H366,"0")</f>
        <v>0</v>
      </c>
      <c r="Z367" s="43">
        <f>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2" t="s">
        <v>0</v>
      </c>
      <c r="X368" s="43">
        <f>IFERROR(SUM(X363:X366),"0")</f>
        <v>0</v>
      </c>
      <c r="Y368" s="43">
        <f>IFERROR(SUM(Y363:Y366),"0")</f>
        <v>0</v>
      </c>
      <c r="Z368" s="42"/>
      <c r="AA368" s="67"/>
      <c r="AB368" s="67"/>
      <c r="AC368" s="67"/>
    </row>
    <row r="369" spans="1:68" ht="14.25" customHeight="1" x14ac:dyDescent="0.25">
      <c r="A369" s="774" t="s">
        <v>81</v>
      </c>
      <c r="B369" s="774"/>
      <c r="C369" s="774"/>
      <c r="D369" s="774"/>
      <c r="E369" s="774"/>
      <c r="F369" s="774"/>
      <c r="G369" s="774"/>
      <c r="H369" s="774"/>
      <c r="I369" s="774"/>
      <c r="J369" s="774"/>
      <c r="K369" s="774"/>
      <c r="L369" s="774"/>
      <c r="M369" s="774"/>
      <c r="N369" s="774"/>
      <c r="O369" s="774"/>
      <c r="P369" s="774"/>
      <c r="Q369" s="774"/>
      <c r="R369" s="774"/>
      <c r="S369" s="774"/>
      <c r="T369" s="774"/>
      <c r="U369" s="774"/>
      <c r="V369" s="774"/>
      <c r="W369" s="774"/>
      <c r="X369" s="774"/>
      <c r="Y369" s="774"/>
      <c r="Z369" s="774"/>
      <c r="AA369" s="66"/>
      <c r="AB369" s="66"/>
      <c r="AC369" s="80"/>
    </row>
    <row r="370" spans="1:68" ht="37.5" customHeight="1" x14ac:dyDescent="0.25">
      <c r="A370" s="63" t="s">
        <v>608</v>
      </c>
      <c r="B370" s="63" t="s">
        <v>609</v>
      </c>
      <c r="C370" s="36">
        <v>4301051100</v>
      </c>
      <c r="D370" s="775">
        <v>4607091387766</v>
      </c>
      <c r="E370" s="775"/>
      <c r="F370" s="62">
        <v>1.3</v>
      </c>
      <c r="G370" s="37">
        <v>6</v>
      </c>
      <c r="H370" s="62">
        <v>7.8</v>
      </c>
      <c r="I370" s="62">
        <v>8.3580000000000005</v>
      </c>
      <c r="J370" s="37">
        <v>56</v>
      </c>
      <c r="K370" s="37" t="s">
        <v>127</v>
      </c>
      <c r="L370" s="37"/>
      <c r="M370" s="38" t="s">
        <v>126</v>
      </c>
      <c r="N370" s="38"/>
      <c r="O370" s="37">
        <v>40</v>
      </c>
      <c r="P370" s="9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77"/>
      <c r="R370" s="777"/>
      <c r="S370" s="777"/>
      <c r="T370" s="77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ref="Y370:Y375" si="67"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0" t="s">
        <v>610</v>
      </c>
      <c r="AG370" s="78"/>
      <c r="AJ370" s="84"/>
      <c r="AK370" s="84"/>
      <c r="BB370" s="461" t="s">
        <v>66</v>
      </c>
      <c r="BM370" s="78">
        <f t="shared" ref="BM370:BM375" si="68">IFERROR(X370*I370/H370,"0")</f>
        <v>0</v>
      </c>
      <c r="BN370" s="78">
        <f t="shared" ref="BN370:BN375" si="69">IFERROR(Y370*I370/H370,"0")</f>
        <v>0</v>
      </c>
      <c r="BO370" s="78">
        <f t="shared" ref="BO370:BO375" si="70">IFERROR(1/J370*(X370/H370),"0")</f>
        <v>0</v>
      </c>
      <c r="BP370" s="78">
        <f t="shared" ref="BP370:BP375" si="71">IFERROR(1/J370*(Y370/H370),"0")</f>
        <v>0</v>
      </c>
    </row>
    <row r="371" spans="1:68" ht="27" customHeight="1" x14ac:dyDescent="0.25">
      <c r="A371" s="63" t="s">
        <v>611</v>
      </c>
      <c r="B371" s="63" t="s">
        <v>612</v>
      </c>
      <c r="C371" s="36">
        <v>4301051116</v>
      </c>
      <c r="D371" s="775">
        <v>4607091387957</v>
      </c>
      <c r="E371" s="775"/>
      <c r="F371" s="62">
        <v>1.3</v>
      </c>
      <c r="G371" s="37">
        <v>6</v>
      </c>
      <c r="H371" s="62">
        <v>7.8</v>
      </c>
      <c r="I371" s="62">
        <v>8.3640000000000008</v>
      </c>
      <c r="J371" s="37">
        <v>56</v>
      </c>
      <c r="K371" s="37" t="s">
        <v>127</v>
      </c>
      <c r="L371" s="37"/>
      <c r="M371" s="38" t="s">
        <v>79</v>
      </c>
      <c r="N371" s="38"/>
      <c r="O371" s="37">
        <v>40</v>
      </c>
      <c r="P371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77"/>
      <c r="R371" s="777"/>
      <c r="S371" s="777"/>
      <c r="T371" s="778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67"/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62" t="s">
        <v>613</v>
      </c>
      <c r="AG371" s="78"/>
      <c r="AJ371" s="84"/>
      <c r="AK371" s="84"/>
      <c r="BB371" s="463" t="s">
        <v>66</v>
      </c>
      <c r="BM371" s="78">
        <f t="shared" si="68"/>
        <v>0</v>
      </c>
      <c r="BN371" s="78">
        <f t="shared" si="69"/>
        <v>0</v>
      </c>
      <c r="BO371" s="78">
        <f t="shared" si="70"/>
        <v>0</v>
      </c>
      <c r="BP371" s="78">
        <f t="shared" si="71"/>
        <v>0</v>
      </c>
    </row>
    <row r="372" spans="1:68" ht="27" customHeight="1" x14ac:dyDescent="0.25">
      <c r="A372" s="63" t="s">
        <v>614</v>
      </c>
      <c r="B372" s="63" t="s">
        <v>615</v>
      </c>
      <c r="C372" s="36">
        <v>4301051115</v>
      </c>
      <c r="D372" s="775">
        <v>4607091387964</v>
      </c>
      <c r="E372" s="775"/>
      <c r="F372" s="62">
        <v>1.35</v>
      </c>
      <c r="G372" s="37">
        <v>6</v>
      </c>
      <c r="H372" s="62">
        <v>8.1</v>
      </c>
      <c r="I372" s="62">
        <v>8.6460000000000008</v>
      </c>
      <c r="J372" s="37">
        <v>56</v>
      </c>
      <c r="K372" s="37" t="s">
        <v>127</v>
      </c>
      <c r="L372" s="37"/>
      <c r="M372" s="38" t="s">
        <v>79</v>
      </c>
      <c r="N372" s="38"/>
      <c r="O372" s="37">
        <v>40</v>
      </c>
      <c r="P372" s="9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77"/>
      <c r="R372" s="777"/>
      <c r="S372" s="777"/>
      <c r="T372" s="77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67"/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616</v>
      </c>
      <c r="AG372" s="78"/>
      <c r="AJ372" s="84"/>
      <c r="AK372" s="84"/>
      <c r="BB372" s="465" t="s">
        <v>66</v>
      </c>
      <c r="BM372" s="78">
        <f t="shared" si="68"/>
        <v>0</v>
      </c>
      <c r="BN372" s="78">
        <f t="shared" si="69"/>
        <v>0</v>
      </c>
      <c r="BO372" s="78">
        <f t="shared" si="70"/>
        <v>0</v>
      </c>
      <c r="BP372" s="78">
        <f t="shared" si="71"/>
        <v>0</v>
      </c>
    </row>
    <row r="373" spans="1:68" ht="37.5" customHeight="1" x14ac:dyDescent="0.25">
      <c r="A373" s="63" t="s">
        <v>617</v>
      </c>
      <c r="B373" s="63" t="s">
        <v>618</v>
      </c>
      <c r="C373" s="36">
        <v>4301051705</v>
      </c>
      <c r="D373" s="775">
        <v>4680115884588</v>
      </c>
      <c r="E373" s="775"/>
      <c r="F373" s="62">
        <v>0.5</v>
      </c>
      <c r="G373" s="37">
        <v>6</v>
      </c>
      <c r="H373" s="62">
        <v>3</v>
      </c>
      <c r="I373" s="62">
        <v>3.266</v>
      </c>
      <c r="J373" s="37">
        <v>156</v>
      </c>
      <c r="K373" s="37" t="s">
        <v>85</v>
      </c>
      <c r="L373" s="37"/>
      <c r="M373" s="38" t="s">
        <v>79</v>
      </c>
      <c r="N373" s="38"/>
      <c r="O373" s="37">
        <v>40</v>
      </c>
      <c r="P373" s="9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77"/>
      <c r="R373" s="777"/>
      <c r="S373" s="777"/>
      <c r="T373" s="778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67"/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619</v>
      </c>
      <c r="AG373" s="78"/>
      <c r="AJ373" s="84"/>
      <c r="AK373" s="84"/>
      <c r="BB373" s="467" t="s">
        <v>66</v>
      </c>
      <c r="BM373" s="78">
        <f t="shared" si="68"/>
        <v>0</v>
      </c>
      <c r="BN373" s="78">
        <f t="shared" si="69"/>
        <v>0</v>
      </c>
      <c r="BO373" s="78">
        <f t="shared" si="70"/>
        <v>0</v>
      </c>
      <c r="BP373" s="78">
        <f t="shared" si="71"/>
        <v>0</v>
      </c>
    </row>
    <row r="374" spans="1:68" ht="37.5" customHeight="1" x14ac:dyDescent="0.25">
      <c r="A374" s="63" t="s">
        <v>620</v>
      </c>
      <c r="B374" s="63" t="s">
        <v>621</v>
      </c>
      <c r="C374" s="36">
        <v>4301051130</v>
      </c>
      <c r="D374" s="775">
        <v>4607091387537</v>
      </c>
      <c r="E374" s="775"/>
      <c r="F374" s="62">
        <v>0.45</v>
      </c>
      <c r="G374" s="37">
        <v>6</v>
      </c>
      <c r="H374" s="62">
        <v>2.7</v>
      </c>
      <c r="I374" s="62">
        <v>2.99</v>
      </c>
      <c r="J374" s="37">
        <v>156</v>
      </c>
      <c r="K374" s="37" t="s">
        <v>85</v>
      </c>
      <c r="L374" s="37"/>
      <c r="M374" s="38" t="s">
        <v>79</v>
      </c>
      <c r="N374" s="38"/>
      <c r="O374" s="37">
        <v>40</v>
      </c>
      <c r="P374" s="9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77"/>
      <c r="R374" s="777"/>
      <c r="S374" s="777"/>
      <c r="T374" s="778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67"/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622</v>
      </c>
      <c r="AG374" s="78"/>
      <c r="AJ374" s="84"/>
      <c r="AK374" s="84"/>
      <c r="BB374" s="469" t="s">
        <v>66</v>
      </c>
      <c r="BM374" s="78">
        <f t="shared" si="68"/>
        <v>0</v>
      </c>
      <c r="BN374" s="78">
        <f t="shared" si="69"/>
        <v>0</v>
      </c>
      <c r="BO374" s="78">
        <f t="shared" si="70"/>
        <v>0</v>
      </c>
      <c r="BP374" s="78">
        <f t="shared" si="71"/>
        <v>0</v>
      </c>
    </row>
    <row r="375" spans="1:68" ht="37.5" customHeight="1" x14ac:dyDescent="0.25">
      <c r="A375" s="63" t="s">
        <v>623</v>
      </c>
      <c r="B375" s="63" t="s">
        <v>624</v>
      </c>
      <c r="C375" s="36">
        <v>4301051132</v>
      </c>
      <c r="D375" s="775">
        <v>4607091387513</v>
      </c>
      <c r="E375" s="775"/>
      <c r="F375" s="62">
        <v>0.45</v>
      </c>
      <c r="G375" s="37">
        <v>6</v>
      </c>
      <c r="H375" s="62">
        <v>2.7</v>
      </c>
      <c r="I375" s="62">
        <v>2.9780000000000002</v>
      </c>
      <c r="J375" s="37">
        <v>156</v>
      </c>
      <c r="K375" s="37" t="s">
        <v>85</v>
      </c>
      <c r="L375" s="37"/>
      <c r="M375" s="38" t="s">
        <v>79</v>
      </c>
      <c r="N375" s="38"/>
      <c r="O375" s="37">
        <v>40</v>
      </c>
      <c r="P375" s="9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77"/>
      <c r="R375" s="777"/>
      <c r="S375" s="777"/>
      <c r="T375" s="77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67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625</v>
      </c>
      <c r="AG375" s="78"/>
      <c r="AJ375" s="84"/>
      <c r="AK375" s="84"/>
      <c r="BB375" s="471" t="s">
        <v>66</v>
      </c>
      <c r="BM375" s="78">
        <f t="shared" si="68"/>
        <v>0</v>
      </c>
      <c r="BN375" s="78">
        <f t="shared" si="69"/>
        <v>0</v>
      </c>
      <c r="BO375" s="78">
        <f t="shared" si="70"/>
        <v>0</v>
      </c>
      <c r="BP375" s="78">
        <f t="shared" si="71"/>
        <v>0</v>
      </c>
    </row>
    <row r="376" spans="1:68" x14ac:dyDescent="0.2">
      <c r="A376" s="772"/>
      <c r="B376" s="772"/>
      <c r="C376" s="772"/>
      <c r="D376" s="772"/>
      <c r="E376" s="772"/>
      <c r="F376" s="772"/>
      <c r="G376" s="772"/>
      <c r="H376" s="772"/>
      <c r="I376" s="772"/>
      <c r="J376" s="772"/>
      <c r="K376" s="772"/>
      <c r="L376" s="772"/>
      <c r="M376" s="772"/>
      <c r="N376" s="772"/>
      <c r="O376" s="773"/>
      <c r="P376" s="769" t="s">
        <v>40</v>
      </c>
      <c r="Q376" s="770"/>
      <c r="R376" s="770"/>
      <c r="S376" s="770"/>
      <c r="T376" s="770"/>
      <c r="U376" s="770"/>
      <c r="V376" s="771"/>
      <c r="W376" s="42" t="s">
        <v>39</v>
      </c>
      <c r="X376" s="43">
        <f>IFERROR(X370/H370,"0")+IFERROR(X371/H371,"0")+IFERROR(X372/H372,"0")+IFERROR(X373/H373,"0")+IFERROR(X374/H374,"0")+IFERROR(X375/H375,"0")</f>
        <v>0</v>
      </c>
      <c r="Y376" s="43">
        <f>IFERROR(Y370/H370,"0")+IFERROR(Y371/H371,"0")+IFERROR(Y372/H372,"0")+IFERROR(Y373/H373,"0")+IFERROR(Y374/H374,"0")+IFERROR(Y375/H375,"0")</f>
        <v>0</v>
      </c>
      <c r="Z376" s="43">
        <f>IFERROR(IF(Z370="",0,Z370),"0")+IFERROR(IF(Z371="",0,Z371),"0")+IFERROR(IF(Z372="",0,Z372),"0")+IFERROR(IF(Z373="",0,Z373),"0")+IFERROR(IF(Z374="",0,Z374),"0")+IFERROR(IF(Z375="",0,Z375),"0")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772"/>
      <c r="B377" s="772"/>
      <c r="C377" s="772"/>
      <c r="D377" s="772"/>
      <c r="E377" s="772"/>
      <c r="F377" s="772"/>
      <c r="G377" s="772"/>
      <c r="H377" s="772"/>
      <c r="I377" s="772"/>
      <c r="J377" s="772"/>
      <c r="K377" s="772"/>
      <c r="L377" s="772"/>
      <c r="M377" s="772"/>
      <c r="N377" s="772"/>
      <c r="O377" s="773"/>
      <c r="P377" s="769" t="s">
        <v>40</v>
      </c>
      <c r="Q377" s="770"/>
      <c r="R377" s="770"/>
      <c r="S377" s="770"/>
      <c r="T377" s="770"/>
      <c r="U377" s="770"/>
      <c r="V377" s="771"/>
      <c r="W377" s="42" t="s">
        <v>0</v>
      </c>
      <c r="X377" s="43">
        <f>IFERROR(SUM(X370:X375),"0")</f>
        <v>0</v>
      </c>
      <c r="Y377" s="43">
        <f>IFERROR(SUM(Y370:Y375),"0")</f>
        <v>0</v>
      </c>
      <c r="Z377" s="42"/>
      <c r="AA377" s="67"/>
      <c r="AB377" s="67"/>
      <c r="AC377" s="67"/>
    </row>
    <row r="378" spans="1:68" ht="14.25" customHeight="1" x14ac:dyDescent="0.25">
      <c r="A378" s="774" t="s">
        <v>222</v>
      </c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4"/>
      <c r="P378" s="774"/>
      <c r="Q378" s="774"/>
      <c r="R378" s="774"/>
      <c r="S378" s="774"/>
      <c r="T378" s="774"/>
      <c r="U378" s="774"/>
      <c r="V378" s="774"/>
      <c r="W378" s="774"/>
      <c r="X378" s="774"/>
      <c r="Y378" s="774"/>
      <c r="Z378" s="774"/>
      <c r="AA378" s="66"/>
      <c r="AB378" s="66"/>
      <c r="AC378" s="80"/>
    </row>
    <row r="379" spans="1:68" ht="27" customHeight="1" x14ac:dyDescent="0.25">
      <c r="A379" s="63" t="s">
        <v>626</v>
      </c>
      <c r="B379" s="63" t="s">
        <v>627</v>
      </c>
      <c r="C379" s="36">
        <v>4301060379</v>
      </c>
      <c r="D379" s="775">
        <v>4607091380880</v>
      </c>
      <c r="E379" s="775"/>
      <c r="F379" s="62">
        <v>1.4</v>
      </c>
      <c r="G379" s="37">
        <v>6</v>
      </c>
      <c r="H379" s="62">
        <v>8.4</v>
      </c>
      <c r="I379" s="62">
        <v>8.9640000000000004</v>
      </c>
      <c r="J379" s="37">
        <v>56</v>
      </c>
      <c r="K379" s="37" t="s">
        <v>127</v>
      </c>
      <c r="L379" s="37"/>
      <c r="M379" s="38" t="s">
        <v>79</v>
      </c>
      <c r="N379" s="38"/>
      <c r="O379" s="37">
        <v>30</v>
      </c>
      <c r="P379" s="9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77"/>
      <c r="R379" s="777"/>
      <c r="S379" s="777"/>
      <c r="T379" s="77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628</v>
      </c>
      <c r="AG379" s="78"/>
      <c r="AJ379" s="84"/>
      <c r="AK379" s="84"/>
      <c r="BB379" s="47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629</v>
      </c>
      <c r="B380" s="63" t="s">
        <v>630</v>
      </c>
      <c r="C380" s="36">
        <v>4301060308</v>
      </c>
      <c r="D380" s="775">
        <v>4607091384482</v>
      </c>
      <c r="E380" s="775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127</v>
      </c>
      <c r="L380" s="37"/>
      <c r="M380" s="38" t="s">
        <v>79</v>
      </c>
      <c r="N380" s="38"/>
      <c r="O380" s="37">
        <v>30</v>
      </c>
      <c r="P380" s="9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77"/>
      <c r="R380" s="777"/>
      <c r="S380" s="777"/>
      <c r="T380" s="778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631</v>
      </c>
      <c r="AG380" s="78"/>
      <c r="AJ380" s="84"/>
      <c r="AK380" s="84"/>
      <c r="BB380" s="47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16.5" customHeight="1" x14ac:dyDescent="0.25">
      <c r="A381" s="63" t="s">
        <v>632</v>
      </c>
      <c r="B381" s="63" t="s">
        <v>633</v>
      </c>
      <c r="C381" s="36">
        <v>4301060325</v>
      </c>
      <c r="D381" s="775">
        <v>4607091380897</v>
      </c>
      <c r="E381" s="775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127</v>
      </c>
      <c r="L381" s="37"/>
      <c r="M381" s="38" t="s">
        <v>79</v>
      </c>
      <c r="N381" s="38"/>
      <c r="O381" s="37">
        <v>30</v>
      </c>
      <c r="P381" s="9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77"/>
      <c r="R381" s="777"/>
      <c r="S381" s="777"/>
      <c r="T381" s="77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634</v>
      </c>
      <c r="AG381" s="78"/>
      <c r="AJ381" s="84"/>
      <c r="AK381" s="84"/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772"/>
      <c r="B382" s="772"/>
      <c r="C382" s="772"/>
      <c r="D382" s="772"/>
      <c r="E382" s="772"/>
      <c r="F382" s="772"/>
      <c r="G382" s="772"/>
      <c r="H382" s="772"/>
      <c r="I382" s="772"/>
      <c r="J382" s="772"/>
      <c r="K382" s="772"/>
      <c r="L382" s="772"/>
      <c r="M382" s="772"/>
      <c r="N382" s="772"/>
      <c r="O382" s="773"/>
      <c r="P382" s="769" t="s">
        <v>40</v>
      </c>
      <c r="Q382" s="770"/>
      <c r="R382" s="770"/>
      <c r="S382" s="770"/>
      <c r="T382" s="770"/>
      <c r="U382" s="770"/>
      <c r="V382" s="771"/>
      <c r="W382" s="42" t="s">
        <v>39</v>
      </c>
      <c r="X382" s="43">
        <f>IFERROR(X379/H379,"0")+IFERROR(X380/H380,"0")+IFERROR(X381/H381,"0")</f>
        <v>0</v>
      </c>
      <c r="Y382" s="43">
        <f>IFERROR(Y379/H379,"0")+IFERROR(Y380/H380,"0")+IFERROR(Y381/H381,"0")</f>
        <v>0</v>
      </c>
      <c r="Z382" s="43">
        <f>IFERROR(IF(Z379="",0,Z379),"0")+IFERROR(IF(Z380="",0,Z380),"0")+IFERROR(IF(Z381="",0,Z381),"0")</f>
        <v>0</v>
      </c>
      <c r="AA382" s="67"/>
      <c r="AB382" s="67"/>
      <c r="AC382" s="67"/>
    </row>
    <row r="383" spans="1:68" x14ac:dyDescent="0.2">
      <c r="A383" s="772"/>
      <c r="B383" s="772"/>
      <c r="C383" s="772"/>
      <c r="D383" s="772"/>
      <c r="E383" s="772"/>
      <c r="F383" s="772"/>
      <c r="G383" s="772"/>
      <c r="H383" s="772"/>
      <c r="I383" s="772"/>
      <c r="J383" s="772"/>
      <c r="K383" s="772"/>
      <c r="L383" s="772"/>
      <c r="M383" s="772"/>
      <c r="N383" s="772"/>
      <c r="O383" s="773"/>
      <c r="P383" s="769" t="s">
        <v>40</v>
      </c>
      <c r="Q383" s="770"/>
      <c r="R383" s="770"/>
      <c r="S383" s="770"/>
      <c r="T383" s="770"/>
      <c r="U383" s="770"/>
      <c r="V383" s="771"/>
      <c r="W383" s="42" t="s">
        <v>0</v>
      </c>
      <c r="X383" s="43">
        <f>IFERROR(SUM(X379:X381),"0")</f>
        <v>0</v>
      </c>
      <c r="Y383" s="43">
        <f>IFERROR(SUM(Y379:Y381),"0")</f>
        <v>0</v>
      </c>
      <c r="Z383" s="42"/>
      <c r="AA383" s="67"/>
      <c r="AB383" s="67"/>
      <c r="AC383" s="67"/>
    </row>
    <row r="384" spans="1:68" ht="14.25" customHeight="1" x14ac:dyDescent="0.25">
      <c r="A384" s="774" t="s">
        <v>111</v>
      </c>
      <c r="B384" s="774"/>
      <c r="C384" s="774"/>
      <c r="D384" s="774"/>
      <c r="E384" s="774"/>
      <c r="F384" s="774"/>
      <c r="G384" s="774"/>
      <c r="H384" s="774"/>
      <c r="I384" s="774"/>
      <c r="J384" s="774"/>
      <c r="K384" s="774"/>
      <c r="L384" s="774"/>
      <c r="M384" s="774"/>
      <c r="N384" s="774"/>
      <c r="O384" s="774"/>
      <c r="P384" s="774"/>
      <c r="Q384" s="774"/>
      <c r="R384" s="774"/>
      <c r="S384" s="774"/>
      <c r="T384" s="774"/>
      <c r="U384" s="774"/>
      <c r="V384" s="774"/>
      <c r="W384" s="774"/>
      <c r="X384" s="774"/>
      <c r="Y384" s="774"/>
      <c r="Z384" s="774"/>
      <c r="AA384" s="66"/>
      <c r="AB384" s="66"/>
      <c r="AC384" s="80"/>
    </row>
    <row r="385" spans="1:68" ht="16.5" customHeight="1" x14ac:dyDescent="0.25">
      <c r="A385" s="63" t="s">
        <v>635</v>
      </c>
      <c r="B385" s="63" t="s">
        <v>636</v>
      </c>
      <c r="C385" s="36">
        <v>4301030232</v>
      </c>
      <c r="D385" s="775">
        <v>4607091388374</v>
      </c>
      <c r="E385" s="775"/>
      <c r="F385" s="62">
        <v>0.38</v>
      </c>
      <c r="G385" s="37">
        <v>8</v>
      </c>
      <c r="H385" s="62">
        <v>3.04</v>
      </c>
      <c r="I385" s="62">
        <v>3.28</v>
      </c>
      <c r="J385" s="37">
        <v>156</v>
      </c>
      <c r="K385" s="37" t="s">
        <v>85</v>
      </c>
      <c r="L385" s="37"/>
      <c r="M385" s="38" t="s">
        <v>116</v>
      </c>
      <c r="N385" s="38"/>
      <c r="O385" s="37">
        <v>180</v>
      </c>
      <c r="P385" s="924" t="s">
        <v>637</v>
      </c>
      <c r="Q385" s="777"/>
      <c r="R385" s="777"/>
      <c r="S385" s="777"/>
      <c r="T385" s="77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IFERROR(IF(Y385=0,"",ROUNDUP(Y385/H385,0)*0.00753),"")</f>
        <v/>
      </c>
      <c r="AA385" s="68" t="s">
        <v>45</v>
      </c>
      <c r="AB385" s="69" t="s">
        <v>45</v>
      </c>
      <c r="AC385" s="478" t="s">
        <v>638</v>
      </c>
      <c r="AG385" s="78"/>
      <c r="AJ385" s="84"/>
      <c r="AK385" s="84"/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639</v>
      </c>
      <c r="B386" s="63" t="s">
        <v>640</v>
      </c>
      <c r="C386" s="36">
        <v>4301030235</v>
      </c>
      <c r="D386" s="775">
        <v>4607091388381</v>
      </c>
      <c r="E386" s="775"/>
      <c r="F386" s="62">
        <v>0.38</v>
      </c>
      <c r="G386" s="37">
        <v>8</v>
      </c>
      <c r="H386" s="62">
        <v>3.04</v>
      </c>
      <c r="I386" s="62">
        <v>3.32</v>
      </c>
      <c r="J386" s="37">
        <v>156</v>
      </c>
      <c r="K386" s="37" t="s">
        <v>85</v>
      </c>
      <c r="L386" s="37"/>
      <c r="M386" s="38" t="s">
        <v>116</v>
      </c>
      <c r="N386" s="38"/>
      <c r="O386" s="37">
        <v>180</v>
      </c>
      <c r="P386" s="925" t="s">
        <v>641</v>
      </c>
      <c r="Q386" s="777"/>
      <c r="R386" s="777"/>
      <c r="S386" s="777"/>
      <c r="T386" s="77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IFERROR(IF(Y386=0,"",ROUNDUP(Y386/H386,0)*0.00753),"")</f>
        <v/>
      </c>
      <c r="AA386" s="68" t="s">
        <v>45</v>
      </c>
      <c r="AB386" s="69" t="s">
        <v>45</v>
      </c>
      <c r="AC386" s="480" t="s">
        <v>638</v>
      </c>
      <c r="AG386" s="78"/>
      <c r="AJ386" s="84"/>
      <c r="AK386" s="84"/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642</v>
      </c>
      <c r="B387" s="63" t="s">
        <v>643</v>
      </c>
      <c r="C387" s="36">
        <v>4301032015</v>
      </c>
      <c r="D387" s="775">
        <v>4607091383102</v>
      </c>
      <c r="E387" s="775"/>
      <c r="F387" s="62">
        <v>0.17</v>
      </c>
      <c r="G387" s="37">
        <v>15</v>
      </c>
      <c r="H387" s="62">
        <v>2.5499999999999998</v>
      </c>
      <c r="I387" s="62">
        <v>2.9750000000000001</v>
      </c>
      <c r="J387" s="37">
        <v>156</v>
      </c>
      <c r="K387" s="37" t="s">
        <v>85</v>
      </c>
      <c r="L387" s="37"/>
      <c r="M387" s="38" t="s">
        <v>116</v>
      </c>
      <c r="N387" s="38"/>
      <c r="O387" s="37">
        <v>180</v>
      </c>
      <c r="P387" s="9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77"/>
      <c r="R387" s="777"/>
      <c r="S387" s="777"/>
      <c r="T387" s="77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644</v>
      </c>
      <c r="AG387" s="78"/>
      <c r="AJ387" s="84"/>
      <c r="AK387" s="84"/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645</v>
      </c>
      <c r="B388" s="63" t="s">
        <v>646</v>
      </c>
      <c r="C388" s="36">
        <v>4301030233</v>
      </c>
      <c r="D388" s="775">
        <v>4607091388404</v>
      </c>
      <c r="E388" s="775"/>
      <c r="F388" s="62">
        <v>0.17</v>
      </c>
      <c r="G388" s="37">
        <v>15</v>
      </c>
      <c r="H388" s="62">
        <v>2.5499999999999998</v>
      </c>
      <c r="I388" s="62">
        <v>2.9</v>
      </c>
      <c r="J388" s="37">
        <v>156</v>
      </c>
      <c r="K388" s="37" t="s">
        <v>85</v>
      </c>
      <c r="L388" s="37"/>
      <c r="M388" s="38" t="s">
        <v>116</v>
      </c>
      <c r="N388" s="38"/>
      <c r="O388" s="37">
        <v>180</v>
      </c>
      <c r="P388" s="9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77"/>
      <c r="R388" s="777"/>
      <c r="S388" s="777"/>
      <c r="T388" s="77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638</v>
      </c>
      <c r="AG388" s="78"/>
      <c r="AJ388" s="84"/>
      <c r="AK388" s="84"/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2" t="s">
        <v>39</v>
      </c>
      <c r="X389" s="43">
        <f>IFERROR(X385/H385,"0")+IFERROR(X386/H386,"0")+IFERROR(X387/H387,"0")+IFERROR(X388/H388,"0")</f>
        <v>0</v>
      </c>
      <c r="Y389" s="43">
        <f>IFERROR(Y385/H385,"0")+IFERROR(Y386/H386,"0")+IFERROR(Y387/H387,"0")+IFERROR(Y388/H388,"0")</f>
        <v>0</v>
      </c>
      <c r="Z389" s="43">
        <f>IFERROR(IF(Z385="",0,Z385),"0")+IFERROR(IF(Z386="",0,Z386),"0")+IFERROR(IF(Z387="",0,Z387),"0")+IFERROR(IF(Z388="",0,Z388),"0")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2" t="s">
        <v>0</v>
      </c>
      <c r="X390" s="43">
        <f>IFERROR(SUM(X385:X388),"0")</f>
        <v>0</v>
      </c>
      <c r="Y390" s="43">
        <f>IFERROR(SUM(Y385:Y388),"0")</f>
        <v>0</v>
      </c>
      <c r="Z390" s="42"/>
      <c r="AA390" s="67"/>
      <c r="AB390" s="67"/>
      <c r="AC390" s="67"/>
    </row>
    <row r="391" spans="1:68" ht="14.25" customHeight="1" x14ac:dyDescent="0.25">
      <c r="A391" s="774" t="s">
        <v>647</v>
      </c>
      <c r="B391" s="774"/>
      <c r="C391" s="774"/>
      <c r="D391" s="774"/>
      <c r="E391" s="774"/>
      <c r="F391" s="774"/>
      <c r="G391" s="774"/>
      <c r="H391" s="774"/>
      <c r="I391" s="774"/>
      <c r="J391" s="774"/>
      <c r="K391" s="774"/>
      <c r="L391" s="774"/>
      <c r="M391" s="774"/>
      <c r="N391" s="774"/>
      <c r="O391" s="774"/>
      <c r="P391" s="774"/>
      <c r="Q391" s="774"/>
      <c r="R391" s="774"/>
      <c r="S391" s="774"/>
      <c r="T391" s="774"/>
      <c r="U391" s="774"/>
      <c r="V391" s="774"/>
      <c r="W391" s="774"/>
      <c r="X391" s="774"/>
      <c r="Y391" s="774"/>
      <c r="Z391" s="774"/>
      <c r="AA391" s="66"/>
      <c r="AB391" s="66"/>
      <c r="AC391" s="80"/>
    </row>
    <row r="392" spans="1:68" ht="16.5" customHeight="1" x14ac:dyDescent="0.25">
      <c r="A392" s="63" t="s">
        <v>648</v>
      </c>
      <c r="B392" s="63" t="s">
        <v>649</v>
      </c>
      <c r="C392" s="36">
        <v>4301180007</v>
      </c>
      <c r="D392" s="775">
        <v>4680115881808</v>
      </c>
      <c r="E392" s="775"/>
      <c r="F392" s="62">
        <v>0.1</v>
      </c>
      <c r="G392" s="37">
        <v>20</v>
      </c>
      <c r="H392" s="62">
        <v>2</v>
      </c>
      <c r="I392" s="62">
        <v>2.2400000000000002</v>
      </c>
      <c r="J392" s="37">
        <v>238</v>
      </c>
      <c r="K392" s="37" t="s">
        <v>652</v>
      </c>
      <c r="L392" s="37"/>
      <c r="M392" s="38" t="s">
        <v>651</v>
      </c>
      <c r="N392" s="38"/>
      <c r="O392" s="37">
        <v>730</v>
      </c>
      <c r="P392" s="9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77"/>
      <c r="R392" s="777"/>
      <c r="S392" s="777"/>
      <c r="T392" s="77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IFERROR(IF(Y392=0,"",ROUNDUP(Y392/H392,0)*0.00474),"")</f>
        <v/>
      </c>
      <c r="AA392" s="68" t="s">
        <v>45</v>
      </c>
      <c r="AB392" s="69" t="s">
        <v>45</v>
      </c>
      <c r="AC392" s="486" t="s">
        <v>650</v>
      </c>
      <c r="AG392" s="78"/>
      <c r="AJ392" s="84"/>
      <c r="AK392" s="84"/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653</v>
      </c>
      <c r="B393" s="63" t="s">
        <v>654</v>
      </c>
      <c r="C393" s="36">
        <v>4301180006</v>
      </c>
      <c r="D393" s="775">
        <v>4680115881822</v>
      </c>
      <c r="E393" s="775"/>
      <c r="F393" s="62">
        <v>0.1</v>
      </c>
      <c r="G393" s="37">
        <v>20</v>
      </c>
      <c r="H393" s="62">
        <v>2</v>
      </c>
      <c r="I393" s="62">
        <v>2.2400000000000002</v>
      </c>
      <c r="J393" s="37">
        <v>238</v>
      </c>
      <c r="K393" s="37" t="s">
        <v>652</v>
      </c>
      <c r="L393" s="37"/>
      <c r="M393" s="38" t="s">
        <v>651</v>
      </c>
      <c r="N393" s="38"/>
      <c r="O393" s="37">
        <v>730</v>
      </c>
      <c r="P393" s="9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77"/>
      <c r="R393" s="777"/>
      <c r="S393" s="777"/>
      <c r="T393" s="77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IFERROR(IF(Y393=0,"",ROUNDUP(Y393/H393,0)*0.00474),"")</f>
        <v/>
      </c>
      <c r="AA393" s="68" t="s">
        <v>45</v>
      </c>
      <c r="AB393" s="69" t="s">
        <v>45</v>
      </c>
      <c r="AC393" s="488" t="s">
        <v>650</v>
      </c>
      <c r="AG393" s="78"/>
      <c r="AJ393" s="84"/>
      <c r="AK393" s="84"/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655</v>
      </c>
      <c r="B394" s="63" t="s">
        <v>656</v>
      </c>
      <c r="C394" s="36">
        <v>4301180001</v>
      </c>
      <c r="D394" s="775">
        <v>4680115880016</v>
      </c>
      <c r="E394" s="775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652</v>
      </c>
      <c r="L394" s="37"/>
      <c r="M394" s="38" t="s">
        <v>651</v>
      </c>
      <c r="N394" s="38"/>
      <c r="O394" s="37">
        <v>730</v>
      </c>
      <c r="P394" s="9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77"/>
      <c r="R394" s="777"/>
      <c r="S394" s="777"/>
      <c r="T394" s="77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650</v>
      </c>
      <c r="AG394" s="78"/>
      <c r="AJ394" s="84"/>
      <c r="AK394" s="84"/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2" t="s">
        <v>39</v>
      </c>
      <c r="X395" s="43">
        <f>IFERROR(X392/H392,"0")+IFERROR(X393/H393,"0")+IFERROR(X394/H394,"0")</f>
        <v>0</v>
      </c>
      <c r="Y395" s="43">
        <f>IFERROR(Y392/H392,"0")+IFERROR(Y393/H393,"0")+IFERROR(Y394/H394,"0")</f>
        <v>0</v>
      </c>
      <c r="Z395" s="43">
        <f>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72"/>
      <c r="B396" s="772"/>
      <c r="C396" s="772"/>
      <c r="D396" s="772"/>
      <c r="E396" s="772"/>
      <c r="F396" s="772"/>
      <c r="G396" s="772"/>
      <c r="H396" s="772"/>
      <c r="I396" s="772"/>
      <c r="J396" s="772"/>
      <c r="K396" s="772"/>
      <c r="L396" s="772"/>
      <c r="M396" s="772"/>
      <c r="N396" s="772"/>
      <c r="O396" s="773"/>
      <c r="P396" s="769" t="s">
        <v>40</v>
      </c>
      <c r="Q396" s="770"/>
      <c r="R396" s="770"/>
      <c r="S396" s="770"/>
      <c r="T396" s="770"/>
      <c r="U396" s="770"/>
      <c r="V396" s="771"/>
      <c r="W396" s="42" t="s">
        <v>0</v>
      </c>
      <c r="X396" s="43">
        <f>IFERROR(SUM(X392:X394),"0")</f>
        <v>0</v>
      </c>
      <c r="Y396" s="43">
        <f>IFERROR(SUM(Y392:Y394),"0")</f>
        <v>0</v>
      </c>
      <c r="Z396" s="42"/>
      <c r="AA396" s="67"/>
      <c r="AB396" s="67"/>
      <c r="AC396" s="67"/>
    </row>
    <row r="397" spans="1:68" ht="16.5" customHeight="1" x14ac:dyDescent="0.25">
      <c r="A397" s="784" t="s">
        <v>657</v>
      </c>
      <c r="B397" s="784"/>
      <c r="C397" s="784"/>
      <c r="D397" s="784"/>
      <c r="E397" s="784"/>
      <c r="F397" s="784"/>
      <c r="G397" s="784"/>
      <c r="H397" s="784"/>
      <c r="I397" s="784"/>
      <c r="J397" s="784"/>
      <c r="K397" s="784"/>
      <c r="L397" s="784"/>
      <c r="M397" s="784"/>
      <c r="N397" s="784"/>
      <c r="O397" s="784"/>
      <c r="P397" s="784"/>
      <c r="Q397" s="784"/>
      <c r="R397" s="784"/>
      <c r="S397" s="784"/>
      <c r="T397" s="784"/>
      <c r="U397" s="784"/>
      <c r="V397" s="784"/>
      <c r="W397" s="784"/>
      <c r="X397" s="784"/>
      <c r="Y397" s="784"/>
      <c r="Z397" s="784"/>
      <c r="AA397" s="65"/>
      <c r="AB397" s="65"/>
      <c r="AC397" s="79"/>
    </row>
    <row r="398" spans="1:68" ht="14.25" customHeight="1" x14ac:dyDescent="0.25">
      <c r="A398" s="774" t="s">
        <v>75</v>
      </c>
      <c r="B398" s="774"/>
      <c r="C398" s="774"/>
      <c r="D398" s="774"/>
      <c r="E398" s="774"/>
      <c r="F398" s="774"/>
      <c r="G398" s="774"/>
      <c r="H398" s="774"/>
      <c r="I398" s="774"/>
      <c r="J398" s="774"/>
      <c r="K398" s="774"/>
      <c r="L398" s="774"/>
      <c r="M398" s="774"/>
      <c r="N398" s="774"/>
      <c r="O398" s="774"/>
      <c r="P398" s="774"/>
      <c r="Q398" s="774"/>
      <c r="R398" s="774"/>
      <c r="S398" s="774"/>
      <c r="T398" s="774"/>
      <c r="U398" s="774"/>
      <c r="V398" s="774"/>
      <c r="W398" s="774"/>
      <c r="X398" s="774"/>
      <c r="Y398" s="774"/>
      <c r="Z398" s="774"/>
      <c r="AA398" s="66"/>
      <c r="AB398" s="66"/>
      <c r="AC398" s="80"/>
    </row>
    <row r="399" spans="1:68" ht="27" customHeight="1" x14ac:dyDescent="0.25">
      <c r="A399" s="63" t="s">
        <v>658</v>
      </c>
      <c r="B399" s="63" t="s">
        <v>659</v>
      </c>
      <c r="C399" s="36">
        <v>4301031066</v>
      </c>
      <c r="D399" s="775">
        <v>4607091383836</v>
      </c>
      <c r="E399" s="775"/>
      <c r="F399" s="62">
        <v>0.3</v>
      </c>
      <c r="G399" s="37">
        <v>6</v>
      </c>
      <c r="H399" s="62">
        <v>1.8</v>
      </c>
      <c r="I399" s="62">
        <v>2.048</v>
      </c>
      <c r="J399" s="37">
        <v>156</v>
      </c>
      <c r="K399" s="37" t="s">
        <v>85</v>
      </c>
      <c r="L399" s="37"/>
      <c r="M399" s="38" t="s">
        <v>79</v>
      </c>
      <c r="N399" s="38"/>
      <c r="O399" s="37">
        <v>40</v>
      </c>
      <c r="P399" s="9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77"/>
      <c r="R399" s="777"/>
      <c r="S399" s="777"/>
      <c r="T399" s="77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IFERROR(IF(Y399=0,"",ROUNDUP(Y399/H399,0)*0.00753),"")</f>
        <v/>
      </c>
      <c r="AA399" s="68" t="s">
        <v>45</v>
      </c>
      <c r="AB399" s="69" t="s">
        <v>45</v>
      </c>
      <c r="AC399" s="492" t="s">
        <v>660</v>
      </c>
      <c r="AG399" s="78"/>
      <c r="AJ399" s="84"/>
      <c r="AK399" s="84"/>
      <c r="BB399" s="493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2" t="s">
        <v>39</v>
      </c>
      <c r="X400" s="43">
        <f>IFERROR(X399/H399,"0")</f>
        <v>0</v>
      </c>
      <c r="Y400" s="43">
        <f>IFERROR(Y399/H399,"0")</f>
        <v>0</v>
      </c>
      <c r="Z400" s="43">
        <f>IFERROR(IF(Z399="",0,Z399),"0")</f>
        <v>0</v>
      </c>
      <c r="AA400" s="67"/>
      <c r="AB400" s="67"/>
      <c r="AC400" s="67"/>
    </row>
    <row r="401" spans="1:68" x14ac:dyDescent="0.2">
      <c r="A401" s="772"/>
      <c r="B401" s="772"/>
      <c r="C401" s="772"/>
      <c r="D401" s="772"/>
      <c r="E401" s="772"/>
      <c r="F401" s="772"/>
      <c r="G401" s="772"/>
      <c r="H401" s="772"/>
      <c r="I401" s="772"/>
      <c r="J401" s="772"/>
      <c r="K401" s="772"/>
      <c r="L401" s="772"/>
      <c r="M401" s="772"/>
      <c r="N401" s="772"/>
      <c r="O401" s="773"/>
      <c r="P401" s="769" t="s">
        <v>40</v>
      </c>
      <c r="Q401" s="770"/>
      <c r="R401" s="770"/>
      <c r="S401" s="770"/>
      <c r="T401" s="770"/>
      <c r="U401" s="770"/>
      <c r="V401" s="771"/>
      <c r="W401" s="42" t="s">
        <v>0</v>
      </c>
      <c r="X401" s="43">
        <f>IFERROR(SUM(X399:X399),"0")</f>
        <v>0</v>
      </c>
      <c r="Y401" s="43">
        <f>IFERROR(SUM(Y399:Y399),"0")</f>
        <v>0</v>
      </c>
      <c r="Z401" s="42"/>
      <c r="AA401" s="67"/>
      <c r="AB401" s="67"/>
      <c r="AC401" s="67"/>
    </row>
    <row r="402" spans="1:68" ht="14.25" customHeight="1" x14ac:dyDescent="0.25">
      <c r="A402" s="774" t="s">
        <v>81</v>
      </c>
      <c r="B402" s="774"/>
      <c r="C402" s="774"/>
      <c r="D402" s="774"/>
      <c r="E402" s="774"/>
      <c r="F402" s="774"/>
      <c r="G402" s="774"/>
      <c r="H402" s="774"/>
      <c r="I402" s="774"/>
      <c r="J402" s="774"/>
      <c r="K402" s="774"/>
      <c r="L402" s="774"/>
      <c r="M402" s="774"/>
      <c r="N402" s="774"/>
      <c r="O402" s="774"/>
      <c r="P402" s="774"/>
      <c r="Q402" s="774"/>
      <c r="R402" s="774"/>
      <c r="S402" s="774"/>
      <c r="T402" s="774"/>
      <c r="U402" s="774"/>
      <c r="V402" s="774"/>
      <c r="W402" s="774"/>
      <c r="X402" s="774"/>
      <c r="Y402" s="774"/>
      <c r="Z402" s="774"/>
      <c r="AA402" s="66"/>
      <c r="AB402" s="66"/>
      <c r="AC402" s="80"/>
    </row>
    <row r="403" spans="1:68" ht="37.5" customHeight="1" x14ac:dyDescent="0.25">
      <c r="A403" s="63" t="s">
        <v>661</v>
      </c>
      <c r="B403" s="63" t="s">
        <v>662</v>
      </c>
      <c r="C403" s="36">
        <v>4301051142</v>
      </c>
      <c r="D403" s="775">
        <v>4607091387919</v>
      </c>
      <c r="E403" s="775"/>
      <c r="F403" s="62">
        <v>1.35</v>
      </c>
      <c r="G403" s="37">
        <v>6</v>
      </c>
      <c r="H403" s="62">
        <v>8.1</v>
      </c>
      <c r="I403" s="62">
        <v>8.6639999999999997</v>
      </c>
      <c r="J403" s="37">
        <v>56</v>
      </c>
      <c r="K403" s="37" t="s">
        <v>127</v>
      </c>
      <c r="L403" s="37"/>
      <c r="M403" s="38" t="s">
        <v>79</v>
      </c>
      <c r="N403" s="38"/>
      <c r="O403" s="37">
        <v>45</v>
      </c>
      <c r="P403" s="9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77"/>
      <c r="R403" s="777"/>
      <c r="S403" s="777"/>
      <c r="T403" s="77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4" t="s">
        <v>663</v>
      </c>
      <c r="AG403" s="78"/>
      <c r="AJ403" s="84"/>
      <c r="AK403" s="84"/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664</v>
      </c>
      <c r="B404" s="63" t="s">
        <v>665</v>
      </c>
      <c r="C404" s="36">
        <v>4301051461</v>
      </c>
      <c r="D404" s="775">
        <v>4680115883604</v>
      </c>
      <c r="E404" s="775"/>
      <c r="F404" s="62">
        <v>0.35</v>
      </c>
      <c r="G404" s="37">
        <v>6</v>
      </c>
      <c r="H404" s="62">
        <v>2.1</v>
      </c>
      <c r="I404" s="62">
        <v>2.3719999999999999</v>
      </c>
      <c r="J404" s="37">
        <v>156</v>
      </c>
      <c r="K404" s="37" t="s">
        <v>85</v>
      </c>
      <c r="L404" s="37"/>
      <c r="M404" s="38" t="s">
        <v>126</v>
      </c>
      <c r="N404" s="38"/>
      <c r="O404" s="37">
        <v>45</v>
      </c>
      <c r="P404" s="9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77"/>
      <c r="R404" s="777"/>
      <c r="S404" s="777"/>
      <c r="T404" s="77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666</v>
      </c>
      <c r="AG404" s="78"/>
      <c r="AJ404" s="84"/>
      <c r="AK404" s="84"/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667</v>
      </c>
      <c r="B405" s="63" t="s">
        <v>668</v>
      </c>
      <c r="C405" s="36">
        <v>4301051485</v>
      </c>
      <c r="D405" s="775">
        <v>4680115883567</v>
      </c>
      <c r="E405" s="775"/>
      <c r="F405" s="62">
        <v>0.35</v>
      </c>
      <c r="G405" s="37">
        <v>6</v>
      </c>
      <c r="H405" s="62">
        <v>2.1</v>
      </c>
      <c r="I405" s="62">
        <v>2.36</v>
      </c>
      <c r="J405" s="37">
        <v>156</v>
      </c>
      <c r="K405" s="37" t="s">
        <v>85</v>
      </c>
      <c r="L405" s="37"/>
      <c r="M405" s="38" t="s">
        <v>79</v>
      </c>
      <c r="N405" s="38"/>
      <c r="O405" s="37">
        <v>40</v>
      </c>
      <c r="P405" s="9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77"/>
      <c r="R405" s="777"/>
      <c r="S405" s="777"/>
      <c r="T405" s="77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IFERROR(IF(Y405=0,"",ROUNDUP(Y405/H405,0)*0.00753),"")</f>
        <v/>
      </c>
      <c r="AA405" s="68" t="s">
        <v>45</v>
      </c>
      <c r="AB405" s="69" t="s">
        <v>45</v>
      </c>
      <c r="AC405" s="498" t="s">
        <v>669</v>
      </c>
      <c r="AG405" s="78"/>
      <c r="AJ405" s="84"/>
      <c r="AK405" s="84"/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772"/>
      <c r="B406" s="772"/>
      <c r="C406" s="772"/>
      <c r="D406" s="772"/>
      <c r="E406" s="772"/>
      <c r="F406" s="772"/>
      <c r="G406" s="772"/>
      <c r="H406" s="772"/>
      <c r="I406" s="772"/>
      <c r="J406" s="772"/>
      <c r="K406" s="772"/>
      <c r="L406" s="772"/>
      <c r="M406" s="772"/>
      <c r="N406" s="772"/>
      <c r="O406" s="773"/>
      <c r="P406" s="769" t="s">
        <v>40</v>
      </c>
      <c r="Q406" s="770"/>
      <c r="R406" s="770"/>
      <c r="S406" s="770"/>
      <c r="T406" s="770"/>
      <c r="U406" s="770"/>
      <c r="V406" s="771"/>
      <c r="W406" s="42" t="s">
        <v>39</v>
      </c>
      <c r="X406" s="43">
        <f>IFERROR(X403/H403,"0")+IFERROR(X404/H404,"0")+IFERROR(X405/H405,"0")</f>
        <v>0</v>
      </c>
      <c r="Y406" s="43">
        <f>IFERROR(Y403/H403,"0")+IFERROR(Y404/H404,"0")+IFERROR(Y405/H405,"0")</f>
        <v>0</v>
      </c>
      <c r="Z406" s="43">
        <f>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772"/>
      <c r="B407" s="772"/>
      <c r="C407" s="772"/>
      <c r="D407" s="772"/>
      <c r="E407" s="772"/>
      <c r="F407" s="772"/>
      <c r="G407" s="772"/>
      <c r="H407" s="772"/>
      <c r="I407" s="772"/>
      <c r="J407" s="772"/>
      <c r="K407" s="772"/>
      <c r="L407" s="772"/>
      <c r="M407" s="772"/>
      <c r="N407" s="772"/>
      <c r="O407" s="773"/>
      <c r="P407" s="769" t="s">
        <v>40</v>
      </c>
      <c r="Q407" s="770"/>
      <c r="R407" s="770"/>
      <c r="S407" s="770"/>
      <c r="T407" s="770"/>
      <c r="U407" s="770"/>
      <c r="V407" s="771"/>
      <c r="W407" s="42" t="s">
        <v>0</v>
      </c>
      <c r="X407" s="43">
        <f>IFERROR(SUM(X403:X405),"0")</f>
        <v>0</v>
      </c>
      <c r="Y407" s="43">
        <f>IFERROR(SUM(Y403:Y405),"0")</f>
        <v>0</v>
      </c>
      <c r="Z407" s="42"/>
      <c r="AA407" s="67"/>
      <c r="AB407" s="67"/>
      <c r="AC407" s="67"/>
    </row>
    <row r="408" spans="1:68" ht="27.75" customHeight="1" x14ac:dyDescent="0.2">
      <c r="A408" s="818" t="s">
        <v>670</v>
      </c>
      <c r="B408" s="818"/>
      <c r="C408" s="818"/>
      <c r="D408" s="818"/>
      <c r="E408" s="818"/>
      <c r="F408" s="818"/>
      <c r="G408" s="818"/>
      <c r="H408" s="818"/>
      <c r="I408" s="818"/>
      <c r="J408" s="818"/>
      <c r="K408" s="818"/>
      <c r="L408" s="818"/>
      <c r="M408" s="818"/>
      <c r="N408" s="818"/>
      <c r="O408" s="818"/>
      <c r="P408" s="818"/>
      <c r="Q408" s="818"/>
      <c r="R408" s="818"/>
      <c r="S408" s="818"/>
      <c r="T408" s="818"/>
      <c r="U408" s="818"/>
      <c r="V408" s="818"/>
      <c r="W408" s="818"/>
      <c r="X408" s="818"/>
      <c r="Y408" s="818"/>
      <c r="Z408" s="818"/>
      <c r="AA408" s="54"/>
      <c r="AB408" s="54"/>
      <c r="AC408" s="54"/>
    </row>
    <row r="409" spans="1:68" ht="16.5" customHeight="1" x14ac:dyDescent="0.25">
      <c r="A409" s="784" t="s">
        <v>671</v>
      </c>
      <c r="B409" s="784"/>
      <c r="C409" s="784"/>
      <c r="D409" s="784"/>
      <c r="E409" s="784"/>
      <c r="F409" s="784"/>
      <c r="G409" s="784"/>
      <c r="H409" s="784"/>
      <c r="I409" s="784"/>
      <c r="J409" s="784"/>
      <c r="K409" s="784"/>
      <c r="L409" s="784"/>
      <c r="M409" s="784"/>
      <c r="N409" s="784"/>
      <c r="O409" s="784"/>
      <c r="P409" s="784"/>
      <c r="Q409" s="784"/>
      <c r="R409" s="784"/>
      <c r="S409" s="784"/>
      <c r="T409" s="784"/>
      <c r="U409" s="784"/>
      <c r="V409" s="784"/>
      <c r="W409" s="784"/>
      <c r="X409" s="784"/>
      <c r="Y409" s="784"/>
      <c r="Z409" s="784"/>
      <c r="AA409" s="65"/>
      <c r="AB409" s="65"/>
      <c r="AC409" s="79"/>
    </row>
    <row r="410" spans="1:68" ht="14.25" customHeight="1" x14ac:dyDescent="0.25">
      <c r="A410" s="774" t="s">
        <v>122</v>
      </c>
      <c r="B410" s="774"/>
      <c r="C410" s="774"/>
      <c r="D410" s="774"/>
      <c r="E410" s="774"/>
      <c r="F410" s="774"/>
      <c r="G410" s="774"/>
      <c r="H410" s="774"/>
      <c r="I410" s="774"/>
      <c r="J410" s="774"/>
      <c r="K410" s="774"/>
      <c r="L410" s="774"/>
      <c r="M410" s="774"/>
      <c r="N410" s="774"/>
      <c r="O410" s="774"/>
      <c r="P410" s="774"/>
      <c r="Q410" s="774"/>
      <c r="R410" s="774"/>
      <c r="S410" s="774"/>
      <c r="T410" s="774"/>
      <c r="U410" s="774"/>
      <c r="V410" s="774"/>
      <c r="W410" s="774"/>
      <c r="X410" s="774"/>
      <c r="Y410" s="774"/>
      <c r="Z410" s="774"/>
      <c r="AA410" s="66"/>
      <c r="AB410" s="66"/>
      <c r="AC410" s="80"/>
    </row>
    <row r="411" spans="1:68" ht="27" customHeight="1" x14ac:dyDescent="0.25">
      <c r="A411" s="63" t="s">
        <v>672</v>
      </c>
      <c r="B411" s="63" t="s">
        <v>673</v>
      </c>
      <c r="C411" s="36">
        <v>4301011946</v>
      </c>
      <c r="D411" s="775">
        <v>4680115884847</v>
      </c>
      <c r="E411" s="775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127</v>
      </c>
      <c r="L411" s="37"/>
      <c r="M411" s="38" t="s">
        <v>154</v>
      </c>
      <c r="N411" s="38"/>
      <c r="O411" s="37">
        <v>60</v>
      </c>
      <c r="P411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77"/>
      <c r="R411" s="777"/>
      <c r="S411" s="777"/>
      <c r="T411" s="778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ref="Y411:Y421" si="72">IFERROR(IF(X411="",0,CEILING((X411/$H411),1)*$H411),"")</f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500" t="s">
        <v>674</v>
      </c>
      <c r="AG411" s="78"/>
      <c r="AJ411" s="84"/>
      <c r="AK411" s="84"/>
      <c r="BB411" s="501" t="s">
        <v>66</v>
      </c>
      <c r="BM411" s="78">
        <f t="shared" ref="BM411:BM421" si="73">IFERROR(X411*I411/H411,"0")</f>
        <v>0</v>
      </c>
      <c r="BN411" s="78">
        <f t="shared" ref="BN411:BN421" si="74">IFERROR(Y411*I411/H411,"0")</f>
        <v>0</v>
      </c>
      <c r="BO411" s="78">
        <f t="shared" ref="BO411:BO421" si="75">IFERROR(1/J411*(X411/H411),"0")</f>
        <v>0</v>
      </c>
      <c r="BP411" s="78">
        <f t="shared" ref="BP411:BP421" si="76">IFERROR(1/J411*(Y411/H411),"0")</f>
        <v>0</v>
      </c>
    </row>
    <row r="412" spans="1:68" ht="27" customHeight="1" x14ac:dyDescent="0.25">
      <c r="A412" s="63" t="s">
        <v>672</v>
      </c>
      <c r="B412" s="63" t="s">
        <v>675</v>
      </c>
      <c r="C412" s="36">
        <v>4301011869</v>
      </c>
      <c r="D412" s="775">
        <v>4680115884847</v>
      </c>
      <c r="E412" s="775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127</v>
      </c>
      <c r="L412" s="37"/>
      <c r="M412" s="38" t="s">
        <v>79</v>
      </c>
      <c r="N412" s="38"/>
      <c r="O412" s="37">
        <v>60</v>
      </c>
      <c r="P412" s="9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77"/>
      <c r="R412" s="777"/>
      <c r="S412" s="777"/>
      <c r="T412" s="778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2" t="s">
        <v>676</v>
      </c>
      <c r="AG412" s="78"/>
      <c r="AJ412" s="84"/>
      <c r="AK412" s="84"/>
      <c r="BB412" s="503" t="s">
        <v>66</v>
      </c>
      <c r="BM412" s="78">
        <f t="shared" si="73"/>
        <v>0</v>
      </c>
      <c r="BN412" s="78">
        <f t="shared" si="74"/>
        <v>0</v>
      </c>
      <c r="BO412" s="78">
        <f t="shared" si="75"/>
        <v>0</v>
      </c>
      <c r="BP412" s="78">
        <f t="shared" si="76"/>
        <v>0</v>
      </c>
    </row>
    <row r="413" spans="1:68" ht="27" customHeight="1" x14ac:dyDescent="0.25">
      <c r="A413" s="63" t="s">
        <v>677</v>
      </c>
      <c r="B413" s="63" t="s">
        <v>678</v>
      </c>
      <c r="C413" s="36">
        <v>4301011947</v>
      </c>
      <c r="D413" s="775">
        <v>4680115884854</v>
      </c>
      <c r="E413" s="775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127</v>
      </c>
      <c r="L413" s="37"/>
      <c r="M413" s="38" t="s">
        <v>154</v>
      </c>
      <c r="N413" s="38"/>
      <c r="O413" s="37">
        <v>60</v>
      </c>
      <c r="P413" s="9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77"/>
      <c r="R413" s="777"/>
      <c r="S413" s="777"/>
      <c r="T413" s="778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674</v>
      </c>
      <c r="AG413" s="78"/>
      <c r="AJ413" s="84"/>
      <c r="AK413" s="84"/>
      <c r="BB413" s="505" t="s">
        <v>66</v>
      </c>
      <c r="BM413" s="78">
        <f t="shared" si="73"/>
        <v>0</v>
      </c>
      <c r="BN413" s="78">
        <f t="shared" si="74"/>
        <v>0</v>
      </c>
      <c r="BO413" s="78">
        <f t="shared" si="75"/>
        <v>0</v>
      </c>
      <c r="BP413" s="78">
        <f t="shared" si="76"/>
        <v>0</v>
      </c>
    </row>
    <row r="414" spans="1:68" ht="27" customHeight="1" x14ac:dyDescent="0.25">
      <c r="A414" s="63" t="s">
        <v>677</v>
      </c>
      <c r="B414" s="63" t="s">
        <v>679</v>
      </c>
      <c r="C414" s="36">
        <v>4301011870</v>
      </c>
      <c r="D414" s="775">
        <v>4680115884854</v>
      </c>
      <c r="E414" s="775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127</v>
      </c>
      <c r="L414" s="37"/>
      <c r="M414" s="38" t="s">
        <v>79</v>
      </c>
      <c r="N414" s="38"/>
      <c r="O414" s="37">
        <v>60</v>
      </c>
      <c r="P414" s="9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77"/>
      <c r="R414" s="777"/>
      <c r="S414" s="777"/>
      <c r="T414" s="778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680</v>
      </c>
      <c r="AG414" s="78"/>
      <c r="AJ414" s="84"/>
      <c r="AK414" s="84"/>
      <c r="BB414" s="507" t="s">
        <v>66</v>
      </c>
      <c r="BM414" s="78">
        <f t="shared" si="73"/>
        <v>0</v>
      </c>
      <c r="BN414" s="78">
        <f t="shared" si="74"/>
        <v>0</v>
      </c>
      <c r="BO414" s="78">
        <f t="shared" si="75"/>
        <v>0</v>
      </c>
      <c r="BP414" s="78">
        <f t="shared" si="76"/>
        <v>0</v>
      </c>
    </row>
    <row r="415" spans="1:68" ht="27" customHeight="1" x14ac:dyDescent="0.25">
      <c r="A415" s="63" t="s">
        <v>681</v>
      </c>
      <c r="B415" s="63" t="s">
        <v>682</v>
      </c>
      <c r="C415" s="36">
        <v>4301011943</v>
      </c>
      <c r="D415" s="775">
        <v>4680115884830</v>
      </c>
      <c r="E415" s="775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127</v>
      </c>
      <c r="L415" s="37"/>
      <c r="M415" s="38" t="s">
        <v>154</v>
      </c>
      <c r="N415" s="38"/>
      <c r="O415" s="37">
        <v>60</v>
      </c>
      <c r="P415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77"/>
      <c r="R415" s="777"/>
      <c r="S415" s="777"/>
      <c r="T415" s="778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674</v>
      </c>
      <c r="AG415" s="78"/>
      <c r="AJ415" s="84"/>
      <c r="AK415" s="84"/>
      <c r="BB415" s="509" t="s">
        <v>66</v>
      </c>
      <c r="BM415" s="78">
        <f t="shared" si="73"/>
        <v>0</v>
      </c>
      <c r="BN415" s="78">
        <f t="shared" si="74"/>
        <v>0</v>
      </c>
      <c r="BO415" s="78">
        <f t="shared" si="75"/>
        <v>0</v>
      </c>
      <c r="BP415" s="78">
        <f t="shared" si="76"/>
        <v>0</v>
      </c>
    </row>
    <row r="416" spans="1:68" ht="27" customHeight="1" x14ac:dyDescent="0.25">
      <c r="A416" s="63" t="s">
        <v>681</v>
      </c>
      <c r="B416" s="63" t="s">
        <v>683</v>
      </c>
      <c r="C416" s="36">
        <v>4301011867</v>
      </c>
      <c r="D416" s="775">
        <v>4680115884830</v>
      </c>
      <c r="E416" s="775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127</v>
      </c>
      <c r="L416" s="37"/>
      <c r="M416" s="38" t="s">
        <v>79</v>
      </c>
      <c r="N416" s="38"/>
      <c r="O416" s="37">
        <v>60</v>
      </c>
      <c r="P416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77"/>
      <c r="R416" s="777"/>
      <c r="S416" s="777"/>
      <c r="T416" s="778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684</v>
      </c>
      <c r="AG416" s="78"/>
      <c r="AJ416" s="84"/>
      <c r="AK416" s="84"/>
      <c r="BB416" s="511" t="s">
        <v>66</v>
      </c>
      <c r="BM416" s="78">
        <f t="shared" si="73"/>
        <v>0</v>
      </c>
      <c r="BN416" s="78">
        <f t="shared" si="74"/>
        <v>0</v>
      </c>
      <c r="BO416" s="78">
        <f t="shared" si="75"/>
        <v>0</v>
      </c>
      <c r="BP416" s="78">
        <f t="shared" si="76"/>
        <v>0</v>
      </c>
    </row>
    <row r="417" spans="1:68" ht="27" customHeight="1" x14ac:dyDescent="0.25">
      <c r="A417" s="63" t="s">
        <v>685</v>
      </c>
      <c r="B417" s="63" t="s">
        <v>686</v>
      </c>
      <c r="C417" s="36">
        <v>4301011339</v>
      </c>
      <c r="D417" s="775">
        <v>4607091383997</v>
      </c>
      <c r="E417" s="775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127</v>
      </c>
      <c r="L417" s="37"/>
      <c r="M417" s="38" t="s">
        <v>79</v>
      </c>
      <c r="N417" s="38"/>
      <c r="O417" s="37">
        <v>60</v>
      </c>
      <c r="P417" s="9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7"/>
      <c r="R417" s="777"/>
      <c r="S417" s="777"/>
      <c r="T417" s="77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687</v>
      </c>
      <c r="AG417" s="78"/>
      <c r="AJ417" s="84"/>
      <c r="AK417" s="84"/>
      <c r="BB417" s="513" t="s">
        <v>66</v>
      </c>
      <c r="BM417" s="78">
        <f t="shared" si="73"/>
        <v>0</v>
      </c>
      <c r="BN417" s="78">
        <f t="shared" si="74"/>
        <v>0</v>
      </c>
      <c r="BO417" s="78">
        <f t="shared" si="75"/>
        <v>0</v>
      </c>
      <c r="BP417" s="78">
        <f t="shared" si="76"/>
        <v>0</v>
      </c>
    </row>
    <row r="418" spans="1:68" ht="27" customHeight="1" x14ac:dyDescent="0.25">
      <c r="A418" s="63" t="s">
        <v>688</v>
      </c>
      <c r="B418" s="63" t="s">
        <v>689</v>
      </c>
      <c r="C418" s="36">
        <v>4301011433</v>
      </c>
      <c r="D418" s="775">
        <v>4680115882638</v>
      </c>
      <c r="E418" s="775"/>
      <c r="F418" s="62">
        <v>0.4</v>
      </c>
      <c r="G418" s="37">
        <v>10</v>
      </c>
      <c r="H418" s="62">
        <v>4</v>
      </c>
      <c r="I418" s="62">
        <v>4.21</v>
      </c>
      <c r="J418" s="37">
        <v>132</v>
      </c>
      <c r="K418" s="37" t="s">
        <v>85</v>
      </c>
      <c r="L418" s="37"/>
      <c r="M418" s="38" t="s">
        <v>130</v>
      </c>
      <c r="N418" s="38"/>
      <c r="O418" s="37">
        <v>90</v>
      </c>
      <c r="P418" s="9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77"/>
      <c r="R418" s="777"/>
      <c r="S418" s="777"/>
      <c r="T418" s="77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14" t="s">
        <v>690</v>
      </c>
      <c r="AG418" s="78"/>
      <c r="AJ418" s="84"/>
      <c r="AK418" s="84"/>
      <c r="BB418" s="515" t="s">
        <v>66</v>
      </c>
      <c r="BM418" s="78">
        <f t="shared" si="73"/>
        <v>0</v>
      </c>
      <c r="BN418" s="78">
        <f t="shared" si="74"/>
        <v>0</v>
      </c>
      <c r="BO418" s="78">
        <f t="shared" si="75"/>
        <v>0</v>
      </c>
      <c r="BP418" s="78">
        <f t="shared" si="76"/>
        <v>0</v>
      </c>
    </row>
    <row r="419" spans="1:68" ht="27" customHeight="1" x14ac:dyDescent="0.25">
      <c r="A419" s="63" t="s">
        <v>691</v>
      </c>
      <c r="B419" s="63" t="s">
        <v>692</v>
      </c>
      <c r="C419" s="36">
        <v>4301011952</v>
      </c>
      <c r="D419" s="775">
        <v>4680115884922</v>
      </c>
      <c r="E419" s="775"/>
      <c r="F419" s="62">
        <v>0.5</v>
      </c>
      <c r="G419" s="37">
        <v>10</v>
      </c>
      <c r="H419" s="62">
        <v>5</v>
      </c>
      <c r="I419" s="62">
        <v>5.21</v>
      </c>
      <c r="J419" s="37">
        <v>132</v>
      </c>
      <c r="K419" s="37" t="s">
        <v>85</v>
      </c>
      <c r="L419" s="37"/>
      <c r="M419" s="38" t="s">
        <v>79</v>
      </c>
      <c r="N419" s="38"/>
      <c r="O419" s="37">
        <v>60</v>
      </c>
      <c r="P419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77"/>
      <c r="R419" s="777"/>
      <c r="S419" s="777"/>
      <c r="T419" s="77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16" t="s">
        <v>680</v>
      </c>
      <c r="AG419" s="78"/>
      <c r="AJ419" s="84"/>
      <c r="AK419" s="84"/>
      <c r="BB419" s="517" t="s">
        <v>66</v>
      </c>
      <c r="BM419" s="78">
        <f t="shared" si="73"/>
        <v>0</v>
      </c>
      <c r="BN419" s="78">
        <f t="shared" si="74"/>
        <v>0</v>
      </c>
      <c r="BO419" s="78">
        <f t="shared" si="75"/>
        <v>0</v>
      </c>
      <c r="BP419" s="78">
        <f t="shared" si="76"/>
        <v>0</v>
      </c>
    </row>
    <row r="420" spans="1:68" ht="27" customHeight="1" x14ac:dyDescent="0.25">
      <c r="A420" s="63" t="s">
        <v>693</v>
      </c>
      <c r="B420" s="63" t="s">
        <v>694</v>
      </c>
      <c r="C420" s="36">
        <v>4301011866</v>
      </c>
      <c r="D420" s="775">
        <v>4680115884878</v>
      </c>
      <c r="E420" s="775"/>
      <c r="F420" s="62">
        <v>0.5</v>
      </c>
      <c r="G420" s="37">
        <v>10</v>
      </c>
      <c r="H420" s="62">
        <v>5</v>
      </c>
      <c r="I420" s="62">
        <v>5.21</v>
      </c>
      <c r="J420" s="37">
        <v>132</v>
      </c>
      <c r="K420" s="37" t="s">
        <v>85</v>
      </c>
      <c r="L420" s="37"/>
      <c r="M420" s="38" t="s">
        <v>79</v>
      </c>
      <c r="N420" s="38"/>
      <c r="O420" s="37">
        <v>60</v>
      </c>
      <c r="P420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77"/>
      <c r="R420" s="777"/>
      <c r="S420" s="777"/>
      <c r="T420" s="77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695</v>
      </c>
      <c r="AG420" s="78"/>
      <c r="AJ420" s="84"/>
      <c r="AK420" s="84"/>
      <c r="BB420" s="519" t="s">
        <v>66</v>
      </c>
      <c r="BM420" s="78">
        <f t="shared" si="73"/>
        <v>0</v>
      </c>
      <c r="BN420" s="78">
        <f t="shared" si="74"/>
        <v>0</v>
      </c>
      <c r="BO420" s="78">
        <f t="shared" si="75"/>
        <v>0</v>
      </c>
      <c r="BP420" s="78">
        <f t="shared" si="76"/>
        <v>0</v>
      </c>
    </row>
    <row r="421" spans="1:68" ht="27" customHeight="1" x14ac:dyDescent="0.25">
      <c r="A421" s="63" t="s">
        <v>696</v>
      </c>
      <c r="B421" s="63" t="s">
        <v>697</v>
      </c>
      <c r="C421" s="36">
        <v>4301011868</v>
      </c>
      <c r="D421" s="775">
        <v>4680115884861</v>
      </c>
      <c r="E421" s="775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85</v>
      </c>
      <c r="L421" s="37"/>
      <c r="M421" s="38" t="s">
        <v>79</v>
      </c>
      <c r="N421" s="38"/>
      <c r="O421" s="37">
        <v>60</v>
      </c>
      <c r="P421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77"/>
      <c r="R421" s="777"/>
      <c r="S421" s="777"/>
      <c r="T421" s="77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684</v>
      </c>
      <c r="AG421" s="78"/>
      <c r="AJ421" s="84"/>
      <c r="AK421" s="84"/>
      <c r="BB421" s="521" t="s">
        <v>66</v>
      </c>
      <c r="BM421" s="78">
        <f t="shared" si="73"/>
        <v>0</v>
      </c>
      <c r="BN421" s="78">
        <f t="shared" si="74"/>
        <v>0</v>
      </c>
      <c r="BO421" s="78">
        <f t="shared" si="75"/>
        <v>0</v>
      </c>
      <c r="BP421" s="78">
        <f t="shared" si="76"/>
        <v>0</v>
      </c>
    </row>
    <row r="422" spans="1:68" x14ac:dyDescent="0.2">
      <c r="A422" s="772"/>
      <c r="B422" s="772"/>
      <c r="C422" s="772"/>
      <c r="D422" s="772"/>
      <c r="E422" s="772"/>
      <c r="F422" s="772"/>
      <c r="G422" s="772"/>
      <c r="H422" s="772"/>
      <c r="I422" s="772"/>
      <c r="J422" s="772"/>
      <c r="K422" s="772"/>
      <c r="L422" s="772"/>
      <c r="M422" s="772"/>
      <c r="N422" s="772"/>
      <c r="O422" s="773"/>
      <c r="P422" s="769" t="s">
        <v>40</v>
      </c>
      <c r="Q422" s="770"/>
      <c r="R422" s="770"/>
      <c r="S422" s="770"/>
      <c r="T422" s="770"/>
      <c r="U422" s="770"/>
      <c r="V422" s="771"/>
      <c r="W422" s="42" t="s">
        <v>39</v>
      </c>
      <c r="X422" s="43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3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0</v>
      </c>
      <c r="Z422" s="43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0</v>
      </c>
      <c r="AA422" s="67"/>
      <c r="AB422" s="67"/>
      <c r="AC422" s="67"/>
    </row>
    <row r="423" spans="1:68" x14ac:dyDescent="0.2">
      <c r="A423" s="772"/>
      <c r="B423" s="772"/>
      <c r="C423" s="772"/>
      <c r="D423" s="772"/>
      <c r="E423" s="772"/>
      <c r="F423" s="772"/>
      <c r="G423" s="772"/>
      <c r="H423" s="772"/>
      <c r="I423" s="772"/>
      <c r="J423" s="772"/>
      <c r="K423" s="772"/>
      <c r="L423" s="772"/>
      <c r="M423" s="772"/>
      <c r="N423" s="772"/>
      <c r="O423" s="773"/>
      <c r="P423" s="769" t="s">
        <v>40</v>
      </c>
      <c r="Q423" s="770"/>
      <c r="R423" s="770"/>
      <c r="S423" s="770"/>
      <c r="T423" s="770"/>
      <c r="U423" s="770"/>
      <c r="V423" s="771"/>
      <c r="W423" s="42" t="s">
        <v>0</v>
      </c>
      <c r="X423" s="43">
        <f>IFERROR(SUM(X411:X421),"0")</f>
        <v>0</v>
      </c>
      <c r="Y423" s="43">
        <f>IFERROR(SUM(Y411:Y421),"0")</f>
        <v>0</v>
      </c>
      <c r="Z423" s="42"/>
      <c r="AA423" s="67"/>
      <c r="AB423" s="67"/>
      <c r="AC423" s="67"/>
    </row>
    <row r="424" spans="1:68" ht="14.25" customHeight="1" x14ac:dyDescent="0.25">
      <c r="A424" s="774" t="s">
        <v>176</v>
      </c>
      <c r="B424" s="774"/>
      <c r="C424" s="774"/>
      <c r="D424" s="774"/>
      <c r="E424" s="774"/>
      <c r="F424" s="774"/>
      <c r="G424" s="774"/>
      <c r="H424" s="774"/>
      <c r="I424" s="774"/>
      <c r="J424" s="774"/>
      <c r="K424" s="774"/>
      <c r="L424" s="774"/>
      <c r="M424" s="774"/>
      <c r="N424" s="774"/>
      <c r="O424" s="774"/>
      <c r="P424" s="774"/>
      <c r="Q424" s="774"/>
      <c r="R424" s="774"/>
      <c r="S424" s="774"/>
      <c r="T424" s="774"/>
      <c r="U424" s="774"/>
      <c r="V424" s="774"/>
      <c r="W424" s="774"/>
      <c r="X424" s="774"/>
      <c r="Y424" s="774"/>
      <c r="Z424" s="774"/>
      <c r="AA424" s="66"/>
      <c r="AB424" s="66"/>
      <c r="AC424" s="80"/>
    </row>
    <row r="425" spans="1:68" ht="27" customHeight="1" x14ac:dyDescent="0.25">
      <c r="A425" s="63" t="s">
        <v>698</v>
      </c>
      <c r="B425" s="63" t="s">
        <v>699</v>
      </c>
      <c r="C425" s="36">
        <v>4301020178</v>
      </c>
      <c r="D425" s="775">
        <v>4607091383980</v>
      </c>
      <c r="E425" s="775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127</v>
      </c>
      <c r="L425" s="37"/>
      <c r="M425" s="38" t="s">
        <v>130</v>
      </c>
      <c r="N425" s="38"/>
      <c r="O425" s="37">
        <v>50</v>
      </c>
      <c r="P425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77"/>
      <c r="R425" s="777"/>
      <c r="S425" s="777"/>
      <c r="T425" s="778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700</v>
      </c>
      <c r="AG425" s="78"/>
      <c r="AJ425" s="84"/>
      <c r="AK425" s="84"/>
      <c r="BB425" s="523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701</v>
      </c>
      <c r="B426" s="63" t="s">
        <v>702</v>
      </c>
      <c r="C426" s="36">
        <v>4301020179</v>
      </c>
      <c r="D426" s="775">
        <v>4607091384178</v>
      </c>
      <c r="E426" s="775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85</v>
      </c>
      <c r="L426" s="37"/>
      <c r="M426" s="38" t="s">
        <v>130</v>
      </c>
      <c r="N426" s="38"/>
      <c r="O426" s="37">
        <v>50</v>
      </c>
      <c r="P426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77"/>
      <c r="R426" s="777"/>
      <c r="S426" s="777"/>
      <c r="T426" s="778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700</v>
      </c>
      <c r="AG426" s="78"/>
      <c r="AJ426" s="84"/>
      <c r="AK426" s="84"/>
      <c r="BB426" s="525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2" t="s">
        <v>39</v>
      </c>
      <c r="X427" s="43">
        <f>IFERROR(X425/H425,"0")+IFERROR(X426/H426,"0")</f>
        <v>0</v>
      </c>
      <c r="Y427" s="43">
        <f>IFERROR(Y425/H425,"0")+IFERROR(Y426/H426,"0")</f>
        <v>0</v>
      </c>
      <c r="Z427" s="43">
        <f>IFERROR(IF(Z425="",0,Z425),"0")+IFERROR(IF(Z426="",0,Z426),"0")</f>
        <v>0</v>
      </c>
      <c r="AA427" s="67"/>
      <c r="AB427" s="67"/>
      <c r="AC427" s="67"/>
    </row>
    <row r="428" spans="1:68" x14ac:dyDescent="0.2">
      <c r="A428" s="772"/>
      <c r="B428" s="772"/>
      <c r="C428" s="772"/>
      <c r="D428" s="772"/>
      <c r="E428" s="772"/>
      <c r="F428" s="772"/>
      <c r="G428" s="772"/>
      <c r="H428" s="772"/>
      <c r="I428" s="772"/>
      <c r="J428" s="772"/>
      <c r="K428" s="772"/>
      <c r="L428" s="772"/>
      <c r="M428" s="772"/>
      <c r="N428" s="772"/>
      <c r="O428" s="773"/>
      <c r="P428" s="769" t="s">
        <v>40</v>
      </c>
      <c r="Q428" s="770"/>
      <c r="R428" s="770"/>
      <c r="S428" s="770"/>
      <c r="T428" s="770"/>
      <c r="U428" s="770"/>
      <c r="V428" s="771"/>
      <c r="W428" s="42" t="s">
        <v>0</v>
      </c>
      <c r="X428" s="43">
        <f>IFERROR(SUM(X425:X426),"0")</f>
        <v>0</v>
      </c>
      <c r="Y428" s="43">
        <f>IFERROR(SUM(Y425:Y426),"0")</f>
        <v>0</v>
      </c>
      <c r="Z428" s="42"/>
      <c r="AA428" s="67"/>
      <c r="AB428" s="67"/>
      <c r="AC428" s="67"/>
    </row>
    <row r="429" spans="1:68" ht="14.25" customHeight="1" x14ac:dyDescent="0.25">
      <c r="A429" s="774" t="s">
        <v>81</v>
      </c>
      <c r="B429" s="774"/>
      <c r="C429" s="774"/>
      <c r="D429" s="774"/>
      <c r="E429" s="774"/>
      <c r="F429" s="774"/>
      <c r="G429" s="774"/>
      <c r="H429" s="774"/>
      <c r="I429" s="774"/>
      <c r="J429" s="774"/>
      <c r="K429" s="774"/>
      <c r="L429" s="774"/>
      <c r="M429" s="774"/>
      <c r="N429" s="774"/>
      <c r="O429" s="774"/>
      <c r="P429" s="774"/>
      <c r="Q429" s="774"/>
      <c r="R429" s="774"/>
      <c r="S429" s="774"/>
      <c r="T429" s="774"/>
      <c r="U429" s="774"/>
      <c r="V429" s="774"/>
      <c r="W429" s="774"/>
      <c r="X429" s="774"/>
      <c r="Y429" s="774"/>
      <c r="Z429" s="774"/>
      <c r="AA429" s="66"/>
      <c r="AB429" s="66"/>
      <c r="AC429" s="80"/>
    </row>
    <row r="430" spans="1:68" ht="27" customHeight="1" x14ac:dyDescent="0.25">
      <c r="A430" s="63" t="s">
        <v>703</v>
      </c>
      <c r="B430" s="63" t="s">
        <v>704</v>
      </c>
      <c r="C430" s="36">
        <v>4301051560</v>
      </c>
      <c r="D430" s="775">
        <v>4607091383928</v>
      </c>
      <c r="E430" s="775"/>
      <c r="F430" s="62">
        <v>1.3</v>
      </c>
      <c r="G430" s="37">
        <v>6</v>
      </c>
      <c r="H430" s="62">
        <v>7.8</v>
      </c>
      <c r="I430" s="62">
        <v>8.3699999999999992</v>
      </c>
      <c r="J430" s="37">
        <v>56</v>
      </c>
      <c r="K430" s="37" t="s">
        <v>127</v>
      </c>
      <c r="L430" s="37"/>
      <c r="M430" s="38" t="s">
        <v>126</v>
      </c>
      <c r="N430" s="38"/>
      <c r="O430" s="37">
        <v>40</v>
      </c>
      <c r="P430" s="9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77"/>
      <c r="R430" s="777"/>
      <c r="S430" s="777"/>
      <c r="T430" s="778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705</v>
      </c>
      <c r="AG430" s="78"/>
      <c r="AJ430" s="84"/>
      <c r="AK430" s="84"/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703</v>
      </c>
      <c r="B431" s="63" t="s">
        <v>706</v>
      </c>
      <c r="C431" s="36">
        <v>4301051639</v>
      </c>
      <c r="D431" s="775">
        <v>4607091383928</v>
      </c>
      <c r="E431" s="775"/>
      <c r="F431" s="62">
        <v>1.3</v>
      </c>
      <c r="G431" s="37">
        <v>6</v>
      </c>
      <c r="H431" s="62">
        <v>7.8</v>
      </c>
      <c r="I431" s="62">
        <v>8.3699999999999992</v>
      </c>
      <c r="J431" s="37">
        <v>56</v>
      </c>
      <c r="K431" s="37" t="s">
        <v>127</v>
      </c>
      <c r="L431" s="37"/>
      <c r="M431" s="38" t="s">
        <v>79</v>
      </c>
      <c r="N431" s="38"/>
      <c r="O431" s="37">
        <v>40</v>
      </c>
      <c r="P431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77"/>
      <c r="R431" s="777"/>
      <c r="S431" s="777"/>
      <c r="T431" s="77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707</v>
      </c>
      <c r="AG431" s="78"/>
      <c r="AJ431" s="84"/>
      <c r="AK431" s="84"/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37.5" customHeight="1" x14ac:dyDescent="0.25">
      <c r="A432" s="63" t="s">
        <v>708</v>
      </c>
      <c r="B432" s="63" t="s">
        <v>709</v>
      </c>
      <c r="C432" s="36">
        <v>4301051636</v>
      </c>
      <c r="D432" s="775">
        <v>4607091384260</v>
      </c>
      <c r="E432" s="775"/>
      <c r="F432" s="62">
        <v>1.3</v>
      </c>
      <c r="G432" s="37">
        <v>6</v>
      </c>
      <c r="H432" s="62">
        <v>7.8</v>
      </c>
      <c r="I432" s="62">
        <v>8.3640000000000008</v>
      </c>
      <c r="J432" s="37">
        <v>56</v>
      </c>
      <c r="K432" s="37" t="s">
        <v>127</v>
      </c>
      <c r="L432" s="37"/>
      <c r="M432" s="38" t="s">
        <v>79</v>
      </c>
      <c r="N432" s="38"/>
      <c r="O432" s="37">
        <v>40</v>
      </c>
      <c r="P432" s="90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77"/>
      <c r="R432" s="777"/>
      <c r="S432" s="777"/>
      <c r="T432" s="77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710</v>
      </c>
      <c r="AG432" s="78"/>
      <c r="AJ432" s="84"/>
      <c r="AK432" s="84"/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72"/>
      <c r="B433" s="772"/>
      <c r="C433" s="772"/>
      <c r="D433" s="772"/>
      <c r="E433" s="772"/>
      <c r="F433" s="772"/>
      <c r="G433" s="772"/>
      <c r="H433" s="772"/>
      <c r="I433" s="772"/>
      <c r="J433" s="772"/>
      <c r="K433" s="772"/>
      <c r="L433" s="772"/>
      <c r="M433" s="772"/>
      <c r="N433" s="772"/>
      <c r="O433" s="773"/>
      <c r="P433" s="769" t="s">
        <v>40</v>
      </c>
      <c r="Q433" s="770"/>
      <c r="R433" s="770"/>
      <c r="S433" s="770"/>
      <c r="T433" s="770"/>
      <c r="U433" s="770"/>
      <c r="V433" s="771"/>
      <c r="W433" s="42" t="s">
        <v>39</v>
      </c>
      <c r="X433" s="43">
        <f>IFERROR(X430/H430,"0")+IFERROR(X431/H431,"0")+IFERROR(X432/H432,"0")</f>
        <v>0</v>
      </c>
      <c r="Y433" s="43">
        <f>IFERROR(Y430/H430,"0")+IFERROR(Y431/H431,"0")+IFERROR(Y432/H432,"0")</f>
        <v>0</v>
      </c>
      <c r="Z433" s="43">
        <f>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772"/>
      <c r="B434" s="772"/>
      <c r="C434" s="772"/>
      <c r="D434" s="772"/>
      <c r="E434" s="772"/>
      <c r="F434" s="772"/>
      <c r="G434" s="772"/>
      <c r="H434" s="772"/>
      <c r="I434" s="772"/>
      <c r="J434" s="772"/>
      <c r="K434" s="772"/>
      <c r="L434" s="772"/>
      <c r="M434" s="772"/>
      <c r="N434" s="772"/>
      <c r="O434" s="773"/>
      <c r="P434" s="769" t="s">
        <v>40</v>
      </c>
      <c r="Q434" s="770"/>
      <c r="R434" s="770"/>
      <c r="S434" s="770"/>
      <c r="T434" s="770"/>
      <c r="U434" s="770"/>
      <c r="V434" s="771"/>
      <c r="W434" s="42" t="s">
        <v>0</v>
      </c>
      <c r="X434" s="43">
        <f>IFERROR(SUM(X430:X432),"0")</f>
        <v>0</v>
      </c>
      <c r="Y434" s="43">
        <f>IFERROR(SUM(Y430:Y432),"0")</f>
        <v>0</v>
      </c>
      <c r="Z434" s="42"/>
      <c r="AA434" s="67"/>
      <c r="AB434" s="67"/>
      <c r="AC434" s="67"/>
    </row>
    <row r="435" spans="1:68" ht="14.25" customHeight="1" x14ac:dyDescent="0.25">
      <c r="A435" s="774" t="s">
        <v>222</v>
      </c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74"/>
      <c r="P435" s="774"/>
      <c r="Q435" s="774"/>
      <c r="R435" s="774"/>
      <c r="S435" s="774"/>
      <c r="T435" s="774"/>
      <c r="U435" s="774"/>
      <c r="V435" s="774"/>
      <c r="W435" s="774"/>
      <c r="X435" s="774"/>
      <c r="Y435" s="774"/>
      <c r="Z435" s="774"/>
      <c r="AA435" s="66"/>
      <c r="AB435" s="66"/>
      <c r="AC435" s="80"/>
    </row>
    <row r="436" spans="1:68" ht="37.5" customHeight="1" x14ac:dyDescent="0.25">
      <c r="A436" s="63" t="s">
        <v>711</v>
      </c>
      <c r="B436" s="63" t="s">
        <v>712</v>
      </c>
      <c r="C436" s="36">
        <v>4301060345</v>
      </c>
      <c r="D436" s="775">
        <v>4607091384673</v>
      </c>
      <c r="E436" s="775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127</v>
      </c>
      <c r="L436" s="37"/>
      <c r="M436" s="38" t="s">
        <v>79</v>
      </c>
      <c r="N436" s="38"/>
      <c r="O436" s="37">
        <v>30</v>
      </c>
      <c r="P436" s="8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77"/>
      <c r="R436" s="777"/>
      <c r="S436" s="777"/>
      <c r="T436" s="77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713</v>
      </c>
      <c r="AG436" s="78"/>
      <c r="AJ436" s="84"/>
      <c r="AK436" s="84"/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711</v>
      </c>
      <c r="B437" s="63" t="s">
        <v>714</v>
      </c>
      <c r="C437" s="36">
        <v>4301060314</v>
      </c>
      <c r="D437" s="775">
        <v>4607091384673</v>
      </c>
      <c r="E437" s="775"/>
      <c r="F437" s="62">
        <v>1.3</v>
      </c>
      <c r="G437" s="37">
        <v>6</v>
      </c>
      <c r="H437" s="62">
        <v>7.8</v>
      </c>
      <c r="I437" s="62">
        <v>8.3640000000000008</v>
      </c>
      <c r="J437" s="37">
        <v>56</v>
      </c>
      <c r="K437" s="37" t="s">
        <v>127</v>
      </c>
      <c r="L437" s="37"/>
      <c r="M437" s="38" t="s">
        <v>79</v>
      </c>
      <c r="N437" s="38"/>
      <c r="O437" s="37">
        <v>30</v>
      </c>
      <c r="P437" s="8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77"/>
      <c r="R437" s="777"/>
      <c r="S437" s="777"/>
      <c r="T437" s="77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715</v>
      </c>
      <c r="AG437" s="78"/>
      <c r="AJ437" s="84"/>
      <c r="AK437" s="84"/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72"/>
      <c r="B438" s="772"/>
      <c r="C438" s="772"/>
      <c r="D438" s="772"/>
      <c r="E438" s="772"/>
      <c r="F438" s="772"/>
      <c r="G438" s="772"/>
      <c r="H438" s="772"/>
      <c r="I438" s="772"/>
      <c r="J438" s="772"/>
      <c r="K438" s="772"/>
      <c r="L438" s="772"/>
      <c r="M438" s="772"/>
      <c r="N438" s="772"/>
      <c r="O438" s="773"/>
      <c r="P438" s="769" t="s">
        <v>40</v>
      </c>
      <c r="Q438" s="770"/>
      <c r="R438" s="770"/>
      <c r="S438" s="770"/>
      <c r="T438" s="770"/>
      <c r="U438" s="770"/>
      <c r="V438" s="771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72"/>
      <c r="B439" s="772"/>
      <c r="C439" s="772"/>
      <c r="D439" s="772"/>
      <c r="E439" s="772"/>
      <c r="F439" s="772"/>
      <c r="G439" s="772"/>
      <c r="H439" s="772"/>
      <c r="I439" s="772"/>
      <c r="J439" s="772"/>
      <c r="K439" s="772"/>
      <c r="L439" s="772"/>
      <c r="M439" s="772"/>
      <c r="N439" s="772"/>
      <c r="O439" s="773"/>
      <c r="P439" s="769" t="s">
        <v>40</v>
      </c>
      <c r="Q439" s="770"/>
      <c r="R439" s="770"/>
      <c r="S439" s="770"/>
      <c r="T439" s="770"/>
      <c r="U439" s="770"/>
      <c r="V439" s="771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6.5" customHeight="1" x14ac:dyDescent="0.25">
      <c r="A440" s="784" t="s">
        <v>716</v>
      </c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84"/>
      <c r="P440" s="784"/>
      <c r="Q440" s="784"/>
      <c r="R440" s="784"/>
      <c r="S440" s="784"/>
      <c r="T440" s="784"/>
      <c r="U440" s="784"/>
      <c r="V440" s="784"/>
      <c r="W440" s="784"/>
      <c r="X440" s="784"/>
      <c r="Y440" s="784"/>
      <c r="Z440" s="784"/>
      <c r="AA440" s="65"/>
      <c r="AB440" s="65"/>
      <c r="AC440" s="79"/>
    </row>
    <row r="441" spans="1:68" ht="14.25" customHeight="1" x14ac:dyDescent="0.25">
      <c r="A441" s="774" t="s">
        <v>122</v>
      </c>
      <c r="B441" s="774"/>
      <c r="C441" s="774"/>
      <c r="D441" s="774"/>
      <c r="E441" s="774"/>
      <c r="F441" s="774"/>
      <c r="G441" s="774"/>
      <c r="H441" s="774"/>
      <c r="I441" s="774"/>
      <c r="J441" s="774"/>
      <c r="K441" s="774"/>
      <c r="L441" s="774"/>
      <c r="M441" s="774"/>
      <c r="N441" s="774"/>
      <c r="O441" s="774"/>
      <c r="P441" s="774"/>
      <c r="Q441" s="774"/>
      <c r="R441" s="774"/>
      <c r="S441" s="774"/>
      <c r="T441" s="774"/>
      <c r="U441" s="774"/>
      <c r="V441" s="774"/>
      <c r="W441" s="774"/>
      <c r="X441" s="774"/>
      <c r="Y441" s="774"/>
      <c r="Z441" s="774"/>
      <c r="AA441" s="66"/>
      <c r="AB441" s="66"/>
      <c r="AC441" s="80"/>
    </row>
    <row r="442" spans="1:68" ht="27" customHeight="1" x14ac:dyDescent="0.25">
      <c r="A442" s="63" t="s">
        <v>717</v>
      </c>
      <c r="B442" s="63" t="s">
        <v>718</v>
      </c>
      <c r="C442" s="36">
        <v>4301011873</v>
      </c>
      <c r="D442" s="775">
        <v>4680115881907</v>
      </c>
      <c r="E442" s="775"/>
      <c r="F442" s="62">
        <v>1.8</v>
      </c>
      <c r="G442" s="37">
        <v>8</v>
      </c>
      <c r="H442" s="62">
        <v>14.4</v>
      </c>
      <c r="I442" s="62">
        <v>14.88</v>
      </c>
      <c r="J442" s="37">
        <v>56</v>
      </c>
      <c r="K442" s="37" t="s">
        <v>127</v>
      </c>
      <c r="L442" s="37"/>
      <c r="M442" s="38" t="s">
        <v>79</v>
      </c>
      <c r="N442" s="38"/>
      <c r="O442" s="37">
        <v>60</v>
      </c>
      <c r="P442" s="898" t="s">
        <v>719</v>
      </c>
      <c r="Q442" s="777"/>
      <c r="R442" s="777"/>
      <c r="S442" s="777"/>
      <c r="T442" s="77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ref="Y442:Y448" si="77">IFERROR(IF(X442="",0,CEILING((X442/$H442),1)*$H442),"")</f>
        <v>0</v>
      </c>
      <c r="Z442" s="41" t="str">
        <f t="shared" ref="Z442:Z447" si="78">IFERROR(IF(Y442=0,"",ROUNDUP(Y442/H442,0)*0.02175),"")</f>
        <v/>
      </c>
      <c r="AA442" s="68" t="s">
        <v>45</v>
      </c>
      <c r="AB442" s="69" t="s">
        <v>45</v>
      </c>
      <c r="AC442" s="536" t="s">
        <v>720</v>
      </c>
      <c r="AG442" s="78"/>
      <c r="AJ442" s="84"/>
      <c r="AK442" s="84"/>
      <c r="BB442" s="537" t="s">
        <v>66</v>
      </c>
      <c r="BM442" s="78">
        <f t="shared" ref="BM442:BM448" si="79">IFERROR(X442*I442/H442,"0")</f>
        <v>0</v>
      </c>
      <c r="BN442" s="78">
        <f t="shared" ref="BN442:BN448" si="80">IFERROR(Y442*I442/H442,"0")</f>
        <v>0</v>
      </c>
      <c r="BO442" s="78">
        <f t="shared" ref="BO442:BO448" si="81">IFERROR(1/J442*(X442/H442),"0")</f>
        <v>0</v>
      </c>
      <c r="BP442" s="78">
        <f t="shared" ref="BP442:BP448" si="82">IFERROR(1/J442*(Y442/H442),"0")</f>
        <v>0</v>
      </c>
    </row>
    <row r="443" spans="1:68" ht="27" customHeight="1" x14ac:dyDescent="0.25">
      <c r="A443" s="63" t="s">
        <v>717</v>
      </c>
      <c r="B443" s="63" t="s">
        <v>721</v>
      </c>
      <c r="C443" s="36">
        <v>4301011483</v>
      </c>
      <c r="D443" s="775">
        <v>4680115881907</v>
      </c>
      <c r="E443" s="775"/>
      <c r="F443" s="62">
        <v>1.8</v>
      </c>
      <c r="G443" s="37">
        <v>6</v>
      </c>
      <c r="H443" s="62">
        <v>10.8</v>
      </c>
      <c r="I443" s="62">
        <v>11.28</v>
      </c>
      <c r="J443" s="37">
        <v>56</v>
      </c>
      <c r="K443" s="37" t="s">
        <v>127</v>
      </c>
      <c r="L443" s="37"/>
      <c r="M443" s="38" t="s">
        <v>79</v>
      </c>
      <c r="N443" s="38"/>
      <c r="O443" s="37">
        <v>60</v>
      </c>
      <c r="P443" s="8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7"/>
      <c r="R443" s="777"/>
      <c r="S443" s="777"/>
      <c r="T443" s="77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7"/>
        <v>0</v>
      </c>
      <c r="Z443" s="41" t="str">
        <f t="shared" si="78"/>
        <v/>
      </c>
      <c r="AA443" s="68" t="s">
        <v>45</v>
      </c>
      <c r="AB443" s="69" t="s">
        <v>45</v>
      </c>
      <c r="AC443" s="538" t="s">
        <v>722</v>
      </c>
      <c r="AG443" s="78"/>
      <c r="AJ443" s="84"/>
      <c r="AK443" s="84"/>
      <c r="BB443" s="539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27" customHeight="1" x14ac:dyDescent="0.25">
      <c r="A444" s="63" t="s">
        <v>723</v>
      </c>
      <c r="B444" s="63" t="s">
        <v>724</v>
      </c>
      <c r="C444" s="36">
        <v>4301011655</v>
      </c>
      <c r="D444" s="775">
        <v>4680115883925</v>
      </c>
      <c r="E444" s="775"/>
      <c r="F444" s="62">
        <v>2.5</v>
      </c>
      <c r="G444" s="37">
        <v>6</v>
      </c>
      <c r="H444" s="62">
        <v>15</v>
      </c>
      <c r="I444" s="62">
        <v>15.48</v>
      </c>
      <c r="J444" s="37">
        <v>48</v>
      </c>
      <c r="K444" s="37" t="s">
        <v>127</v>
      </c>
      <c r="L444" s="37"/>
      <c r="M444" s="38" t="s">
        <v>79</v>
      </c>
      <c r="N444" s="38"/>
      <c r="O444" s="37">
        <v>60</v>
      </c>
      <c r="P444" s="9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77"/>
      <c r="R444" s="777"/>
      <c r="S444" s="777"/>
      <c r="T444" s="77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7"/>
        <v>0</v>
      </c>
      <c r="Z444" s="41" t="str">
        <f t="shared" si="78"/>
        <v/>
      </c>
      <c r="AA444" s="68" t="s">
        <v>45</v>
      </c>
      <c r="AB444" s="69" t="s">
        <v>45</v>
      </c>
      <c r="AC444" s="540" t="s">
        <v>722</v>
      </c>
      <c r="AG444" s="78"/>
      <c r="AJ444" s="84"/>
      <c r="AK444" s="84"/>
      <c r="BB444" s="541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37.5" customHeight="1" x14ac:dyDescent="0.25">
      <c r="A445" s="63" t="s">
        <v>725</v>
      </c>
      <c r="B445" s="63" t="s">
        <v>726</v>
      </c>
      <c r="C445" s="36">
        <v>4301011874</v>
      </c>
      <c r="D445" s="775">
        <v>4680115884892</v>
      </c>
      <c r="E445" s="775"/>
      <c r="F445" s="62">
        <v>1.8</v>
      </c>
      <c r="G445" s="37">
        <v>8</v>
      </c>
      <c r="H445" s="62">
        <v>14.4</v>
      </c>
      <c r="I445" s="62">
        <v>14.88</v>
      </c>
      <c r="J445" s="37">
        <v>56</v>
      </c>
      <c r="K445" s="37" t="s">
        <v>127</v>
      </c>
      <c r="L445" s="37"/>
      <c r="M445" s="38" t="s">
        <v>79</v>
      </c>
      <c r="N445" s="38"/>
      <c r="O445" s="37">
        <v>60</v>
      </c>
      <c r="P445" s="9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77"/>
      <c r="R445" s="777"/>
      <c r="S445" s="777"/>
      <c r="T445" s="77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7"/>
        <v>0</v>
      </c>
      <c r="Z445" s="41" t="str">
        <f t="shared" si="78"/>
        <v/>
      </c>
      <c r="AA445" s="68" t="s">
        <v>45</v>
      </c>
      <c r="AB445" s="69" t="s">
        <v>45</v>
      </c>
      <c r="AC445" s="542" t="s">
        <v>727</v>
      </c>
      <c r="AG445" s="78"/>
      <c r="AJ445" s="84"/>
      <c r="AK445" s="84"/>
      <c r="BB445" s="543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37.5" customHeight="1" x14ac:dyDescent="0.25">
      <c r="A446" s="63" t="s">
        <v>728</v>
      </c>
      <c r="B446" s="63" t="s">
        <v>729</v>
      </c>
      <c r="C446" s="36">
        <v>4301011312</v>
      </c>
      <c r="D446" s="775">
        <v>4607091384192</v>
      </c>
      <c r="E446" s="775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127</v>
      </c>
      <c r="L446" s="37"/>
      <c r="M446" s="38" t="s">
        <v>130</v>
      </c>
      <c r="N446" s="38"/>
      <c r="O446" s="37">
        <v>60</v>
      </c>
      <c r="P446" s="8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77"/>
      <c r="R446" s="777"/>
      <c r="S446" s="777"/>
      <c r="T446" s="77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7"/>
        <v>0</v>
      </c>
      <c r="Z446" s="41" t="str">
        <f t="shared" si="78"/>
        <v/>
      </c>
      <c r="AA446" s="68" t="s">
        <v>45</v>
      </c>
      <c r="AB446" s="69" t="s">
        <v>45</v>
      </c>
      <c r="AC446" s="544" t="s">
        <v>730</v>
      </c>
      <c r="AG446" s="78"/>
      <c r="AJ446" s="84"/>
      <c r="AK446" s="84"/>
      <c r="BB446" s="545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731</v>
      </c>
      <c r="B447" s="63" t="s">
        <v>732</v>
      </c>
      <c r="C447" s="36">
        <v>4301011875</v>
      </c>
      <c r="D447" s="775">
        <v>4680115884885</v>
      </c>
      <c r="E447" s="775"/>
      <c r="F447" s="62">
        <v>0.8</v>
      </c>
      <c r="G447" s="37">
        <v>15</v>
      </c>
      <c r="H447" s="62">
        <v>12</v>
      </c>
      <c r="I447" s="62">
        <v>12.48</v>
      </c>
      <c r="J447" s="37">
        <v>56</v>
      </c>
      <c r="K447" s="37" t="s">
        <v>127</v>
      </c>
      <c r="L447" s="37"/>
      <c r="M447" s="38" t="s">
        <v>79</v>
      </c>
      <c r="N447" s="38"/>
      <c r="O447" s="37">
        <v>60</v>
      </c>
      <c r="P447" s="8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77"/>
      <c r="R447" s="777"/>
      <c r="S447" s="777"/>
      <c r="T447" s="77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7"/>
        <v>0</v>
      </c>
      <c r="Z447" s="41" t="str">
        <f t="shared" si="78"/>
        <v/>
      </c>
      <c r="AA447" s="68" t="s">
        <v>45</v>
      </c>
      <c r="AB447" s="69" t="s">
        <v>45</v>
      </c>
      <c r="AC447" s="546" t="s">
        <v>727</v>
      </c>
      <c r="AG447" s="78"/>
      <c r="AJ447" s="84"/>
      <c r="AK447" s="84"/>
      <c r="BB447" s="547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37.5" customHeight="1" x14ac:dyDescent="0.25">
      <c r="A448" s="63" t="s">
        <v>733</v>
      </c>
      <c r="B448" s="63" t="s">
        <v>734</v>
      </c>
      <c r="C448" s="36">
        <v>4301011871</v>
      </c>
      <c r="D448" s="775">
        <v>4680115884908</v>
      </c>
      <c r="E448" s="775"/>
      <c r="F448" s="62">
        <v>0.4</v>
      </c>
      <c r="G448" s="37">
        <v>10</v>
      </c>
      <c r="H448" s="62">
        <v>4</v>
      </c>
      <c r="I448" s="62">
        <v>4.21</v>
      </c>
      <c r="J448" s="37">
        <v>132</v>
      </c>
      <c r="K448" s="37" t="s">
        <v>85</v>
      </c>
      <c r="L448" s="37"/>
      <c r="M448" s="38" t="s">
        <v>79</v>
      </c>
      <c r="N448" s="38"/>
      <c r="O448" s="37">
        <v>60</v>
      </c>
      <c r="P448" s="8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77"/>
      <c r="R448" s="777"/>
      <c r="S448" s="777"/>
      <c r="T448" s="77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7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48" t="s">
        <v>727</v>
      </c>
      <c r="AG448" s="78"/>
      <c r="AJ448" s="84"/>
      <c r="AK448" s="84"/>
      <c r="BB448" s="549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x14ac:dyDescent="0.2">
      <c r="A449" s="772"/>
      <c r="B449" s="772"/>
      <c r="C449" s="772"/>
      <c r="D449" s="772"/>
      <c r="E449" s="772"/>
      <c r="F449" s="772"/>
      <c r="G449" s="772"/>
      <c r="H449" s="772"/>
      <c r="I449" s="772"/>
      <c r="J449" s="772"/>
      <c r="K449" s="772"/>
      <c r="L449" s="772"/>
      <c r="M449" s="772"/>
      <c r="N449" s="772"/>
      <c r="O449" s="773"/>
      <c r="P449" s="769" t="s">
        <v>40</v>
      </c>
      <c r="Q449" s="770"/>
      <c r="R449" s="770"/>
      <c r="S449" s="770"/>
      <c r="T449" s="770"/>
      <c r="U449" s="770"/>
      <c r="V449" s="771"/>
      <c r="W449" s="42" t="s">
        <v>39</v>
      </c>
      <c r="X449" s="43">
        <f>IFERROR(X442/H442,"0")+IFERROR(X443/H443,"0")+IFERROR(X444/H444,"0")+IFERROR(X445/H445,"0")+IFERROR(X446/H446,"0")+IFERROR(X447/H447,"0")+IFERROR(X448/H448,"0")</f>
        <v>0</v>
      </c>
      <c r="Y449" s="43">
        <f>IFERROR(Y442/H442,"0")+IFERROR(Y443/H443,"0")+IFERROR(Y444/H444,"0")+IFERROR(Y445/H445,"0")+IFERROR(Y446/H446,"0")+IFERROR(Y447/H447,"0")+IFERROR(Y448/H448,"0")</f>
        <v>0</v>
      </c>
      <c r="Z449" s="43">
        <f>IFERROR(IF(Z442="",0,Z442),"0")+IFERROR(IF(Z443="",0,Z443),"0")+IFERROR(IF(Z444="",0,Z444),"0")+IFERROR(IF(Z445="",0,Z445),"0")+IFERROR(IF(Z446="",0,Z446),"0")+IFERROR(IF(Z447="",0,Z447),"0")+IFERROR(IF(Z448="",0,Z448),"0")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772"/>
      <c r="B450" s="772"/>
      <c r="C450" s="772"/>
      <c r="D450" s="772"/>
      <c r="E450" s="772"/>
      <c r="F450" s="772"/>
      <c r="G450" s="772"/>
      <c r="H450" s="772"/>
      <c r="I450" s="772"/>
      <c r="J450" s="772"/>
      <c r="K450" s="772"/>
      <c r="L450" s="772"/>
      <c r="M450" s="772"/>
      <c r="N450" s="772"/>
      <c r="O450" s="773"/>
      <c r="P450" s="769" t="s">
        <v>40</v>
      </c>
      <c r="Q450" s="770"/>
      <c r="R450" s="770"/>
      <c r="S450" s="770"/>
      <c r="T450" s="770"/>
      <c r="U450" s="770"/>
      <c r="V450" s="771"/>
      <c r="W450" s="42" t="s">
        <v>0</v>
      </c>
      <c r="X450" s="43">
        <f>IFERROR(SUM(X442:X448),"0")</f>
        <v>0</v>
      </c>
      <c r="Y450" s="43">
        <f>IFERROR(SUM(Y442:Y448),"0")</f>
        <v>0</v>
      </c>
      <c r="Z450" s="42"/>
      <c r="AA450" s="67"/>
      <c r="AB450" s="67"/>
      <c r="AC450" s="67"/>
    </row>
    <row r="451" spans="1:68" ht="14.25" customHeight="1" x14ac:dyDescent="0.25">
      <c r="A451" s="774" t="s">
        <v>75</v>
      </c>
      <c r="B451" s="774"/>
      <c r="C451" s="774"/>
      <c r="D451" s="774"/>
      <c r="E451" s="774"/>
      <c r="F451" s="774"/>
      <c r="G451" s="774"/>
      <c r="H451" s="774"/>
      <c r="I451" s="774"/>
      <c r="J451" s="774"/>
      <c r="K451" s="774"/>
      <c r="L451" s="774"/>
      <c r="M451" s="774"/>
      <c r="N451" s="774"/>
      <c r="O451" s="774"/>
      <c r="P451" s="774"/>
      <c r="Q451" s="774"/>
      <c r="R451" s="774"/>
      <c r="S451" s="774"/>
      <c r="T451" s="774"/>
      <c r="U451" s="774"/>
      <c r="V451" s="774"/>
      <c r="W451" s="774"/>
      <c r="X451" s="774"/>
      <c r="Y451" s="774"/>
      <c r="Z451" s="774"/>
      <c r="AA451" s="66"/>
      <c r="AB451" s="66"/>
      <c r="AC451" s="80"/>
    </row>
    <row r="452" spans="1:68" ht="27" customHeight="1" x14ac:dyDescent="0.25">
      <c r="A452" s="63" t="s">
        <v>735</v>
      </c>
      <c r="B452" s="63" t="s">
        <v>736</v>
      </c>
      <c r="C452" s="36">
        <v>4301031303</v>
      </c>
      <c r="D452" s="775">
        <v>4607091384802</v>
      </c>
      <c r="E452" s="775"/>
      <c r="F452" s="62">
        <v>0.73</v>
      </c>
      <c r="G452" s="37">
        <v>6</v>
      </c>
      <c r="H452" s="62">
        <v>4.38</v>
      </c>
      <c r="I452" s="62">
        <v>4.6399999999999997</v>
      </c>
      <c r="J452" s="37">
        <v>156</v>
      </c>
      <c r="K452" s="37" t="s">
        <v>85</v>
      </c>
      <c r="L452" s="37"/>
      <c r="M452" s="38" t="s">
        <v>79</v>
      </c>
      <c r="N452" s="38"/>
      <c r="O452" s="37">
        <v>35</v>
      </c>
      <c r="P452" s="8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77"/>
      <c r="R452" s="777"/>
      <c r="S452" s="777"/>
      <c r="T452" s="77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IFERROR(IF(Y452=0,"",ROUNDUP(Y452/H452,0)*0.00753),"")</f>
        <v/>
      </c>
      <c r="AA452" s="68" t="s">
        <v>45</v>
      </c>
      <c r="AB452" s="69" t="s">
        <v>45</v>
      </c>
      <c r="AC452" s="550" t="s">
        <v>737</v>
      </c>
      <c r="AG452" s="78"/>
      <c r="AJ452" s="84"/>
      <c r="AK452" s="84"/>
      <c r="BB452" s="55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738</v>
      </c>
      <c r="B453" s="63" t="s">
        <v>739</v>
      </c>
      <c r="C453" s="36">
        <v>4301031304</v>
      </c>
      <c r="D453" s="775">
        <v>4607091384826</v>
      </c>
      <c r="E453" s="775"/>
      <c r="F453" s="62">
        <v>0.35</v>
      </c>
      <c r="G453" s="37">
        <v>8</v>
      </c>
      <c r="H453" s="62">
        <v>2.8</v>
      </c>
      <c r="I453" s="62">
        <v>2.98</v>
      </c>
      <c r="J453" s="37">
        <v>234</v>
      </c>
      <c r="K453" s="37" t="s">
        <v>80</v>
      </c>
      <c r="L453" s="37"/>
      <c r="M453" s="38" t="s">
        <v>79</v>
      </c>
      <c r="N453" s="38"/>
      <c r="O453" s="37">
        <v>35</v>
      </c>
      <c r="P453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77"/>
      <c r="R453" s="777"/>
      <c r="S453" s="777"/>
      <c r="T453" s="77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IFERROR(IF(Y453=0,"",ROUNDUP(Y453/H453,0)*0.00502),"")</f>
        <v/>
      </c>
      <c r="AA453" s="68" t="s">
        <v>45</v>
      </c>
      <c r="AB453" s="69" t="s">
        <v>45</v>
      </c>
      <c r="AC453" s="552" t="s">
        <v>737</v>
      </c>
      <c r="AG453" s="78"/>
      <c r="AJ453" s="84"/>
      <c r="AK453" s="84"/>
      <c r="BB453" s="55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72"/>
      <c r="B454" s="772"/>
      <c r="C454" s="772"/>
      <c r="D454" s="772"/>
      <c r="E454" s="772"/>
      <c r="F454" s="772"/>
      <c r="G454" s="772"/>
      <c r="H454" s="772"/>
      <c r="I454" s="772"/>
      <c r="J454" s="772"/>
      <c r="K454" s="772"/>
      <c r="L454" s="772"/>
      <c r="M454" s="772"/>
      <c r="N454" s="772"/>
      <c r="O454" s="773"/>
      <c r="P454" s="769" t="s">
        <v>40</v>
      </c>
      <c r="Q454" s="770"/>
      <c r="R454" s="770"/>
      <c r="S454" s="770"/>
      <c r="T454" s="770"/>
      <c r="U454" s="770"/>
      <c r="V454" s="771"/>
      <c r="W454" s="42" t="s">
        <v>39</v>
      </c>
      <c r="X454" s="43">
        <f>IFERROR(X452/H452,"0")+IFERROR(X453/H453,"0")</f>
        <v>0</v>
      </c>
      <c r="Y454" s="43">
        <f>IFERROR(Y452/H452,"0")+IFERROR(Y453/H453,"0")</f>
        <v>0</v>
      </c>
      <c r="Z454" s="43">
        <f>IFERROR(IF(Z452="",0,Z452),"0")+IFERROR(IF(Z453="",0,Z453),"0")</f>
        <v>0</v>
      </c>
      <c r="AA454" s="67"/>
      <c r="AB454" s="67"/>
      <c r="AC454" s="67"/>
    </row>
    <row r="455" spans="1:68" x14ac:dyDescent="0.2">
      <c r="A455" s="772"/>
      <c r="B455" s="772"/>
      <c r="C455" s="772"/>
      <c r="D455" s="772"/>
      <c r="E455" s="772"/>
      <c r="F455" s="772"/>
      <c r="G455" s="772"/>
      <c r="H455" s="772"/>
      <c r="I455" s="772"/>
      <c r="J455" s="772"/>
      <c r="K455" s="772"/>
      <c r="L455" s="772"/>
      <c r="M455" s="772"/>
      <c r="N455" s="772"/>
      <c r="O455" s="773"/>
      <c r="P455" s="769" t="s">
        <v>40</v>
      </c>
      <c r="Q455" s="770"/>
      <c r="R455" s="770"/>
      <c r="S455" s="770"/>
      <c r="T455" s="770"/>
      <c r="U455" s="770"/>
      <c r="V455" s="771"/>
      <c r="W455" s="42" t="s">
        <v>0</v>
      </c>
      <c r="X455" s="43">
        <f>IFERROR(SUM(X452:X453),"0")</f>
        <v>0</v>
      </c>
      <c r="Y455" s="43">
        <f>IFERROR(SUM(Y452:Y453),"0")</f>
        <v>0</v>
      </c>
      <c r="Z455" s="42"/>
      <c r="AA455" s="67"/>
      <c r="AB455" s="67"/>
      <c r="AC455" s="67"/>
    </row>
    <row r="456" spans="1:68" ht="14.25" customHeight="1" x14ac:dyDescent="0.25">
      <c r="A456" s="774" t="s">
        <v>81</v>
      </c>
      <c r="B456" s="774"/>
      <c r="C456" s="774"/>
      <c r="D456" s="774"/>
      <c r="E456" s="774"/>
      <c r="F456" s="774"/>
      <c r="G456" s="774"/>
      <c r="H456" s="774"/>
      <c r="I456" s="774"/>
      <c r="J456" s="774"/>
      <c r="K456" s="774"/>
      <c r="L456" s="774"/>
      <c r="M456" s="774"/>
      <c r="N456" s="774"/>
      <c r="O456" s="774"/>
      <c r="P456" s="774"/>
      <c r="Q456" s="774"/>
      <c r="R456" s="774"/>
      <c r="S456" s="774"/>
      <c r="T456" s="774"/>
      <c r="U456" s="774"/>
      <c r="V456" s="774"/>
      <c r="W456" s="774"/>
      <c r="X456" s="774"/>
      <c r="Y456" s="774"/>
      <c r="Z456" s="774"/>
      <c r="AA456" s="66"/>
      <c r="AB456" s="66"/>
      <c r="AC456" s="80"/>
    </row>
    <row r="457" spans="1:68" ht="37.5" customHeight="1" x14ac:dyDescent="0.25">
      <c r="A457" s="63" t="s">
        <v>740</v>
      </c>
      <c r="B457" s="63" t="s">
        <v>741</v>
      </c>
      <c r="C457" s="36">
        <v>4301051635</v>
      </c>
      <c r="D457" s="775">
        <v>4607091384246</v>
      </c>
      <c r="E457" s="775"/>
      <c r="F457" s="62">
        <v>1.3</v>
      </c>
      <c r="G457" s="37">
        <v>6</v>
      </c>
      <c r="H457" s="62">
        <v>7.8</v>
      </c>
      <c r="I457" s="62">
        <v>8.3640000000000008</v>
      </c>
      <c r="J457" s="37">
        <v>56</v>
      </c>
      <c r="K457" s="37" t="s">
        <v>127</v>
      </c>
      <c r="L457" s="37"/>
      <c r="M457" s="38" t="s">
        <v>79</v>
      </c>
      <c r="N457" s="38"/>
      <c r="O457" s="37">
        <v>40</v>
      </c>
      <c r="P457" s="8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77"/>
      <c r="R457" s="777"/>
      <c r="S457" s="777"/>
      <c r="T457" s="77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IFERROR(IF(Y457=0,"",ROUNDUP(Y457/H457,0)*0.02175),"")</f>
        <v/>
      </c>
      <c r="AA457" s="68" t="s">
        <v>45</v>
      </c>
      <c r="AB457" s="69" t="s">
        <v>45</v>
      </c>
      <c r="AC457" s="554" t="s">
        <v>742</v>
      </c>
      <c r="AG457" s="78"/>
      <c r="AJ457" s="84"/>
      <c r="AK457" s="84"/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743</v>
      </c>
      <c r="B458" s="63" t="s">
        <v>744</v>
      </c>
      <c r="C458" s="36">
        <v>4301051445</v>
      </c>
      <c r="D458" s="775">
        <v>4680115881976</v>
      </c>
      <c r="E458" s="775"/>
      <c r="F458" s="62">
        <v>1.3</v>
      </c>
      <c r="G458" s="37">
        <v>6</v>
      </c>
      <c r="H458" s="62">
        <v>7.8</v>
      </c>
      <c r="I458" s="62">
        <v>8.2799999999999994</v>
      </c>
      <c r="J458" s="37">
        <v>56</v>
      </c>
      <c r="K458" s="37" t="s">
        <v>127</v>
      </c>
      <c r="L458" s="37"/>
      <c r="M458" s="38" t="s">
        <v>79</v>
      </c>
      <c r="N458" s="38"/>
      <c r="O458" s="37">
        <v>40</v>
      </c>
      <c r="P458" s="8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77"/>
      <c r="R458" s="777"/>
      <c r="S458" s="777"/>
      <c r="T458" s="77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IFERROR(IF(Y458=0,"",ROUNDUP(Y458/H458,0)*0.02175),"")</f>
        <v/>
      </c>
      <c r="AA458" s="68" t="s">
        <v>45</v>
      </c>
      <c r="AB458" s="69" t="s">
        <v>45</v>
      </c>
      <c r="AC458" s="556" t="s">
        <v>745</v>
      </c>
      <c r="AG458" s="78"/>
      <c r="AJ458" s="84"/>
      <c r="AK458" s="84"/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37.5" customHeight="1" x14ac:dyDescent="0.25">
      <c r="A459" s="63" t="s">
        <v>746</v>
      </c>
      <c r="B459" s="63" t="s">
        <v>747</v>
      </c>
      <c r="C459" s="36">
        <v>4301051634</v>
      </c>
      <c r="D459" s="775">
        <v>4607091384253</v>
      </c>
      <c r="E459" s="775"/>
      <c r="F459" s="62">
        <v>0.4</v>
      </c>
      <c r="G459" s="37">
        <v>6</v>
      </c>
      <c r="H459" s="62">
        <v>2.4</v>
      </c>
      <c r="I459" s="62">
        <v>2.6840000000000002</v>
      </c>
      <c r="J459" s="37">
        <v>156</v>
      </c>
      <c r="K459" s="37" t="s">
        <v>85</v>
      </c>
      <c r="L459" s="37"/>
      <c r="M459" s="38" t="s">
        <v>79</v>
      </c>
      <c r="N459" s="38"/>
      <c r="O459" s="37">
        <v>40</v>
      </c>
      <c r="P459" s="8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77"/>
      <c r="R459" s="777"/>
      <c r="S459" s="777"/>
      <c r="T459" s="77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742</v>
      </c>
      <c r="AG459" s="78"/>
      <c r="AJ459" s="84"/>
      <c r="AK459" s="84"/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746</v>
      </c>
      <c r="B460" s="63" t="s">
        <v>748</v>
      </c>
      <c r="C460" s="36">
        <v>4301051297</v>
      </c>
      <c r="D460" s="775">
        <v>4607091384253</v>
      </c>
      <c r="E460" s="775"/>
      <c r="F460" s="62">
        <v>0.4</v>
      </c>
      <c r="G460" s="37">
        <v>6</v>
      </c>
      <c r="H460" s="62">
        <v>2.4</v>
      </c>
      <c r="I460" s="62">
        <v>2.6840000000000002</v>
      </c>
      <c r="J460" s="37">
        <v>156</v>
      </c>
      <c r="K460" s="37" t="s">
        <v>85</v>
      </c>
      <c r="L460" s="37"/>
      <c r="M460" s="38" t="s">
        <v>79</v>
      </c>
      <c r="N460" s="38"/>
      <c r="O460" s="37">
        <v>40</v>
      </c>
      <c r="P460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77"/>
      <c r="R460" s="777"/>
      <c r="S460" s="777"/>
      <c r="T460" s="77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60" t="s">
        <v>749</v>
      </c>
      <c r="AG460" s="78"/>
      <c r="AJ460" s="84"/>
      <c r="AK460" s="84"/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750</v>
      </c>
      <c r="B461" s="63" t="s">
        <v>751</v>
      </c>
      <c r="C461" s="36">
        <v>4301051444</v>
      </c>
      <c r="D461" s="775">
        <v>4680115881969</v>
      </c>
      <c r="E461" s="775"/>
      <c r="F461" s="62">
        <v>0.4</v>
      </c>
      <c r="G461" s="37">
        <v>6</v>
      </c>
      <c r="H461" s="62">
        <v>2.4</v>
      </c>
      <c r="I461" s="62">
        <v>2.6</v>
      </c>
      <c r="J461" s="37">
        <v>156</v>
      </c>
      <c r="K461" s="37" t="s">
        <v>85</v>
      </c>
      <c r="L461" s="37"/>
      <c r="M461" s="38" t="s">
        <v>79</v>
      </c>
      <c r="N461" s="38"/>
      <c r="O461" s="37">
        <v>40</v>
      </c>
      <c r="P461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77"/>
      <c r="R461" s="777"/>
      <c r="S461" s="777"/>
      <c r="T461" s="77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745</v>
      </c>
      <c r="AG461" s="78"/>
      <c r="AJ461" s="84"/>
      <c r="AK461" s="84"/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772"/>
      <c r="B462" s="772"/>
      <c r="C462" s="772"/>
      <c r="D462" s="772"/>
      <c r="E462" s="772"/>
      <c r="F462" s="772"/>
      <c r="G462" s="772"/>
      <c r="H462" s="772"/>
      <c r="I462" s="772"/>
      <c r="J462" s="772"/>
      <c r="K462" s="772"/>
      <c r="L462" s="772"/>
      <c r="M462" s="772"/>
      <c r="N462" s="772"/>
      <c r="O462" s="773"/>
      <c r="P462" s="769" t="s">
        <v>40</v>
      </c>
      <c r="Q462" s="770"/>
      <c r="R462" s="770"/>
      <c r="S462" s="770"/>
      <c r="T462" s="770"/>
      <c r="U462" s="770"/>
      <c r="V462" s="771"/>
      <c r="W462" s="42" t="s">
        <v>39</v>
      </c>
      <c r="X462" s="43">
        <f>IFERROR(X457/H457,"0")+IFERROR(X458/H458,"0")+IFERROR(X459/H459,"0")+IFERROR(X460/H460,"0")+IFERROR(X461/H461,"0")</f>
        <v>0</v>
      </c>
      <c r="Y462" s="43">
        <f>IFERROR(Y457/H457,"0")+IFERROR(Y458/H458,"0")+IFERROR(Y459/H459,"0")+IFERROR(Y460/H460,"0")+IFERROR(Y461/H461,"0")</f>
        <v>0</v>
      </c>
      <c r="Z462" s="43">
        <f>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772"/>
      <c r="B463" s="772"/>
      <c r="C463" s="772"/>
      <c r="D463" s="772"/>
      <c r="E463" s="772"/>
      <c r="F463" s="772"/>
      <c r="G463" s="772"/>
      <c r="H463" s="772"/>
      <c r="I463" s="772"/>
      <c r="J463" s="772"/>
      <c r="K463" s="772"/>
      <c r="L463" s="772"/>
      <c r="M463" s="772"/>
      <c r="N463" s="772"/>
      <c r="O463" s="773"/>
      <c r="P463" s="769" t="s">
        <v>40</v>
      </c>
      <c r="Q463" s="770"/>
      <c r="R463" s="770"/>
      <c r="S463" s="770"/>
      <c r="T463" s="770"/>
      <c r="U463" s="770"/>
      <c r="V463" s="771"/>
      <c r="W463" s="42" t="s">
        <v>0</v>
      </c>
      <c r="X463" s="43">
        <f>IFERROR(SUM(X457:X461),"0")</f>
        <v>0</v>
      </c>
      <c r="Y463" s="43">
        <f>IFERROR(SUM(Y457:Y461),"0")</f>
        <v>0</v>
      </c>
      <c r="Z463" s="42"/>
      <c r="AA463" s="67"/>
      <c r="AB463" s="67"/>
      <c r="AC463" s="67"/>
    </row>
    <row r="464" spans="1:68" ht="14.25" customHeight="1" x14ac:dyDescent="0.25">
      <c r="A464" s="774" t="s">
        <v>222</v>
      </c>
      <c r="B464" s="774"/>
      <c r="C464" s="774"/>
      <c r="D464" s="774"/>
      <c r="E464" s="774"/>
      <c r="F464" s="774"/>
      <c r="G464" s="774"/>
      <c r="H464" s="774"/>
      <c r="I464" s="774"/>
      <c r="J464" s="774"/>
      <c r="K464" s="774"/>
      <c r="L464" s="774"/>
      <c r="M464" s="774"/>
      <c r="N464" s="774"/>
      <c r="O464" s="774"/>
      <c r="P464" s="774"/>
      <c r="Q464" s="774"/>
      <c r="R464" s="774"/>
      <c r="S464" s="774"/>
      <c r="T464" s="774"/>
      <c r="U464" s="774"/>
      <c r="V464" s="774"/>
      <c r="W464" s="774"/>
      <c r="X464" s="774"/>
      <c r="Y464" s="774"/>
      <c r="Z464" s="774"/>
      <c r="AA464" s="66"/>
      <c r="AB464" s="66"/>
      <c r="AC464" s="80"/>
    </row>
    <row r="465" spans="1:68" ht="27" customHeight="1" x14ac:dyDescent="0.25">
      <c r="A465" s="63" t="s">
        <v>752</v>
      </c>
      <c r="B465" s="63" t="s">
        <v>753</v>
      </c>
      <c r="C465" s="36">
        <v>4301060377</v>
      </c>
      <c r="D465" s="775">
        <v>4607091389357</v>
      </c>
      <c r="E465" s="775"/>
      <c r="F465" s="62">
        <v>1.3</v>
      </c>
      <c r="G465" s="37">
        <v>6</v>
      </c>
      <c r="H465" s="62">
        <v>7.8</v>
      </c>
      <c r="I465" s="62">
        <v>8.2799999999999994</v>
      </c>
      <c r="J465" s="37">
        <v>56</v>
      </c>
      <c r="K465" s="37" t="s">
        <v>127</v>
      </c>
      <c r="L465" s="37"/>
      <c r="M465" s="38" t="s">
        <v>79</v>
      </c>
      <c r="N465" s="38"/>
      <c r="O465" s="37">
        <v>40</v>
      </c>
      <c r="P465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77"/>
      <c r="R465" s="777"/>
      <c r="S465" s="777"/>
      <c r="T465" s="77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64" t="s">
        <v>754</v>
      </c>
      <c r="AG465" s="78"/>
      <c r="AJ465" s="84"/>
      <c r="AK465" s="84"/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2" t="s">
        <v>39</v>
      </c>
      <c r="X466" s="43">
        <f>IFERROR(X465/H465,"0")</f>
        <v>0</v>
      </c>
      <c r="Y466" s="43">
        <f>IFERROR(Y465/H465,"0")</f>
        <v>0</v>
      </c>
      <c r="Z466" s="43">
        <f>IFERROR(IF(Z465="",0,Z465),"0")</f>
        <v>0</v>
      </c>
      <c r="AA466" s="67"/>
      <c r="AB466" s="67"/>
      <c r="AC466" s="67"/>
    </row>
    <row r="467" spans="1:68" x14ac:dyDescent="0.2">
      <c r="A467" s="772"/>
      <c r="B467" s="772"/>
      <c r="C467" s="772"/>
      <c r="D467" s="772"/>
      <c r="E467" s="772"/>
      <c r="F467" s="772"/>
      <c r="G467" s="772"/>
      <c r="H467" s="772"/>
      <c r="I467" s="772"/>
      <c r="J467" s="772"/>
      <c r="K467" s="772"/>
      <c r="L467" s="772"/>
      <c r="M467" s="772"/>
      <c r="N467" s="772"/>
      <c r="O467" s="773"/>
      <c r="P467" s="769" t="s">
        <v>40</v>
      </c>
      <c r="Q467" s="770"/>
      <c r="R467" s="770"/>
      <c r="S467" s="770"/>
      <c r="T467" s="770"/>
      <c r="U467" s="770"/>
      <c r="V467" s="771"/>
      <c r="W467" s="42" t="s">
        <v>0</v>
      </c>
      <c r="X467" s="43">
        <f>IFERROR(SUM(X465:X465),"0")</f>
        <v>0</v>
      </c>
      <c r="Y467" s="43">
        <f>IFERROR(SUM(Y465:Y465),"0")</f>
        <v>0</v>
      </c>
      <c r="Z467" s="42"/>
      <c r="AA467" s="67"/>
      <c r="AB467" s="67"/>
      <c r="AC467" s="67"/>
    </row>
    <row r="468" spans="1:68" ht="27.75" customHeight="1" x14ac:dyDescent="0.2">
      <c r="A468" s="818" t="s">
        <v>755</v>
      </c>
      <c r="B468" s="818"/>
      <c r="C468" s="818"/>
      <c r="D468" s="818"/>
      <c r="E468" s="818"/>
      <c r="F468" s="818"/>
      <c r="G468" s="818"/>
      <c r="H468" s="818"/>
      <c r="I468" s="818"/>
      <c r="J468" s="818"/>
      <c r="K468" s="818"/>
      <c r="L468" s="818"/>
      <c r="M468" s="818"/>
      <c r="N468" s="818"/>
      <c r="O468" s="818"/>
      <c r="P468" s="818"/>
      <c r="Q468" s="818"/>
      <c r="R468" s="818"/>
      <c r="S468" s="818"/>
      <c r="T468" s="818"/>
      <c r="U468" s="818"/>
      <c r="V468" s="818"/>
      <c r="W468" s="818"/>
      <c r="X468" s="818"/>
      <c r="Y468" s="818"/>
      <c r="Z468" s="818"/>
      <c r="AA468" s="54"/>
      <c r="AB468" s="54"/>
      <c r="AC468" s="54"/>
    </row>
    <row r="469" spans="1:68" ht="16.5" customHeight="1" x14ac:dyDescent="0.25">
      <c r="A469" s="784" t="s">
        <v>756</v>
      </c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84"/>
      <c r="P469" s="784"/>
      <c r="Q469" s="784"/>
      <c r="R469" s="784"/>
      <c r="S469" s="784"/>
      <c r="T469" s="784"/>
      <c r="U469" s="784"/>
      <c r="V469" s="784"/>
      <c r="W469" s="784"/>
      <c r="X469" s="784"/>
      <c r="Y469" s="784"/>
      <c r="Z469" s="784"/>
      <c r="AA469" s="65"/>
      <c r="AB469" s="65"/>
      <c r="AC469" s="79"/>
    </row>
    <row r="470" spans="1:68" ht="14.25" customHeight="1" x14ac:dyDescent="0.25">
      <c r="A470" s="774" t="s">
        <v>122</v>
      </c>
      <c r="B470" s="774"/>
      <c r="C470" s="774"/>
      <c r="D470" s="774"/>
      <c r="E470" s="774"/>
      <c r="F470" s="774"/>
      <c r="G470" s="774"/>
      <c r="H470" s="774"/>
      <c r="I470" s="774"/>
      <c r="J470" s="774"/>
      <c r="K470" s="774"/>
      <c r="L470" s="774"/>
      <c r="M470" s="774"/>
      <c r="N470" s="774"/>
      <c r="O470" s="774"/>
      <c r="P470" s="774"/>
      <c r="Q470" s="774"/>
      <c r="R470" s="774"/>
      <c r="S470" s="774"/>
      <c r="T470" s="774"/>
      <c r="U470" s="774"/>
      <c r="V470" s="774"/>
      <c r="W470" s="774"/>
      <c r="X470" s="774"/>
      <c r="Y470" s="774"/>
      <c r="Z470" s="774"/>
      <c r="AA470" s="66"/>
      <c r="AB470" s="66"/>
      <c r="AC470" s="80"/>
    </row>
    <row r="471" spans="1:68" ht="27" customHeight="1" x14ac:dyDescent="0.25">
      <c r="A471" s="63" t="s">
        <v>757</v>
      </c>
      <c r="B471" s="63" t="s">
        <v>758</v>
      </c>
      <c r="C471" s="36">
        <v>4301011428</v>
      </c>
      <c r="D471" s="775">
        <v>4607091389708</v>
      </c>
      <c r="E471" s="775"/>
      <c r="F471" s="62">
        <v>0.45</v>
      </c>
      <c r="G471" s="37">
        <v>6</v>
      </c>
      <c r="H471" s="62">
        <v>2.7</v>
      </c>
      <c r="I471" s="62">
        <v>2.9</v>
      </c>
      <c r="J471" s="37">
        <v>156</v>
      </c>
      <c r="K471" s="37" t="s">
        <v>85</v>
      </c>
      <c r="L471" s="37"/>
      <c r="M471" s="38" t="s">
        <v>130</v>
      </c>
      <c r="N471" s="38"/>
      <c r="O471" s="37">
        <v>50</v>
      </c>
      <c r="P471" s="8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77"/>
      <c r="R471" s="777"/>
      <c r="S471" s="777"/>
      <c r="T471" s="77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IFERROR(IF(Y471=0,"",ROUNDUP(Y471/H471,0)*0.00753),"")</f>
        <v/>
      </c>
      <c r="AA471" s="68" t="s">
        <v>45</v>
      </c>
      <c r="AB471" s="69" t="s">
        <v>45</v>
      </c>
      <c r="AC471" s="566" t="s">
        <v>759</v>
      </c>
      <c r="AG471" s="78"/>
      <c r="AJ471" s="84"/>
      <c r="AK471" s="84"/>
      <c r="BB471" s="56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772"/>
      <c r="B473" s="772"/>
      <c r="C473" s="772"/>
      <c r="D473" s="772"/>
      <c r="E473" s="772"/>
      <c r="F473" s="772"/>
      <c r="G473" s="772"/>
      <c r="H473" s="772"/>
      <c r="I473" s="772"/>
      <c r="J473" s="772"/>
      <c r="K473" s="772"/>
      <c r="L473" s="772"/>
      <c r="M473" s="772"/>
      <c r="N473" s="772"/>
      <c r="O473" s="773"/>
      <c r="P473" s="769" t="s">
        <v>40</v>
      </c>
      <c r="Q473" s="770"/>
      <c r="R473" s="770"/>
      <c r="S473" s="770"/>
      <c r="T473" s="770"/>
      <c r="U473" s="770"/>
      <c r="V473" s="771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14.25" customHeight="1" x14ac:dyDescent="0.25">
      <c r="A474" s="774" t="s">
        <v>75</v>
      </c>
      <c r="B474" s="774"/>
      <c r="C474" s="774"/>
      <c r="D474" s="774"/>
      <c r="E474" s="774"/>
      <c r="F474" s="774"/>
      <c r="G474" s="774"/>
      <c r="H474" s="774"/>
      <c r="I474" s="774"/>
      <c r="J474" s="774"/>
      <c r="K474" s="774"/>
      <c r="L474" s="774"/>
      <c r="M474" s="774"/>
      <c r="N474" s="774"/>
      <c r="O474" s="774"/>
      <c r="P474" s="774"/>
      <c r="Q474" s="774"/>
      <c r="R474" s="774"/>
      <c r="S474" s="774"/>
      <c r="T474" s="774"/>
      <c r="U474" s="774"/>
      <c r="V474" s="774"/>
      <c r="W474" s="774"/>
      <c r="X474" s="774"/>
      <c r="Y474" s="774"/>
      <c r="Z474" s="774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4301031322</v>
      </c>
      <c r="D475" s="775">
        <v>4607091389753</v>
      </c>
      <c r="E475" s="775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85</v>
      </c>
      <c r="L475" s="37"/>
      <c r="M475" s="38" t="s">
        <v>79</v>
      </c>
      <c r="N475" s="38"/>
      <c r="O475" s="37">
        <v>50</v>
      </c>
      <c r="P475" s="8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77"/>
      <c r="R475" s="777"/>
      <c r="S475" s="777"/>
      <c r="T475" s="778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ref="Y475:Y493" si="83">IFERROR(IF(X475="",0,CEILING((X475/$H475),1)*$H475),"")</f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762</v>
      </c>
      <c r="AG475" s="78"/>
      <c r="AJ475" s="84"/>
      <c r="AK475" s="84"/>
      <c r="BB475" s="569" t="s">
        <v>66</v>
      </c>
      <c r="BM475" s="78">
        <f t="shared" ref="BM475:BM493" si="84">IFERROR(X475*I475/H475,"0")</f>
        <v>0</v>
      </c>
      <c r="BN475" s="78">
        <f t="shared" ref="BN475:BN493" si="85">IFERROR(Y475*I475/H475,"0")</f>
        <v>0</v>
      </c>
      <c r="BO475" s="78">
        <f t="shared" ref="BO475:BO493" si="86">IFERROR(1/J475*(X475/H475),"0")</f>
        <v>0</v>
      </c>
      <c r="BP475" s="78">
        <f t="shared" ref="BP475:BP493" si="87">IFERROR(1/J475*(Y475/H475),"0")</f>
        <v>0</v>
      </c>
    </row>
    <row r="476" spans="1:68" ht="27" customHeight="1" x14ac:dyDescent="0.25">
      <c r="A476" s="63" t="s">
        <v>760</v>
      </c>
      <c r="B476" s="63" t="s">
        <v>763</v>
      </c>
      <c r="C476" s="36">
        <v>4301031355</v>
      </c>
      <c r="D476" s="775">
        <v>4607091389753</v>
      </c>
      <c r="E476" s="775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85</v>
      </c>
      <c r="L476" s="37"/>
      <c r="M476" s="38" t="s">
        <v>79</v>
      </c>
      <c r="N476" s="38"/>
      <c r="O476" s="37">
        <v>50</v>
      </c>
      <c r="P476" s="8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77"/>
      <c r="R476" s="777"/>
      <c r="S476" s="777"/>
      <c r="T476" s="778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70" t="s">
        <v>762</v>
      </c>
      <c r="AG476" s="78"/>
      <c r="AJ476" s="84"/>
      <c r="AK476" s="84"/>
      <c r="BB476" s="571" t="s">
        <v>66</v>
      </c>
      <c r="BM476" s="78">
        <f t="shared" si="84"/>
        <v>0</v>
      </c>
      <c r="BN476" s="78">
        <f t="shared" si="85"/>
        <v>0</v>
      </c>
      <c r="BO476" s="78">
        <f t="shared" si="86"/>
        <v>0</v>
      </c>
      <c r="BP476" s="78">
        <f t="shared" si="87"/>
        <v>0</v>
      </c>
    </row>
    <row r="477" spans="1:68" ht="27" customHeight="1" x14ac:dyDescent="0.25">
      <c r="A477" s="63" t="s">
        <v>764</v>
      </c>
      <c r="B477" s="63" t="s">
        <v>765</v>
      </c>
      <c r="C477" s="36">
        <v>4301031323</v>
      </c>
      <c r="D477" s="775">
        <v>4607091389760</v>
      </c>
      <c r="E477" s="775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85</v>
      </c>
      <c r="L477" s="37"/>
      <c r="M477" s="38" t="s">
        <v>79</v>
      </c>
      <c r="N477" s="38"/>
      <c r="O477" s="37">
        <v>50</v>
      </c>
      <c r="P477" s="8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77"/>
      <c r="R477" s="777"/>
      <c r="S477" s="777"/>
      <c r="T477" s="778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3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766</v>
      </c>
      <c r="AG477" s="78"/>
      <c r="AJ477" s="84"/>
      <c r="AK477" s="84"/>
      <c r="BB477" s="573" t="s">
        <v>66</v>
      </c>
      <c r="BM477" s="78">
        <f t="shared" si="84"/>
        <v>0</v>
      </c>
      <c r="BN477" s="78">
        <f t="shared" si="85"/>
        <v>0</v>
      </c>
      <c r="BO477" s="78">
        <f t="shared" si="86"/>
        <v>0</v>
      </c>
      <c r="BP477" s="78">
        <f t="shared" si="87"/>
        <v>0</v>
      </c>
    </row>
    <row r="478" spans="1:68" ht="27" customHeight="1" x14ac:dyDescent="0.25">
      <c r="A478" s="63" t="s">
        <v>767</v>
      </c>
      <c r="B478" s="63" t="s">
        <v>768</v>
      </c>
      <c r="C478" s="36">
        <v>4301031325</v>
      </c>
      <c r="D478" s="775">
        <v>4607091389746</v>
      </c>
      <c r="E478" s="775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85</v>
      </c>
      <c r="L478" s="37"/>
      <c r="M478" s="38" t="s">
        <v>79</v>
      </c>
      <c r="N478" s="38"/>
      <c r="O478" s="37">
        <v>50</v>
      </c>
      <c r="P478" s="8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77"/>
      <c r="R478" s="777"/>
      <c r="S478" s="777"/>
      <c r="T478" s="778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3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G478" s="78"/>
      <c r="AJ478" s="84"/>
      <c r="AK478" s="84"/>
      <c r="BB478" s="575" t="s">
        <v>66</v>
      </c>
      <c r="BM478" s="78">
        <f t="shared" si="84"/>
        <v>0</v>
      </c>
      <c r="BN478" s="78">
        <f t="shared" si="85"/>
        <v>0</v>
      </c>
      <c r="BO478" s="78">
        <f t="shared" si="86"/>
        <v>0</v>
      </c>
      <c r="BP478" s="78">
        <f t="shared" si="87"/>
        <v>0</v>
      </c>
    </row>
    <row r="479" spans="1:68" ht="27" customHeight="1" x14ac:dyDescent="0.25">
      <c r="A479" s="63" t="s">
        <v>767</v>
      </c>
      <c r="B479" s="63" t="s">
        <v>770</v>
      </c>
      <c r="C479" s="36">
        <v>4301031356</v>
      </c>
      <c r="D479" s="775">
        <v>4607091389746</v>
      </c>
      <c r="E479" s="775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85</v>
      </c>
      <c r="L479" s="37"/>
      <c r="M479" s="38" t="s">
        <v>79</v>
      </c>
      <c r="N479" s="38"/>
      <c r="O479" s="37">
        <v>50</v>
      </c>
      <c r="P479" s="8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77"/>
      <c r="R479" s="777"/>
      <c r="S479" s="777"/>
      <c r="T479" s="77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3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769</v>
      </c>
      <c r="AG479" s="78"/>
      <c r="AJ479" s="84"/>
      <c r="AK479" s="84"/>
      <c r="BB479" s="577" t="s">
        <v>66</v>
      </c>
      <c r="BM479" s="78">
        <f t="shared" si="84"/>
        <v>0</v>
      </c>
      <c r="BN479" s="78">
        <f t="shared" si="85"/>
        <v>0</v>
      </c>
      <c r="BO479" s="78">
        <f t="shared" si="86"/>
        <v>0</v>
      </c>
      <c r="BP479" s="78">
        <f t="shared" si="87"/>
        <v>0</v>
      </c>
    </row>
    <row r="480" spans="1:68" ht="27" customHeight="1" x14ac:dyDescent="0.25">
      <c r="A480" s="63" t="s">
        <v>771</v>
      </c>
      <c r="B480" s="63" t="s">
        <v>772</v>
      </c>
      <c r="C480" s="36">
        <v>4301031335</v>
      </c>
      <c r="D480" s="775">
        <v>4680115883147</v>
      </c>
      <c r="E480" s="775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80</v>
      </c>
      <c r="L480" s="37"/>
      <c r="M480" s="38" t="s">
        <v>79</v>
      </c>
      <c r="N480" s="38"/>
      <c r="O480" s="37">
        <v>50</v>
      </c>
      <c r="P480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77"/>
      <c r="R480" s="777"/>
      <c r="S480" s="777"/>
      <c r="T480" s="77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3"/>
        <v>0</v>
      </c>
      <c r="Z480" s="41" t="str">
        <f t="shared" ref="Z480:Z493" si="88">IFERROR(IF(Y480=0,"",ROUNDUP(Y480/H480,0)*0.00502),"")</f>
        <v/>
      </c>
      <c r="AA480" s="68" t="s">
        <v>45</v>
      </c>
      <c r="AB480" s="69" t="s">
        <v>45</v>
      </c>
      <c r="AC480" s="578" t="s">
        <v>762</v>
      </c>
      <c r="AG480" s="78"/>
      <c r="AJ480" s="84"/>
      <c r="AK480" s="84"/>
      <c r="BB480" s="579" t="s">
        <v>66</v>
      </c>
      <c r="BM480" s="78">
        <f t="shared" si="84"/>
        <v>0</v>
      </c>
      <c r="BN480" s="78">
        <f t="shared" si="85"/>
        <v>0</v>
      </c>
      <c r="BO480" s="78">
        <f t="shared" si="86"/>
        <v>0</v>
      </c>
      <c r="BP480" s="78">
        <f t="shared" si="87"/>
        <v>0</v>
      </c>
    </row>
    <row r="481" spans="1:68" ht="27" customHeight="1" x14ac:dyDescent="0.25">
      <c r="A481" s="63" t="s">
        <v>771</v>
      </c>
      <c r="B481" s="63" t="s">
        <v>773</v>
      </c>
      <c r="C481" s="36">
        <v>4301031257</v>
      </c>
      <c r="D481" s="775">
        <v>4680115883147</v>
      </c>
      <c r="E481" s="775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80</v>
      </c>
      <c r="L481" s="37"/>
      <c r="M481" s="38" t="s">
        <v>79</v>
      </c>
      <c r="N481" s="38"/>
      <c r="O481" s="37">
        <v>45</v>
      </c>
      <c r="P481" s="8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7"/>
      <c r="R481" s="777"/>
      <c r="S481" s="777"/>
      <c r="T481" s="77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3"/>
        <v>0</v>
      </c>
      <c r="Z481" s="41" t="str">
        <f t="shared" si="88"/>
        <v/>
      </c>
      <c r="AA481" s="68" t="s">
        <v>45</v>
      </c>
      <c r="AB481" s="69" t="s">
        <v>45</v>
      </c>
      <c r="AC481" s="580" t="s">
        <v>774</v>
      </c>
      <c r="AG481" s="78"/>
      <c r="AJ481" s="84"/>
      <c r="AK481" s="84"/>
      <c r="BB481" s="581" t="s">
        <v>66</v>
      </c>
      <c r="BM481" s="78">
        <f t="shared" si="84"/>
        <v>0</v>
      </c>
      <c r="BN481" s="78">
        <f t="shared" si="85"/>
        <v>0</v>
      </c>
      <c r="BO481" s="78">
        <f t="shared" si="86"/>
        <v>0</v>
      </c>
      <c r="BP481" s="78">
        <f t="shared" si="87"/>
        <v>0</v>
      </c>
    </row>
    <row r="482" spans="1:68" ht="27" customHeight="1" x14ac:dyDescent="0.25">
      <c r="A482" s="63" t="s">
        <v>775</v>
      </c>
      <c r="B482" s="63" t="s">
        <v>776</v>
      </c>
      <c r="C482" s="36">
        <v>4301031330</v>
      </c>
      <c r="D482" s="775">
        <v>4607091384338</v>
      </c>
      <c r="E482" s="775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80</v>
      </c>
      <c r="L482" s="37"/>
      <c r="M482" s="38" t="s">
        <v>79</v>
      </c>
      <c r="N482" s="38"/>
      <c r="O482" s="37">
        <v>50</v>
      </c>
      <c r="P482" s="87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77"/>
      <c r="R482" s="777"/>
      <c r="S482" s="777"/>
      <c r="T482" s="77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3"/>
        <v>0</v>
      </c>
      <c r="Z482" s="41" t="str">
        <f t="shared" si="88"/>
        <v/>
      </c>
      <c r="AA482" s="68" t="s">
        <v>45</v>
      </c>
      <c r="AB482" s="69" t="s">
        <v>45</v>
      </c>
      <c r="AC482" s="582" t="s">
        <v>762</v>
      </c>
      <c r="AG482" s="78"/>
      <c r="AJ482" s="84"/>
      <c r="AK482" s="84"/>
      <c r="BB482" s="583" t="s">
        <v>66</v>
      </c>
      <c r="BM482" s="78">
        <f t="shared" si="84"/>
        <v>0</v>
      </c>
      <c r="BN482" s="78">
        <f t="shared" si="85"/>
        <v>0</v>
      </c>
      <c r="BO482" s="78">
        <f t="shared" si="86"/>
        <v>0</v>
      </c>
      <c r="BP482" s="78">
        <f t="shared" si="87"/>
        <v>0</v>
      </c>
    </row>
    <row r="483" spans="1:68" ht="27" customHeight="1" x14ac:dyDescent="0.25">
      <c r="A483" s="63" t="s">
        <v>775</v>
      </c>
      <c r="B483" s="63" t="s">
        <v>778</v>
      </c>
      <c r="C483" s="36">
        <v>4301031362</v>
      </c>
      <c r="D483" s="775">
        <v>4607091384338</v>
      </c>
      <c r="E483" s="775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80</v>
      </c>
      <c r="L483" s="37"/>
      <c r="M483" s="38" t="s">
        <v>79</v>
      </c>
      <c r="N483" s="38"/>
      <c r="O483" s="37">
        <v>50</v>
      </c>
      <c r="P483" s="877" t="s">
        <v>779</v>
      </c>
      <c r="Q483" s="777"/>
      <c r="R483" s="777"/>
      <c r="S483" s="777"/>
      <c r="T483" s="778"/>
      <c r="U483" s="39" t="s">
        <v>777</v>
      </c>
      <c r="V483" s="39" t="s">
        <v>45</v>
      </c>
      <c r="W483" s="40" t="s">
        <v>0</v>
      </c>
      <c r="X483" s="58">
        <v>0</v>
      </c>
      <c r="Y483" s="55">
        <f t="shared" si="83"/>
        <v>0</v>
      </c>
      <c r="Z483" s="41" t="str">
        <f t="shared" si="88"/>
        <v/>
      </c>
      <c r="AA483" s="68" t="s">
        <v>45</v>
      </c>
      <c r="AB483" s="69" t="s">
        <v>45</v>
      </c>
      <c r="AC483" s="584" t="s">
        <v>762</v>
      </c>
      <c r="AG483" s="78"/>
      <c r="AJ483" s="84"/>
      <c r="AK483" s="84"/>
      <c r="BB483" s="585" t="s">
        <v>66</v>
      </c>
      <c r="BM483" s="78">
        <f t="shared" si="84"/>
        <v>0</v>
      </c>
      <c r="BN483" s="78">
        <f t="shared" si="85"/>
        <v>0</v>
      </c>
      <c r="BO483" s="78">
        <f t="shared" si="86"/>
        <v>0</v>
      </c>
      <c r="BP483" s="78">
        <f t="shared" si="87"/>
        <v>0</v>
      </c>
    </row>
    <row r="484" spans="1:68" ht="37.5" customHeight="1" x14ac:dyDescent="0.25">
      <c r="A484" s="63" t="s">
        <v>780</v>
      </c>
      <c r="B484" s="63" t="s">
        <v>781</v>
      </c>
      <c r="C484" s="36">
        <v>4301031336</v>
      </c>
      <c r="D484" s="775">
        <v>4680115883154</v>
      </c>
      <c r="E484" s="775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80</v>
      </c>
      <c r="L484" s="37"/>
      <c r="M484" s="38" t="s">
        <v>79</v>
      </c>
      <c r="N484" s="38"/>
      <c r="O484" s="37">
        <v>50</v>
      </c>
      <c r="P484" s="8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7"/>
      <c r="R484" s="777"/>
      <c r="S484" s="777"/>
      <c r="T484" s="77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3"/>
        <v>0</v>
      </c>
      <c r="Z484" s="41" t="str">
        <f t="shared" si="88"/>
        <v/>
      </c>
      <c r="AA484" s="68" t="s">
        <v>45</v>
      </c>
      <c r="AB484" s="69" t="s">
        <v>45</v>
      </c>
      <c r="AC484" s="586" t="s">
        <v>782</v>
      </c>
      <c r="AG484" s="78"/>
      <c r="AJ484" s="84"/>
      <c r="AK484" s="84"/>
      <c r="BB484" s="587" t="s">
        <v>66</v>
      </c>
      <c r="BM484" s="78">
        <f t="shared" si="84"/>
        <v>0</v>
      </c>
      <c r="BN484" s="78">
        <f t="shared" si="85"/>
        <v>0</v>
      </c>
      <c r="BO484" s="78">
        <f t="shared" si="86"/>
        <v>0</v>
      </c>
      <c r="BP484" s="78">
        <f t="shared" si="87"/>
        <v>0</v>
      </c>
    </row>
    <row r="485" spans="1:68" ht="37.5" customHeight="1" x14ac:dyDescent="0.25">
      <c r="A485" s="63" t="s">
        <v>780</v>
      </c>
      <c r="B485" s="63" t="s">
        <v>783</v>
      </c>
      <c r="C485" s="36">
        <v>4301031254</v>
      </c>
      <c r="D485" s="775">
        <v>4680115883154</v>
      </c>
      <c r="E485" s="775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80</v>
      </c>
      <c r="L485" s="37"/>
      <c r="M485" s="38" t="s">
        <v>79</v>
      </c>
      <c r="N485" s="38"/>
      <c r="O485" s="37">
        <v>45</v>
      </c>
      <c r="P485" s="8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77"/>
      <c r="R485" s="777"/>
      <c r="S485" s="777"/>
      <c r="T485" s="77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3"/>
        <v>0</v>
      </c>
      <c r="Z485" s="41" t="str">
        <f t="shared" si="88"/>
        <v/>
      </c>
      <c r="AA485" s="68" t="s">
        <v>45</v>
      </c>
      <c r="AB485" s="69" t="s">
        <v>45</v>
      </c>
      <c r="AC485" s="588" t="s">
        <v>784</v>
      </c>
      <c r="AG485" s="78"/>
      <c r="AJ485" s="84"/>
      <c r="AK485" s="84"/>
      <c r="BB485" s="589" t="s">
        <v>66</v>
      </c>
      <c r="BM485" s="78">
        <f t="shared" si="84"/>
        <v>0</v>
      </c>
      <c r="BN485" s="78">
        <f t="shared" si="85"/>
        <v>0</v>
      </c>
      <c r="BO485" s="78">
        <f t="shared" si="86"/>
        <v>0</v>
      </c>
      <c r="BP485" s="78">
        <f t="shared" si="87"/>
        <v>0</v>
      </c>
    </row>
    <row r="486" spans="1:68" ht="37.5" customHeight="1" x14ac:dyDescent="0.25">
      <c r="A486" s="63" t="s">
        <v>785</v>
      </c>
      <c r="B486" s="63" t="s">
        <v>786</v>
      </c>
      <c r="C486" s="36">
        <v>4301031331</v>
      </c>
      <c r="D486" s="775">
        <v>4607091389524</v>
      </c>
      <c r="E486" s="775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80</v>
      </c>
      <c r="L486" s="37"/>
      <c r="M486" s="38" t="s">
        <v>79</v>
      </c>
      <c r="N486" s="38"/>
      <c r="O486" s="37">
        <v>50</v>
      </c>
      <c r="P486" s="8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7"/>
      <c r="R486" s="777"/>
      <c r="S486" s="777"/>
      <c r="T486" s="77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3"/>
        <v>0</v>
      </c>
      <c r="Z486" s="41" t="str">
        <f t="shared" si="88"/>
        <v/>
      </c>
      <c r="AA486" s="68" t="s">
        <v>45</v>
      </c>
      <c r="AB486" s="69" t="s">
        <v>45</v>
      </c>
      <c r="AC486" s="590" t="s">
        <v>782</v>
      </c>
      <c r="AG486" s="78"/>
      <c r="AJ486" s="84"/>
      <c r="AK486" s="84"/>
      <c r="BB486" s="591" t="s">
        <v>66</v>
      </c>
      <c r="BM486" s="78">
        <f t="shared" si="84"/>
        <v>0</v>
      </c>
      <c r="BN486" s="78">
        <f t="shared" si="85"/>
        <v>0</v>
      </c>
      <c r="BO486" s="78">
        <f t="shared" si="86"/>
        <v>0</v>
      </c>
      <c r="BP486" s="78">
        <f t="shared" si="87"/>
        <v>0</v>
      </c>
    </row>
    <row r="487" spans="1:68" ht="37.5" customHeight="1" x14ac:dyDescent="0.25">
      <c r="A487" s="63" t="s">
        <v>785</v>
      </c>
      <c r="B487" s="63" t="s">
        <v>787</v>
      </c>
      <c r="C487" s="36">
        <v>4301031361</v>
      </c>
      <c r="D487" s="775">
        <v>4607091389524</v>
      </c>
      <c r="E487" s="775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80</v>
      </c>
      <c r="L487" s="37"/>
      <c r="M487" s="38" t="s">
        <v>79</v>
      </c>
      <c r="N487" s="38"/>
      <c r="O487" s="37">
        <v>50</v>
      </c>
      <c r="P487" s="865" t="s">
        <v>788</v>
      </c>
      <c r="Q487" s="777"/>
      <c r="R487" s="777"/>
      <c r="S487" s="777"/>
      <c r="T487" s="77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3"/>
        <v>0</v>
      </c>
      <c r="Z487" s="41" t="str">
        <f t="shared" si="88"/>
        <v/>
      </c>
      <c r="AA487" s="68" t="s">
        <v>45</v>
      </c>
      <c r="AB487" s="69" t="s">
        <v>45</v>
      </c>
      <c r="AC487" s="592" t="s">
        <v>782</v>
      </c>
      <c r="AG487" s="78"/>
      <c r="AJ487" s="84"/>
      <c r="AK487" s="84"/>
      <c r="BB487" s="593" t="s">
        <v>66</v>
      </c>
      <c r="BM487" s="78">
        <f t="shared" si="84"/>
        <v>0</v>
      </c>
      <c r="BN487" s="78">
        <f t="shared" si="85"/>
        <v>0</v>
      </c>
      <c r="BO487" s="78">
        <f t="shared" si="86"/>
        <v>0</v>
      </c>
      <c r="BP487" s="78">
        <f t="shared" si="87"/>
        <v>0</v>
      </c>
    </row>
    <row r="488" spans="1:68" ht="27" customHeight="1" x14ac:dyDescent="0.25">
      <c r="A488" s="63" t="s">
        <v>789</v>
      </c>
      <c r="B488" s="63" t="s">
        <v>790</v>
      </c>
      <c r="C488" s="36">
        <v>4301031337</v>
      </c>
      <c r="D488" s="775">
        <v>4680115883161</v>
      </c>
      <c r="E488" s="775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80</v>
      </c>
      <c r="L488" s="37"/>
      <c r="M488" s="38" t="s">
        <v>79</v>
      </c>
      <c r="N488" s="38"/>
      <c r="O488" s="37">
        <v>50</v>
      </c>
      <c r="P488" s="8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7"/>
      <c r="R488" s="777"/>
      <c r="S488" s="777"/>
      <c r="T488" s="77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3"/>
        <v>0</v>
      </c>
      <c r="Z488" s="41" t="str">
        <f t="shared" si="88"/>
        <v/>
      </c>
      <c r="AA488" s="68" t="s">
        <v>45</v>
      </c>
      <c r="AB488" s="69" t="s">
        <v>45</v>
      </c>
      <c r="AC488" s="594" t="s">
        <v>791</v>
      </c>
      <c r="AG488" s="78"/>
      <c r="AJ488" s="84"/>
      <c r="AK488" s="84"/>
      <c r="BB488" s="595" t="s">
        <v>66</v>
      </c>
      <c r="BM488" s="78">
        <f t="shared" si="84"/>
        <v>0</v>
      </c>
      <c r="BN488" s="78">
        <f t="shared" si="85"/>
        <v>0</v>
      </c>
      <c r="BO488" s="78">
        <f t="shared" si="86"/>
        <v>0</v>
      </c>
      <c r="BP488" s="78">
        <f t="shared" si="87"/>
        <v>0</v>
      </c>
    </row>
    <row r="489" spans="1:68" ht="27" customHeight="1" x14ac:dyDescent="0.25">
      <c r="A489" s="63" t="s">
        <v>792</v>
      </c>
      <c r="B489" s="63" t="s">
        <v>793</v>
      </c>
      <c r="C489" s="36">
        <v>4301031333</v>
      </c>
      <c r="D489" s="775">
        <v>4607091389531</v>
      </c>
      <c r="E489" s="775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80</v>
      </c>
      <c r="L489" s="37"/>
      <c r="M489" s="38" t="s">
        <v>79</v>
      </c>
      <c r="N489" s="38"/>
      <c r="O489" s="37">
        <v>50</v>
      </c>
      <c r="P489" s="86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77"/>
      <c r="R489" s="777"/>
      <c r="S489" s="777"/>
      <c r="T489" s="77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3"/>
        <v>0</v>
      </c>
      <c r="Z489" s="41" t="str">
        <f t="shared" si="88"/>
        <v/>
      </c>
      <c r="AA489" s="68" t="s">
        <v>45</v>
      </c>
      <c r="AB489" s="69" t="s">
        <v>45</v>
      </c>
      <c r="AC489" s="596" t="s">
        <v>794</v>
      </c>
      <c r="AG489" s="78"/>
      <c r="AJ489" s="84"/>
      <c r="AK489" s="84"/>
      <c r="BB489" s="597" t="s">
        <v>66</v>
      </c>
      <c r="BM489" s="78">
        <f t="shared" si="84"/>
        <v>0</v>
      </c>
      <c r="BN489" s="78">
        <f t="shared" si="85"/>
        <v>0</v>
      </c>
      <c r="BO489" s="78">
        <f t="shared" si="86"/>
        <v>0</v>
      </c>
      <c r="BP489" s="78">
        <f t="shared" si="87"/>
        <v>0</v>
      </c>
    </row>
    <row r="490" spans="1:68" ht="27" customHeight="1" x14ac:dyDescent="0.25">
      <c r="A490" s="63" t="s">
        <v>792</v>
      </c>
      <c r="B490" s="63" t="s">
        <v>795</v>
      </c>
      <c r="C490" s="36">
        <v>4301031358</v>
      </c>
      <c r="D490" s="775">
        <v>4607091389531</v>
      </c>
      <c r="E490" s="775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80</v>
      </c>
      <c r="L490" s="37"/>
      <c r="M490" s="38" t="s">
        <v>79</v>
      </c>
      <c r="N490" s="38"/>
      <c r="O490" s="37">
        <v>50</v>
      </c>
      <c r="P490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7"/>
      <c r="R490" s="777"/>
      <c r="S490" s="777"/>
      <c r="T490" s="77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3"/>
        <v>0</v>
      </c>
      <c r="Z490" s="41" t="str">
        <f t="shared" si="88"/>
        <v/>
      </c>
      <c r="AA490" s="68" t="s">
        <v>45</v>
      </c>
      <c r="AB490" s="69" t="s">
        <v>45</v>
      </c>
      <c r="AC490" s="598" t="s">
        <v>794</v>
      </c>
      <c r="AG490" s="78"/>
      <c r="AJ490" s="84"/>
      <c r="AK490" s="84"/>
      <c r="BB490" s="599" t="s">
        <v>66</v>
      </c>
      <c r="BM490" s="78">
        <f t="shared" si="84"/>
        <v>0</v>
      </c>
      <c r="BN490" s="78">
        <f t="shared" si="85"/>
        <v>0</v>
      </c>
      <c r="BO490" s="78">
        <f t="shared" si="86"/>
        <v>0</v>
      </c>
      <c r="BP490" s="78">
        <f t="shared" si="87"/>
        <v>0</v>
      </c>
    </row>
    <row r="491" spans="1:68" ht="37.5" customHeight="1" x14ac:dyDescent="0.25">
      <c r="A491" s="63" t="s">
        <v>796</v>
      </c>
      <c r="B491" s="63" t="s">
        <v>797</v>
      </c>
      <c r="C491" s="36">
        <v>4301031360</v>
      </c>
      <c r="D491" s="775">
        <v>4607091384345</v>
      </c>
      <c r="E491" s="775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80</v>
      </c>
      <c r="L491" s="37"/>
      <c r="M491" s="38" t="s">
        <v>79</v>
      </c>
      <c r="N491" s="38"/>
      <c r="O491" s="37">
        <v>50</v>
      </c>
      <c r="P491" s="8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77"/>
      <c r="R491" s="777"/>
      <c r="S491" s="777"/>
      <c r="T491" s="77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3"/>
        <v>0</v>
      </c>
      <c r="Z491" s="41" t="str">
        <f t="shared" si="88"/>
        <v/>
      </c>
      <c r="AA491" s="68" t="s">
        <v>45</v>
      </c>
      <c r="AB491" s="69" t="s">
        <v>45</v>
      </c>
      <c r="AC491" s="600" t="s">
        <v>791</v>
      </c>
      <c r="AG491" s="78"/>
      <c r="AJ491" s="84"/>
      <c r="AK491" s="84"/>
      <c r="BB491" s="601" t="s">
        <v>66</v>
      </c>
      <c r="BM491" s="78">
        <f t="shared" si="84"/>
        <v>0</v>
      </c>
      <c r="BN491" s="78">
        <f t="shared" si="85"/>
        <v>0</v>
      </c>
      <c r="BO491" s="78">
        <f t="shared" si="86"/>
        <v>0</v>
      </c>
      <c r="BP491" s="78">
        <f t="shared" si="87"/>
        <v>0</v>
      </c>
    </row>
    <row r="492" spans="1:68" ht="27" customHeight="1" x14ac:dyDescent="0.25">
      <c r="A492" s="63" t="s">
        <v>798</v>
      </c>
      <c r="B492" s="63" t="s">
        <v>799</v>
      </c>
      <c r="C492" s="36">
        <v>4301031255</v>
      </c>
      <c r="D492" s="775">
        <v>4680115883185</v>
      </c>
      <c r="E492" s="775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80</v>
      </c>
      <c r="L492" s="37"/>
      <c r="M492" s="38" t="s">
        <v>79</v>
      </c>
      <c r="N492" s="38"/>
      <c r="O492" s="37">
        <v>45</v>
      </c>
      <c r="P492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77"/>
      <c r="R492" s="777"/>
      <c r="S492" s="777"/>
      <c r="T492" s="77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3"/>
        <v>0</v>
      </c>
      <c r="Z492" s="41" t="str">
        <f t="shared" si="88"/>
        <v/>
      </c>
      <c r="AA492" s="68" t="s">
        <v>45</v>
      </c>
      <c r="AB492" s="69" t="s">
        <v>45</v>
      </c>
      <c r="AC492" s="602" t="s">
        <v>800</v>
      </c>
      <c r="AG492" s="78"/>
      <c r="AJ492" s="84"/>
      <c r="AK492" s="84"/>
      <c r="BB492" s="603" t="s">
        <v>66</v>
      </c>
      <c r="BM492" s="78">
        <f t="shared" si="84"/>
        <v>0</v>
      </c>
      <c r="BN492" s="78">
        <f t="shared" si="85"/>
        <v>0</v>
      </c>
      <c r="BO492" s="78">
        <f t="shared" si="86"/>
        <v>0</v>
      </c>
      <c r="BP492" s="78">
        <f t="shared" si="87"/>
        <v>0</v>
      </c>
    </row>
    <row r="493" spans="1:68" ht="27" customHeight="1" x14ac:dyDescent="0.25">
      <c r="A493" s="63" t="s">
        <v>798</v>
      </c>
      <c r="B493" s="63" t="s">
        <v>801</v>
      </c>
      <c r="C493" s="36">
        <v>4301031338</v>
      </c>
      <c r="D493" s="775">
        <v>4680115883185</v>
      </c>
      <c r="E493" s="775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80</v>
      </c>
      <c r="L493" s="37"/>
      <c r="M493" s="38" t="s">
        <v>79</v>
      </c>
      <c r="N493" s="38"/>
      <c r="O493" s="37">
        <v>50</v>
      </c>
      <c r="P493" s="87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7"/>
      <c r="R493" s="777"/>
      <c r="S493" s="777"/>
      <c r="T493" s="77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3"/>
        <v>0</v>
      </c>
      <c r="Z493" s="41" t="str">
        <f t="shared" si="88"/>
        <v/>
      </c>
      <c r="AA493" s="68" t="s">
        <v>45</v>
      </c>
      <c r="AB493" s="69" t="s">
        <v>45</v>
      </c>
      <c r="AC493" s="604" t="s">
        <v>766</v>
      </c>
      <c r="AG493" s="78"/>
      <c r="AJ493" s="84"/>
      <c r="AK493" s="84"/>
      <c r="BB493" s="605" t="s">
        <v>66</v>
      </c>
      <c r="BM493" s="78">
        <f t="shared" si="84"/>
        <v>0</v>
      </c>
      <c r="BN493" s="78">
        <f t="shared" si="85"/>
        <v>0</v>
      </c>
      <c r="BO493" s="78">
        <f t="shared" si="86"/>
        <v>0</v>
      </c>
      <c r="BP493" s="78">
        <f t="shared" si="87"/>
        <v>0</v>
      </c>
    </row>
    <row r="494" spans="1:68" x14ac:dyDescent="0.2">
      <c r="A494" s="772"/>
      <c r="B494" s="772"/>
      <c r="C494" s="772"/>
      <c r="D494" s="772"/>
      <c r="E494" s="772"/>
      <c r="F494" s="772"/>
      <c r="G494" s="772"/>
      <c r="H494" s="772"/>
      <c r="I494" s="772"/>
      <c r="J494" s="772"/>
      <c r="K494" s="772"/>
      <c r="L494" s="772"/>
      <c r="M494" s="772"/>
      <c r="N494" s="772"/>
      <c r="O494" s="773"/>
      <c r="P494" s="769" t="s">
        <v>40</v>
      </c>
      <c r="Q494" s="770"/>
      <c r="R494" s="770"/>
      <c r="S494" s="770"/>
      <c r="T494" s="770"/>
      <c r="U494" s="770"/>
      <c r="V494" s="771"/>
      <c r="W494" s="42" t="s">
        <v>39</v>
      </c>
      <c r="X494" s="43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0</v>
      </c>
      <c r="Y494" s="43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0</v>
      </c>
      <c r="Z494" s="43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0</v>
      </c>
      <c r="AA494" s="67"/>
      <c r="AB494" s="67"/>
      <c r="AC494" s="67"/>
    </row>
    <row r="495" spans="1:68" x14ac:dyDescent="0.2">
      <c r="A495" s="772"/>
      <c r="B495" s="772"/>
      <c r="C495" s="772"/>
      <c r="D495" s="772"/>
      <c r="E495" s="772"/>
      <c r="F495" s="772"/>
      <c r="G495" s="772"/>
      <c r="H495" s="772"/>
      <c r="I495" s="772"/>
      <c r="J495" s="772"/>
      <c r="K495" s="772"/>
      <c r="L495" s="772"/>
      <c r="M495" s="772"/>
      <c r="N495" s="772"/>
      <c r="O495" s="773"/>
      <c r="P495" s="769" t="s">
        <v>40</v>
      </c>
      <c r="Q495" s="770"/>
      <c r="R495" s="770"/>
      <c r="S495" s="770"/>
      <c r="T495" s="770"/>
      <c r="U495" s="770"/>
      <c r="V495" s="771"/>
      <c r="W495" s="42" t="s">
        <v>0</v>
      </c>
      <c r="X495" s="43">
        <f>IFERROR(SUM(X475:X493),"0")</f>
        <v>0</v>
      </c>
      <c r="Y495" s="43">
        <f>IFERROR(SUM(Y475:Y493),"0")</f>
        <v>0</v>
      </c>
      <c r="Z495" s="42"/>
      <c r="AA495" s="67"/>
      <c r="AB495" s="67"/>
      <c r="AC495" s="67"/>
    </row>
    <row r="496" spans="1:68" ht="14.25" customHeight="1" x14ac:dyDescent="0.25">
      <c r="A496" s="774" t="s">
        <v>81</v>
      </c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  <c r="P496" s="774"/>
      <c r="Q496" s="774"/>
      <c r="R496" s="774"/>
      <c r="S496" s="774"/>
      <c r="T496" s="774"/>
      <c r="U496" s="774"/>
      <c r="V496" s="774"/>
      <c r="W496" s="774"/>
      <c r="X496" s="774"/>
      <c r="Y496" s="774"/>
      <c r="Z496" s="774"/>
      <c r="AA496" s="66"/>
      <c r="AB496" s="66"/>
      <c r="AC496" s="80"/>
    </row>
    <row r="497" spans="1:68" ht="27" customHeight="1" x14ac:dyDescent="0.25">
      <c r="A497" s="63" t="s">
        <v>802</v>
      </c>
      <c r="B497" s="63" t="s">
        <v>803</v>
      </c>
      <c r="C497" s="36">
        <v>4301051284</v>
      </c>
      <c r="D497" s="775">
        <v>4607091384352</v>
      </c>
      <c r="E497" s="775"/>
      <c r="F497" s="62">
        <v>0.6</v>
      </c>
      <c r="G497" s="37">
        <v>4</v>
      </c>
      <c r="H497" s="62">
        <v>2.4</v>
      </c>
      <c r="I497" s="62">
        <v>2.6459999999999999</v>
      </c>
      <c r="J497" s="37">
        <v>132</v>
      </c>
      <c r="K497" s="37" t="s">
        <v>85</v>
      </c>
      <c r="L497" s="37"/>
      <c r="M497" s="38" t="s">
        <v>126</v>
      </c>
      <c r="N497" s="38"/>
      <c r="O497" s="37">
        <v>45</v>
      </c>
      <c r="P49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77"/>
      <c r="R497" s="777"/>
      <c r="S497" s="777"/>
      <c r="T497" s="77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606" t="s">
        <v>804</v>
      </c>
      <c r="AG497" s="78"/>
      <c r="AJ497" s="84"/>
      <c r="AK497" s="84"/>
      <c r="BB497" s="60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805</v>
      </c>
      <c r="B498" s="63" t="s">
        <v>806</v>
      </c>
      <c r="C498" s="36">
        <v>4301051431</v>
      </c>
      <c r="D498" s="775">
        <v>4607091389654</v>
      </c>
      <c r="E498" s="775"/>
      <c r="F498" s="62">
        <v>0.33</v>
      </c>
      <c r="G498" s="37">
        <v>6</v>
      </c>
      <c r="H498" s="62">
        <v>1.98</v>
      </c>
      <c r="I498" s="62">
        <v>2.258</v>
      </c>
      <c r="J498" s="37">
        <v>156</v>
      </c>
      <c r="K498" s="37" t="s">
        <v>85</v>
      </c>
      <c r="L498" s="37"/>
      <c r="M498" s="38" t="s">
        <v>126</v>
      </c>
      <c r="N498" s="38"/>
      <c r="O498" s="37">
        <v>45</v>
      </c>
      <c r="P498" s="8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77"/>
      <c r="R498" s="777"/>
      <c r="S498" s="777"/>
      <c r="T498" s="77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IFERROR(IF(Y498=0,"",ROUNDUP(Y498/H498,0)*0.00753),"")</f>
        <v/>
      </c>
      <c r="AA498" s="68" t="s">
        <v>45</v>
      </c>
      <c r="AB498" s="69" t="s">
        <v>45</v>
      </c>
      <c r="AC498" s="608" t="s">
        <v>807</v>
      </c>
      <c r="AG498" s="78"/>
      <c r="AJ498" s="84"/>
      <c r="AK498" s="84"/>
      <c r="BB498" s="60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72"/>
      <c r="B499" s="772"/>
      <c r="C499" s="772"/>
      <c r="D499" s="772"/>
      <c r="E499" s="772"/>
      <c r="F499" s="772"/>
      <c r="G499" s="772"/>
      <c r="H499" s="772"/>
      <c r="I499" s="772"/>
      <c r="J499" s="772"/>
      <c r="K499" s="772"/>
      <c r="L499" s="772"/>
      <c r="M499" s="772"/>
      <c r="N499" s="772"/>
      <c r="O499" s="773"/>
      <c r="P499" s="769" t="s">
        <v>40</v>
      </c>
      <c r="Q499" s="770"/>
      <c r="R499" s="770"/>
      <c r="S499" s="770"/>
      <c r="T499" s="770"/>
      <c r="U499" s="770"/>
      <c r="V499" s="771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772"/>
      <c r="B500" s="772"/>
      <c r="C500" s="772"/>
      <c r="D500" s="772"/>
      <c r="E500" s="772"/>
      <c r="F500" s="772"/>
      <c r="G500" s="772"/>
      <c r="H500" s="772"/>
      <c r="I500" s="772"/>
      <c r="J500" s="772"/>
      <c r="K500" s="772"/>
      <c r="L500" s="772"/>
      <c r="M500" s="772"/>
      <c r="N500" s="772"/>
      <c r="O500" s="773"/>
      <c r="P500" s="769" t="s">
        <v>40</v>
      </c>
      <c r="Q500" s="770"/>
      <c r="R500" s="770"/>
      <c r="S500" s="770"/>
      <c r="T500" s="770"/>
      <c r="U500" s="770"/>
      <c r="V500" s="771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 x14ac:dyDescent="0.25">
      <c r="A501" s="774" t="s">
        <v>111</v>
      </c>
      <c r="B501" s="774"/>
      <c r="C501" s="774"/>
      <c r="D501" s="774"/>
      <c r="E501" s="774"/>
      <c r="F501" s="774"/>
      <c r="G501" s="774"/>
      <c r="H501" s="774"/>
      <c r="I501" s="774"/>
      <c r="J501" s="774"/>
      <c r="K501" s="774"/>
      <c r="L501" s="774"/>
      <c r="M501" s="774"/>
      <c r="N501" s="774"/>
      <c r="O501" s="774"/>
      <c r="P501" s="774"/>
      <c r="Q501" s="774"/>
      <c r="R501" s="774"/>
      <c r="S501" s="774"/>
      <c r="T501" s="774"/>
      <c r="U501" s="774"/>
      <c r="V501" s="774"/>
      <c r="W501" s="774"/>
      <c r="X501" s="774"/>
      <c r="Y501" s="774"/>
      <c r="Z501" s="774"/>
      <c r="AA501" s="66"/>
      <c r="AB501" s="66"/>
      <c r="AC501" s="80"/>
    </row>
    <row r="502" spans="1:68" ht="27" customHeight="1" x14ac:dyDescent="0.25">
      <c r="A502" s="63" t="s">
        <v>808</v>
      </c>
      <c r="B502" s="63" t="s">
        <v>809</v>
      </c>
      <c r="C502" s="36">
        <v>4301032045</v>
      </c>
      <c r="D502" s="775">
        <v>4680115884335</v>
      </c>
      <c r="E502" s="775"/>
      <c r="F502" s="62">
        <v>0.06</v>
      </c>
      <c r="G502" s="37">
        <v>20</v>
      </c>
      <c r="H502" s="62">
        <v>1.2</v>
      </c>
      <c r="I502" s="62">
        <v>1.8</v>
      </c>
      <c r="J502" s="37">
        <v>200</v>
      </c>
      <c r="K502" s="37" t="s">
        <v>812</v>
      </c>
      <c r="L502" s="37"/>
      <c r="M502" s="38" t="s">
        <v>811</v>
      </c>
      <c r="N502" s="38"/>
      <c r="O502" s="37">
        <v>60</v>
      </c>
      <c r="P502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77"/>
      <c r="R502" s="777"/>
      <c r="S502" s="777"/>
      <c r="T502" s="77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IFERROR(IF(Y502=0,"",ROUNDUP(Y502/H502,0)*0.00627),"")</f>
        <v/>
      </c>
      <c r="AA502" s="68" t="s">
        <v>45</v>
      </c>
      <c r="AB502" s="69" t="s">
        <v>45</v>
      </c>
      <c r="AC502" s="610" t="s">
        <v>810</v>
      </c>
      <c r="AG502" s="78"/>
      <c r="AJ502" s="84"/>
      <c r="AK502" s="84"/>
      <c r="BB502" s="61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813</v>
      </c>
      <c r="B503" s="63" t="s">
        <v>814</v>
      </c>
      <c r="C503" s="36">
        <v>4301170011</v>
      </c>
      <c r="D503" s="775">
        <v>4680115884113</v>
      </c>
      <c r="E503" s="775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812</v>
      </c>
      <c r="L503" s="37"/>
      <c r="M503" s="38" t="s">
        <v>811</v>
      </c>
      <c r="N503" s="38"/>
      <c r="O503" s="37">
        <v>150</v>
      </c>
      <c r="P503" s="8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7"/>
      <c r="R503" s="777"/>
      <c r="S503" s="777"/>
      <c r="T503" s="77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12" t="s">
        <v>815</v>
      </c>
      <c r="AG503" s="78"/>
      <c r="AJ503" s="84"/>
      <c r="AK503" s="84"/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72"/>
      <c r="B504" s="772"/>
      <c r="C504" s="772"/>
      <c r="D504" s="772"/>
      <c r="E504" s="772"/>
      <c r="F504" s="772"/>
      <c r="G504" s="772"/>
      <c r="H504" s="772"/>
      <c r="I504" s="772"/>
      <c r="J504" s="772"/>
      <c r="K504" s="772"/>
      <c r="L504" s="772"/>
      <c r="M504" s="772"/>
      <c r="N504" s="772"/>
      <c r="O504" s="773"/>
      <c r="P504" s="769" t="s">
        <v>40</v>
      </c>
      <c r="Q504" s="770"/>
      <c r="R504" s="770"/>
      <c r="S504" s="770"/>
      <c r="T504" s="770"/>
      <c r="U504" s="770"/>
      <c r="V504" s="771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x14ac:dyDescent="0.2">
      <c r="A505" s="772"/>
      <c r="B505" s="772"/>
      <c r="C505" s="772"/>
      <c r="D505" s="772"/>
      <c r="E505" s="772"/>
      <c r="F505" s="772"/>
      <c r="G505" s="772"/>
      <c r="H505" s="772"/>
      <c r="I505" s="772"/>
      <c r="J505" s="772"/>
      <c r="K505" s="772"/>
      <c r="L505" s="772"/>
      <c r="M505" s="772"/>
      <c r="N505" s="772"/>
      <c r="O505" s="773"/>
      <c r="P505" s="769" t="s">
        <v>40</v>
      </c>
      <c r="Q505" s="770"/>
      <c r="R505" s="770"/>
      <c r="S505" s="770"/>
      <c r="T505" s="770"/>
      <c r="U505" s="770"/>
      <c r="V505" s="771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 x14ac:dyDescent="0.25">
      <c r="A506" s="784" t="s">
        <v>816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65"/>
      <c r="AB506" s="65"/>
      <c r="AC506" s="79"/>
    </row>
    <row r="507" spans="1:68" ht="14.25" customHeight="1" x14ac:dyDescent="0.25">
      <c r="A507" s="774" t="s">
        <v>176</v>
      </c>
      <c r="B507" s="774"/>
      <c r="C507" s="774"/>
      <c r="D507" s="774"/>
      <c r="E507" s="774"/>
      <c r="F507" s="774"/>
      <c r="G507" s="774"/>
      <c r="H507" s="774"/>
      <c r="I507" s="774"/>
      <c r="J507" s="774"/>
      <c r="K507" s="774"/>
      <c r="L507" s="774"/>
      <c r="M507" s="774"/>
      <c r="N507" s="774"/>
      <c r="O507" s="774"/>
      <c r="P507" s="774"/>
      <c r="Q507" s="774"/>
      <c r="R507" s="774"/>
      <c r="S507" s="774"/>
      <c r="T507" s="774"/>
      <c r="U507" s="774"/>
      <c r="V507" s="774"/>
      <c r="W507" s="774"/>
      <c r="X507" s="774"/>
      <c r="Y507" s="774"/>
      <c r="Z507" s="774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4301020315</v>
      </c>
      <c r="D508" s="775">
        <v>4607091389364</v>
      </c>
      <c r="E508" s="775"/>
      <c r="F508" s="62">
        <v>0.42</v>
      </c>
      <c r="G508" s="37">
        <v>6</v>
      </c>
      <c r="H508" s="62">
        <v>2.52</v>
      </c>
      <c r="I508" s="62">
        <v>2.75</v>
      </c>
      <c r="J508" s="37">
        <v>156</v>
      </c>
      <c r="K508" s="37" t="s">
        <v>85</v>
      </c>
      <c r="L508" s="37"/>
      <c r="M508" s="38" t="s">
        <v>79</v>
      </c>
      <c r="N508" s="38"/>
      <c r="O508" s="37">
        <v>40</v>
      </c>
      <c r="P508" s="8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7"/>
      <c r="R508" s="777"/>
      <c r="S508" s="777"/>
      <c r="T508" s="77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14" t="s">
        <v>819</v>
      </c>
      <c r="AG508" s="78"/>
      <c r="AJ508" s="84"/>
      <c r="AK508" s="84"/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772"/>
      <c r="B510" s="772"/>
      <c r="C510" s="772"/>
      <c r="D510" s="772"/>
      <c r="E510" s="772"/>
      <c r="F510" s="772"/>
      <c r="G510" s="772"/>
      <c r="H510" s="772"/>
      <c r="I510" s="772"/>
      <c r="J510" s="772"/>
      <c r="K510" s="772"/>
      <c r="L510" s="772"/>
      <c r="M510" s="772"/>
      <c r="N510" s="772"/>
      <c r="O510" s="773"/>
      <c r="P510" s="769" t="s">
        <v>40</v>
      </c>
      <c r="Q510" s="770"/>
      <c r="R510" s="770"/>
      <c r="S510" s="770"/>
      <c r="T510" s="770"/>
      <c r="U510" s="770"/>
      <c r="V510" s="771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774" t="s">
        <v>75</v>
      </c>
      <c r="B511" s="774"/>
      <c r="C511" s="774"/>
      <c r="D511" s="774"/>
      <c r="E511" s="774"/>
      <c r="F511" s="774"/>
      <c r="G511" s="774"/>
      <c r="H511" s="774"/>
      <c r="I511" s="774"/>
      <c r="J511" s="774"/>
      <c r="K511" s="774"/>
      <c r="L511" s="774"/>
      <c r="M511" s="774"/>
      <c r="N511" s="774"/>
      <c r="O511" s="774"/>
      <c r="P511" s="774"/>
      <c r="Q511" s="774"/>
      <c r="R511" s="774"/>
      <c r="S511" s="774"/>
      <c r="T511" s="774"/>
      <c r="U511" s="774"/>
      <c r="V511" s="774"/>
      <c r="W511" s="774"/>
      <c r="X511" s="774"/>
      <c r="Y511" s="774"/>
      <c r="Z511" s="774"/>
      <c r="AA511" s="66"/>
      <c r="AB511" s="66"/>
      <c r="AC511" s="80"/>
    </row>
    <row r="512" spans="1:68" ht="27" customHeight="1" x14ac:dyDescent="0.25">
      <c r="A512" s="63" t="s">
        <v>820</v>
      </c>
      <c r="B512" s="63" t="s">
        <v>821</v>
      </c>
      <c r="C512" s="36">
        <v>4301031324</v>
      </c>
      <c r="D512" s="775">
        <v>4607091389739</v>
      </c>
      <c r="E512" s="775"/>
      <c r="F512" s="62">
        <v>0.7</v>
      </c>
      <c r="G512" s="37">
        <v>6</v>
      </c>
      <c r="H512" s="62">
        <v>4.2</v>
      </c>
      <c r="I512" s="62">
        <v>4.43</v>
      </c>
      <c r="J512" s="37">
        <v>156</v>
      </c>
      <c r="K512" s="37" t="s">
        <v>85</v>
      </c>
      <c r="L512" s="37"/>
      <c r="M512" s="38" t="s">
        <v>79</v>
      </c>
      <c r="N512" s="38"/>
      <c r="O512" s="37">
        <v>50</v>
      </c>
      <c r="P512" s="85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77"/>
      <c r="R512" s="777"/>
      <c r="S512" s="777"/>
      <c r="T512" s="778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IFERROR(IF(Y512=0,"",ROUNDUP(Y512/H512,0)*0.00753),"")</f>
        <v/>
      </c>
      <c r="AA512" s="68" t="s">
        <v>45</v>
      </c>
      <c r="AB512" s="69" t="s">
        <v>45</v>
      </c>
      <c r="AC512" s="616" t="s">
        <v>822</v>
      </c>
      <c r="AG512" s="78"/>
      <c r="AJ512" s="84"/>
      <c r="AK512" s="84"/>
      <c r="BB512" s="61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823</v>
      </c>
      <c r="B513" s="63" t="s">
        <v>824</v>
      </c>
      <c r="C513" s="36">
        <v>4301031363</v>
      </c>
      <c r="D513" s="775">
        <v>4607091389425</v>
      </c>
      <c r="E513" s="775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80</v>
      </c>
      <c r="L513" s="37"/>
      <c r="M513" s="38" t="s">
        <v>79</v>
      </c>
      <c r="N513" s="38"/>
      <c r="O513" s="37">
        <v>50</v>
      </c>
      <c r="P513" s="8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7"/>
      <c r="R513" s="777"/>
      <c r="S513" s="777"/>
      <c r="T513" s="778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8" t="s">
        <v>825</v>
      </c>
      <c r="AG513" s="78"/>
      <c r="AJ513" s="84"/>
      <c r="AK513" s="84"/>
      <c r="BB513" s="61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826</v>
      </c>
      <c r="B514" s="63" t="s">
        <v>827</v>
      </c>
      <c r="C514" s="36">
        <v>4301031334</v>
      </c>
      <c r="D514" s="775">
        <v>4680115880771</v>
      </c>
      <c r="E514" s="775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80</v>
      </c>
      <c r="L514" s="37"/>
      <c r="M514" s="38" t="s">
        <v>79</v>
      </c>
      <c r="N514" s="38"/>
      <c r="O514" s="37">
        <v>50</v>
      </c>
      <c r="P514" s="8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77"/>
      <c r="R514" s="777"/>
      <c r="S514" s="777"/>
      <c r="T514" s="77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20" t="s">
        <v>828</v>
      </c>
      <c r="AG514" s="78"/>
      <c r="AJ514" s="84"/>
      <c r="AK514" s="84"/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4301031327</v>
      </c>
      <c r="D515" s="775">
        <v>4607091389500</v>
      </c>
      <c r="E515" s="775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80</v>
      </c>
      <c r="L515" s="37"/>
      <c r="M515" s="38" t="s">
        <v>79</v>
      </c>
      <c r="N515" s="38"/>
      <c r="O515" s="37">
        <v>50</v>
      </c>
      <c r="P515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7"/>
      <c r="R515" s="777"/>
      <c r="S515" s="777"/>
      <c r="T515" s="77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828</v>
      </c>
      <c r="AG515" s="78"/>
      <c r="AJ515" s="84"/>
      <c r="AK515" s="84"/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829</v>
      </c>
      <c r="B516" s="63" t="s">
        <v>831</v>
      </c>
      <c r="C516" s="36">
        <v>4301031359</v>
      </c>
      <c r="D516" s="775">
        <v>4607091389500</v>
      </c>
      <c r="E516" s="775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80</v>
      </c>
      <c r="L516" s="37"/>
      <c r="M516" s="38" t="s">
        <v>79</v>
      </c>
      <c r="N516" s="38"/>
      <c r="O516" s="37">
        <v>50</v>
      </c>
      <c r="P516" s="860" t="s">
        <v>832</v>
      </c>
      <c r="Q516" s="777"/>
      <c r="R516" s="777"/>
      <c r="S516" s="777"/>
      <c r="T516" s="77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828</v>
      </c>
      <c r="AG516" s="78"/>
      <c r="AJ516" s="84"/>
      <c r="AK516" s="84"/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72"/>
      <c r="B517" s="772"/>
      <c r="C517" s="772"/>
      <c r="D517" s="772"/>
      <c r="E517" s="772"/>
      <c r="F517" s="772"/>
      <c r="G517" s="772"/>
      <c r="H517" s="772"/>
      <c r="I517" s="772"/>
      <c r="J517" s="772"/>
      <c r="K517" s="772"/>
      <c r="L517" s="772"/>
      <c r="M517" s="772"/>
      <c r="N517" s="772"/>
      <c r="O517" s="773"/>
      <c r="P517" s="769" t="s">
        <v>40</v>
      </c>
      <c r="Q517" s="770"/>
      <c r="R517" s="770"/>
      <c r="S517" s="770"/>
      <c r="T517" s="770"/>
      <c r="U517" s="770"/>
      <c r="V517" s="771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72"/>
      <c r="B518" s="772"/>
      <c r="C518" s="772"/>
      <c r="D518" s="772"/>
      <c r="E518" s="772"/>
      <c r="F518" s="772"/>
      <c r="G518" s="772"/>
      <c r="H518" s="772"/>
      <c r="I518" s="772"/>
      <c r="J518" s="772"/>
      <c r="K518" s="772"/>
      <c r="L518" s="772"/>
      <c r="M518" s="772"/>
      <c r="N518" s="772"/>
      <c r="O518" s="773"/>
      <c r="P518" s="769" t="s">
        <v>40</v>
      </c>
      <c r="Q518" s="770"/>
      <c r="R518" s="770"/>
      <c r="S518" s="770"/>
      <c r="T518" s="770"/>
      <c r="U518" s="770"/>
      <c r="V518" s="771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4.25" customHeight="1" x14ac:dyDescent="0.25">
      <c r="A519" s="774" t="s">
        <v>111</v>
      </c>
      <c r="B519" s="774"/>
      <c r="C519" s="774"/>
      <c r="D519" s="774"/>
      <c r="E519" s="774"/>
      <c r="F519" s="774"/>
      <c r="G519" s="774"/>
      <c r="H519" s="774"/>
      <c r="I519" s="774"/>
      <c r="J519" s="774"/>
      <c r="K519" s="774"/>
      <c r="L519" s="774"/>
      <c r="M519" s="774"/>
      <c r="N519" s="774"/>
      <c r="O519" s="774"/>
      <c r="P519" s="774"/>
      <c r="Q519" s="774"/>
      <c r="R519" s="774"/>
      <c r="S519" s="774"/>
      <c r="T519" s="774"/>
      <c r="U519" s="774"/>
      <c r="V519" s="774"/>
      <c r="W519" s="774"/>
      <c r="X519" s="774"/>
      <c r="Y519" s="774"/>
      <c r="Z519" s="774"/>
      <c r="AA519" s="66"/>
      <c r="AB519" s="66"/>
      <c r="AC519" s="80"/>
    </row>
    <row r="520" spans="1:68" ht="27" customHeight="1" x14ac:dyDescent="0.25">
      <c r="A520" s="63" t="s">
        <v>833</v>
      </c>
      <c r="B520" s="63" t="s">
        <v>834</v>
      </c>
      <c r="C520" s="36">
        <v>4301032046</v>
      </c>
      <c r="D520" s="775">
        <v>4680115884359</v>
      </c>
      <c r="E520" s="775"/>
      <c r="F520" s="62">
        <v>0.06</v>
      </c>
      <c r="G520" s="37">
        <v>20</v>
      </c>
      <c r="H520" s="62">
        <v>1.2</v>
      </c>
      <c r="I520" s="62">
        <v>1.8</v>
      </c>
      <c r="J520" s="37">
        <v>200</v>
      </c>
      <c r="K520" s="37" t="s">
        <v>812</v>
      </c>
      <c r="L520" s="37"/>
      <c r="M520" s="38" t="s">
        <v>811</v>
      </c>
      <c r="N520" s="38"/>
      <c r="O520" s="37">
        <v>60</v>
      </c>
      <c r="P520" s="85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77"/>
      <c r="R520" s="777"/>
      <c r="S520" s="777"/>
      <c r="T520" s="77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IFERROR(IF(Y520=0,"",ROUNDUP(Y520/H520,0)*0.00627),"")</f>
        <v/>
      </c>
      <c r="AA520" s="68" t="s">
        <v>45</v>
      </c>
      <c r="AB520" s="69" t="s">
        <v>45</v>
      </c>
      <c r="AC520" s="626" t="s">
        <v>815</v>
      </c>
      <c r="AG520" s="78"/>
      <c r="AJ520" s="84"/>
      <c r="AK520" s="84"/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772"/>
      <c r="B521" s="772"/>
      <c r="C521" s="772"/>
      <c r="D521" s="772"/>
      <c r="E521" s="772"/>
      <c r="F521" s="772"/>
      <c r="G521" s="772"/>
      <c r="H521" s="772"/>
      <c r="I521" s="772"/>
      <c r="J521" s="772"/>
      <c r="K521" s="772"/>
      <c r="L521" s="772"/>
      <c r="M521" s="772"/>
      <c r="N521" s="772"/>
      <c r="O521" s="773"/>
      <c r="P521" s="769" t="s">
        <v>40</v>
      </c>
      <c r="Q521" s="770"/>
      <c r="R521" s="770"/>
      <c r="S521" s="770"/>
      <c r="T521" s="770"/>
      <c r="U521" s="770"/>
      <c r="V521" s="771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772"/>
      <c r="B522" s="772"/>
      <c r="C522" s="772"/>
      <c r="D522" s="772"/>
      <c r="E522" s="772"/>
      <c r="F522" s="772"/>
      <c r="G522" s="772"/>
      <c r="H522" s="772"/>
      <c r="I522" s="772"/>
      <c r="J522" s="772"/>
      <c r="K522" s="772"/>
      <c r="L522" s="772"/>
      <c r="M522" s="772"/>
      <c r="N522" s="772"/>
      <c r="O522" s="773"/>
      <c r="P522" s="769" t="s">
        <v>40</v>
      </c>
      <c r="Q522" s="770"/>
      <c r="R522" s="770"/>
      <c r="S522" s="770"/>
      <c r="T522" s="770"/>
      <c r="U522" s="770"/>
      <c r="V522" s="771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4.25" customHeight="1" x14ac:dyDescent="0.25">
      <c r="A523" s="774" t="s">
        <v>835</v>
      </c>
      <c r="B523" s="774"/>
      <c r="C523" s="774"/>
      <c r="D523" s="774"/>
      <c r="E523" s="774"/>
      <c r="F523" s="774"/>
      <c r="G523" s="774"/>
      <c r="H523" s="774"/>
      <c r="I523" s="774"/>
      <c r="J523" s="774"/>
      <c r="K523" s="774"/>
      <c r="L523" s="774"/>
      <c r="M523" s="774"/>
      <c r="N523" s="774"/>
      <c r="O523" s="774"/>
      <c r="P523" s="774"/>
      <c r="Q523" s="774"/>
      <c r="R523" s="774"/>
      <c r="S523" s="774"/>
      <c r="T523" s="774"/>
      <c r="U523" s="774"/>
      <c r="V523" s="774"/>
      <c r="W523" s="774"/>
      <c r="X523" s="774"/>
      <c r="Y523" s="774"/>
      <c r="Z523" s="774"/>
      <c r="AA523" s="66"/>
      <c r="AB523" s="66"/>
      <c r="AC523" s="80"/>
    </row>
    <row r="524" spans="1:68" ht="27" customHeight="1" x14ac:dyDescent="0.25">
      <c r="A524" s="63" t="s">
        <v>836</v>
      </c>
      <c r="B524" s="63" t="s">
        <v>837</v>
      </c>
      <c r="C524" s="36">
        <v>4301040357</v>
      </c>
      <c r="D524" s="775">
        <v>4680115884564</v>
      </c>
      <c r="E524" s="775"/>
      <c r="F524" s="62">
        <v>0.15</v>
      </c>
      <c r="G524" s="37">
        <v>20</v>
      </c>
      <c r="H524" s="62">
        <v>3</v>
      </c>
      <c r="I524" s="62">
        <v>3.6</v>
      </c>
      <c r="J524" s="37">
        <v>200</v>
      </c>
      <c r="K524" s="37" t="s">
        <v>812</v>
      </c>
      <c r="L524" s="37"/>
      <c r="M524" s="38" t="s">
        <v>811</v>
      </c>
      <c r="N524" s="38"/>
      <c r="O524" s="37">
        <v>60</v>
      </c>
      <c r="P524" s="8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77"/>
      <c r="R524" s="777"/>
      <c r="S524" s="777"/>
      <c r="T524" s="77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IFERROR(IF(Y524=0,"",ROUNDUP(Y524/H524,0)*0.00627),"")</f>
        <v/>
      </c>
      <c r="AA524" s="68" t="s">
        <v>45</v>
      </c>
      <c r="AB524" s="69" t="s">
        <v>45</v>
      </c>
      <c r="AC524" s="628" t="s">
        <v>838</v>
      </c>
      <c r="AG524" s="78"/>
      <c r="AJ524" s="84"/>
      <c r="AK524" s="84"/>
      <c r="BB524" s="629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72"/>
      <c r="B525" s="772"/>
      <c r="C525" s="772"/>
      <c r="D525" s="772"/>
      <c r="E525" s="772"/>
      <c r="F525" s="772"/>
      <c r="G525" s="772"/>
      <c r="H525" s="772"/>
      <c r="I525" s="772"/>
      <c r="J525" s="772"/>
      <c r="K525" s="772"/>
      <c r="L525" s="772"/>
      <c r="M525" s="772"/>
      <c r="N525" s="772"/>
      <c r="O525" s="773"/>
      <c r="P525" s="769" t="s">
        <v>40</v>
      </c>
      <c r="Q525" s="770"/>
      <c r="R525" s="770"/>
      <c r="S525" s="770"/>
      <c r="T525" s="770"/>
      <c r="U525" s="770"/>
      <c r="V525" s="771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772"/>
      <c r="B526" s="772"/>
      <c r="C526" s="772"/>
      <c r="D526" s="772"/>
      <c r="E526" s="772"/>
      <c r="F526" s="772"/>
      <c r="G526" s="772"/>
      <c r="H526" s="772"/>
      <c r="I526" s="772"/>
      <c r="J526" s="772"/>
      <c r="K526" s="772"/>
      <c r="L526" s="772"/>
      <c r="M526" s="772"/>
      <c r="N526" s="772"/>
      <c r="O526" s="773"/>
      <c r="P526" s="769" t="s">
        <v>40</v>
      </c>
      <c r="Q526" s="770"/>
      <c r="R526" s="770"/>
      <c r="S526" s="770"/>
      <c r="T526" s="770"/>
      <c r="U526" s="770"/>
      <c r="V526" s="771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6.5" customHeight="1" x14ac:dyDescent="0.25">
      <c r="A527" s="784" t="s">
        <v>839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65"/>
      <c r="AB527" s="65"/>
      <c r="AC527" s="79"/>
    </row>
    <row r="528" spans="1:68" ht="14.25" customHeight="1" x14ac:dyDescent="0.25">
      <c r="A528" s="774" t="s">
        <v>75</v>
      </c>
      <c r="B528" s="774"/>
      <c r="C528" s="774"/>
      <c r="D528" s="774"/>
      <c r="E528" s="774"/>
      <c r="F528" s="774"/>
      <c r="G528" s="774"/>
      <c r="H528" s="774"/>
      <c r="I528" s="774"/>
      <c r="J528" s="774"/>
      <c r="K528" s="774"/>
      <c r="L528" s="774"/>
      <c r="M528" s="774"/>
      <c r="N528" s="774"/>
      <c r="O528" s="774"/>
      <c r="P528" s="774"/>
      <c r="Q528" s="774"/>
      <c r="R528" s="774"/>
      <c r="S528" s="774"/>
      <c r="T528" s="774"/>
      <c r="U528" s="774"/>
      <c r="V528" s="774"/>
      <c r="W528" s="774"/>
      <c r="X528" s="774"/>
      <c r="Y528" s="774"/>
      <c r="Z528" s="774"/>
      <c r="AA528" s="66"/>
      <c r="AB528" s="66"/>
      <c r="AC528" s="80"/>
    </row>
    <row r="529" spans="1:68" ht="27" customHeight="1" x14ac:dyDescent="0.25">
      <c r="A529" s="63" t="s">
        <v>840</v>
      </c>
      <c r="B529" s="63" t="s">
        <v>841</v>
      </c>
      <c r="C529" s="36">
        <v>4301031294</v>
      </c>
      <c r="D529" s="775">
        <v>4680115885189</v>
      </c>
      <c r="E529" s="775"/>
      <c r="F529" s="62">
        <v>0.2</v>
      </c>
      <c r="G529" s="37">
        <v>6</v>
      </c>
      <c r="H529" s="62">
        <v>1.2</v>
      </c>
      <c r="I529" s="62">
        <v>1.3720000000000001</v>
      </c>
      <c r="J529" s="37">
        <v>234</v>
      </c>
      <c r="K529" s="37" t="s">
        <v>80</v>
      </c>
      <c r="L529" s="37"/>
      <c r="M529" s="38" t="s">
        <v>79</v>
      </c>
      <c r="N529" s="38"/>
      <c r="O529" s="37">
        <v>40</v>
      </c>
      <c r="P529" s="8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77"/>
      <c r="R529" s="777"/>
      <c r="S529" s="777"/>
      <c r="T529" s="77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0" t="s">
        <v>842</v>
      </c>
      <c r="AG529" s="78"/>
      <c r="AJ529" s="84"/>
      <c r="AK529" s="84"/>
      <c r="BB529" s="631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4301031293</v>
      </c>
      <c r="D530" s="775">
        <v>4680115885172</v>
      </c>
      <c r="E530" s="775"/>
      <c r="F530" s="62">
        <v>0.2</v>
      </c>
      <c r="G530" s="37">
        <v>6</v>
      </c>
      <c r="H530" s="62">
        <v>1.2</v>
      </c>
      <c r="I530" s="62">
        <v>1.3</v>
      </c>
      <c r="J530" s="37">
        <v>234</v>
      </c>
      <c r="K530" s="37" t="s">
        <v>80</v>
      </c>
      <c r="L530" s="37"/>
      <c r="M530" s="38" t="s">
        <v>79</v>
      </c>
      <c r="N530" s="38"/>
      <c r="O530" s="37">
        <v>40</v>
      </c>
      <c r="P530" s="8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77"/>
      <c r="R530" s="777"/>
      <c r="S530" s="777"/>
      <c r="T530" s="778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2" t="s">
        <v>842</v>
      </c>
      <c r="AG530" s="78"/>
      <c r="AJ530" s="84"/>
      <c r="AK530" s="84"/>
      <c r="BB530" s="633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845</v>
      </c>
      <c r="B531" s="63" t="s">
        <v>846</v>
      </c>
      <c r="C531" s="36">
        <v>4301031291</v>
      </c>
      <c r="D531" s="775">
        <v>4680115885110</v>
      </c>
      <c r="E531" s="775"/>
      <c r="F531" s="62">
        <v>0.2</v>
      </c>
      <c r="G531" s="37">
        <v>6</v>
      </c>
      <c r="H531" s="62">
        <v>1.2</v>
      </c>
      <c r="I531" s="62">
        <v>2.02</v>
      </c>
      <c r="J531" s="37">
        <v>234</v>
      </c>
      <c r="K531" s="37" t="s">
        <v>80</v>
      </c>
      <c r="L531" s="37"/>
      <c r="M531" s="38" t="s">
        <v>79</v>
      </c>
      <c r="N531" s="38"/>
      <c r="O531" s="37">
        <v>35</v>
      </c>
      <c r="P531" s="8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77"/>
      <c r="R531" s="777"/>
      <c r="S531" s="777"/>
      <c r="T531" s="778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847</v>
      </c>
      <c r="AG531" s="78"/>
      <c r="AJ531" s="84"/>
      <c r="AK531" s="84"/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4301031329</v>
      </c>
      <c r="D532" s="775">
        <v>4680115885219</v>
      </c>
      <c r="E532" s="775"/>
      <c r="F532" s="62">
        <v>0.28000000000000003</v>
      </c>
      <c r="G532" s="37">
        <v>6</v>
      </c>
      <c r="H532" s="62">
        <v>1.68</v>
      </c>
      <c r="I532" s="62">
        <v>2.5</v>
      </c>
      <c r="J532" s="37">
        <v>234</v>
      </c>
      <c r="K532" s="37" t="s">
        <v>80</v>
      </c>
      <c r="L532" s="37"/>
      <c r="M532" s="38" t="s">
        <v>79</v>
      </c>
      <c r="N532" s="38"/>
      <c r="O532" s="37">
        <v>35</v>
      </c>
      <c r="P532" s="851" t="s">
        <v>850</v>
      </c>
      <c r="Q532" s="777"/>
      <c r="R532" s="777"/>
      <c r="S532" s="777"/>
      <c r="T532" s="778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851</v>
      </c>
      <c r="AG532" s="78"/>
      <c r="AJ532" s="84"/>
      <c r="AK532" s="84"/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72"/>
      <c r="B533" s="772"/>
      <c r="C533" s="772"/>
      <c r="D533" s="772"/>
      <c r="E533" s="772"/>
      <c r="F533" s="772"/>
      <c r="G533" s="772"/>
      <c r="H533" s="772"/>
      <c r="I533" s="772"/>
      <c r="J533" s="772"/>
      <c r="K533" s="772"/>
      <c r="L533" s="772"/>
      <c r="M533" s="772"/>
      <c r="N533" s="772"/>
      <c r="O533" s="773"/>
      <c r="P533" s="769" t="s">
        <v>40</v>
      </c>
      <c r="Q533" s="770"/>
      <c r="R533" s="770"/>
      <c r="S533" s="770"/>
      <c r="T533" s="770"/>
      <c r="U533" s="770"/>
      <c r="V533" s="771"/>
      <c r="W533" s="42" t="s">
        <v>39</v>
      </c>
      <c r="X533" s="43">
        <f>IFERROR(X529/H529,"0")+IFERROR(X530/H530,"0")+IFERROR(X531/H531,"0")+IFERROR(X532/H532,"0")</f>
        <v>0</v>
      </c>
      <c r="Y533" s="43">
        <f>IFERROR(Y529/H529,"0")+IFERROR(Y530/H530,"0")+IFERROR(Y531/H531,"0")+IFERROR(Y532/H532,"0")</f>
        <v>0</v>
      </c>
      <c r="Z533" s="43">
        <f>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2" t="s">
        <v>0</v>
      </c>
      <c r="X534" s="43">
        <f>IFERROR(SUM(X529:X532),"0")</f>
        <v>0</v>
      </c>
      <c r="Y534" s="43">
        <f>IFERROR(SUM(Y529:Y532),"0")</f>
        <v>0</v>
      </c>
      <c r="Z534" s="42"/>
      <c r="AA534" s="67"/>
      <c r="AB534" s="67"/>
      <c r="AC534" s="67"/>
    </row>
    <row r="535" spans="1:68" ht="16.5" customHeight="1" x14ac:dyDescent="0.25">
      <c r="A535" s="784" t="s">
        <v>852</v>
      </c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84"/>
      <c r="P535" s="784"/>
      <c r="Q535" s="784"/>
      <c r="R535" s="784"/>
      <c r="S535" s="784"/>
      <c r="T535" s="784"/>
      <c r="U535" s="784"/>
      <c r="V535" s="784"/>
      <c r="W535" s="784"/>
      <c r="X535" s="784"/>
      <c r="Y535" s="784"/>
      <c r="Z535" s="784"/>
      <c r="AA535" s="65"/>
      <c r="AB535" s="65"/>
      <c r="AC535" s="79"/>
    </row>
    <row r="536" spans="1:68" ht="14.25" customHeight="1" x14ac:dyDescent="0.25">
      <c r="A536" s="774" t="s">
        <v>75</v>
      </c>
      <c r="B536" s="774"/>
      <c r="C536" s="774"/>
      <c r="D536" s="774"/>
      <c r="E536" s="774"/>
      <c r="F536" s="774"/>
      <c r="G536" s="774"/>
      <c r="H536" s="774"/>
      <c r="I536" s="774"/>
      <c r="J536" s="774"/>
      <c r="K536" s="774"/>
      <c r="L536" s="774"/>
      <c r="M536" s="774"/>
      <c r="N536" s="774"/>
      <c r="O536" s="774"/>
      <c r="P536" s="774"/>
      <c r="Q536" s="774"/>
      <c r="R536" s="774"/>
      <c r="S536" s="774"/>
      <c r="T536" s="774"/>
      <c r="U536" s="774"/>
      <c r="V536" s="774"/>
      <c r="W536" s="774"/>
      <c r="X536" s="774"/>
      <c r="Y536" s="774"/>
      <c r="Z536" s="774"/>
      <c r="AA536" s="66"/>
      <c r="AB536" s="66"/>
      <c r="AC536" s="80"/>
    </row>
    <row r="537" spans="1:68" ht="27" customHeight="1" x14ac:dyDescent="0.25">
      <c r="A537" s="63" t="s">
        <v>853</v>
      </c>
      <c r="B537" s="63" t="s">
        <v>854</v>
      </c>
      <c r="C537" s="36">
        <v>4301031261</v>
      </c>
      <c r="D537" s="775">
        <v>4680115885103</v>
      </c>
      <c r="E537" s="775"/>
      <c r="F537" s="62">
        <v>0.27</v>
      </c>
      <c r="G537" s="37">
        <v>6</v>
      </c>
      <c r="H537" s="62">
        <v>1.62</v>
      </c>
      <c r="I537" s="62">
        <v>1.82</v>
      </c>
      <c r="J537" s="37">
        <v>156</v>
      </c>
      <c r="K537" s="37" t="s">
        <v>85</v>
      </c>
      <c r="L537" s="37"/>
      <c r="M537" s="38" t="s">
        <v>79</v>
      </c>
      <c r="N537" s="38"/>
      <c r="O537" s="37">
        <v>40</v>
      </c>
      <c r="P537" s="8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77"/>
      <c r="R537" s="777"/>
      <c r="S537" s="777"/>
      <c r="T537" s="778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IFERROR(IF(Y537=0,"",ROUNDUP(Y537/H537,0)*0.00753),"")</f>
        <v/>
      </c>
      <c r="AA537" s="68" t="s">
        <v>45</v>
      </c>
      <c r="AB537" s="69" t="s">
        <v>45</v>
      </c>
      <c r="AC537" s="638" t="s">
        <v>855</v>
      </c>
      <c r="AG537" s="78"/>
      <c r="AJ537" s="84"/>
      <c r="AK537" s="84"/>
      <c r="BB537" s="63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772"/>
      <c r="B538" s="772"/>
      <c r="C538" s="772"/>
      <c r="D538" s="772"/>
      <c r="E538" s="772"/>
      <c r="F538" s="772"/>
      <c r="G538" s="772"/>
      <c r="H538" s="772"/>
      <c r="I538" s="772"/>
      <c r="J538" s="772"/>
      <c r="K538" s="772"/>
      <c r="L538" s="772"/>
      <c r="M538" s="772"/>
      <c r="N538" s="772"/>
      <c r="O538" s="773"/>
      <c r="P538" s="769" t="s">
        <v>40</v>
      </c>
      <c r="Q538" s="770"/>
      <c r="R538" s="770"/>
      <c r="S538" s="770"/>
      <c r="T538" s="770"/>
      <c r="U538" s="770"/>
      <c r="V538" s="771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772"/>
      <c r="B539" s="772"/>
      <c r="C539" s="772"/>
      <c r="D539" s="772"/>
      <c r="E539" s="772"/>
      <c r="F539" s="772"/>
      <c r="G539" s="772"/>
      <c r="H539" s="772"/>
      <c r="I539" s="772"/>
      <c r="J539" s="772"/>
      <c r="K539" s="772"/>
      <c r="L539" s="772"/>
      <c r="M539" s="772"/>
      <c r="N539" s="772"/>
      <c r="O539" s="773"/>
      <c r="P539" s="769" t="s">
        <v>40</v>
      </c>
      <c r="Q539" s="770"/>
      <c r="R539" s="770"/>
      <c r="S539" s="770"/>
      <c r="T539" s="770"/>
      <c r="U539" s="770"/>
      <c r="V539" s="771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27.75" customHeight="1" x14ac:dyDescent="0.2">
      <c r="A540" s="818" t="s">
        <v>856</v>
      </c>
      <c r="B540" s="818"/>
      <c r="C540" s="818"/>
      <c r="D540" s="818"/>
      <c r="E540" s="818"/>
      <c r="F540" s="818"/>
      <c r="G540" s="818"/>
      <c r="H540" s="818"/>
      <c r="I540" s="818"/>
      <c r="J540" s="818"/>
      <c r="K540" s="818"/>
      <c r="L540" s="818"/>
      <c r="M540" s="818"/>
      <c r="N540" s="818"/>
      <c r="O540" s="818"/>
      <c r="P540" s="818"/>
      <c r="Q540" s="818"/>
      <c r="R540" s="818"/>
      <c r="S540" s="818"/>
      <c r="T540" s="818"/>
      <c r="U540" s="818"/>
      <c r="V540" s="818"/>
      <c r="W540" s="818"/>
      <c r="X540" s="818"/>
      <c r="Y540" s="818"/>
      <c r="Z540" s="818"/>
      <c r="AA540" s="54"/>
      <c r="AB540" s="54"/>
      <c r="AC540" s="54"/>
    </row>
    <row r="541" spans="1:68" ht="16.5" customHeight="1" x14ac:dyDescent="0.25">
      <c r="A541" s="784" t="s">
        <v>856</v>
      </c>
      <c r="B541" s="784"/>
      <c r="C541" s="784"/>
      <c r="D541" s="784"/>
      <c r="E541" s="784"/>
      <c r="F541" s="784"/>
      <c r="G541" s="784"/>
      <c r="H541" s="784"/>
      <c r="I541" s="784"/>
      <c r="J541" s="784"/>
      <c r="K541" s="784"/>
      <c r="L541" s="784"/>
      <c r="M541" s="784"/>
      <c r="N541" s="784"/>
      <c r="O541" s="784"/>
      <c r="P541" s="784"/>
      <c r="Q541" s="784"/>
      <c r="R541" s="784"/>
      <c r="S541" s="784"/>
      <c r="T541" s="784"/>
      <c r="U541" s="784"/>
      <c r="V541" s="784"/>
      <c r="W541" s="784"/>
      <c r="X541" s="784"/>
      <c r="Y541" s="784"/>
      <c r="Z541" s="784"/>
      <c r="AA541" s="65"/>
      <c r="AB541" s="65"/>
      <c r="AC541" s="79"/>
    </row>
    <row r="542" spans="1:68" ht="14.25" customHeight="1" x14ac:dyDescent="0.25">
      <c r="A542" s="774" t="s">
        <v>122</v>
      </c>
      <c r="B542" s="774"/>
      <c r="C542" s="774"/>
      <c r="D542" s="774"/>
      <c r="E542" s="774"/>
      <c r="F542" s="774"/>
      <c r="G542" s="774"/>
      <c r="H542" s="774"/>
      <c r="I542" s="774"/>
      <c r="J542" s="774"/>
      <c r="K542" s="774"/>
      <c r="L542" s="774"/>
      <c r="M542" s="774"/>
      <c r="N542" s="774"/>
      <c r="O542" s="774"/>
      <c r="P542" s="774"/>
      <c r="Q542" s="774"/>
      <c r="R542" s="774"/>
      <c r="S542" s="774"/>
      <c r="T542" s="774"/>
      <c r="U542" s="774"/>
      <c r="V542" s="774"/>
      <c r="W542" s="774"/>
      <c r="X542" s="774"/>
      <c r="Y542" s="774"/>
      <c r="Z542" s="774"/>
      <c r="AA542" s="66"/>
      <c r="AB542" s="66"/>
      <c r="AC542" s="80"/>
    </row>
    <row r="543" spans="1:68" ht="27" customHeight="1" x14ac:dyDescent="0.25">
      <c r="A543" s="63" t="s">
        <v>857</v>
      </c>
      <c r="B543" s="63" t="s">
        <v>858</v>
      </c>
      <c r="C543" s="36">
        <v>4301011795</v>
      </c>
      <c r="D543" s="775">
        <v>4607091389067</v>
      </c>
      <c r="E543" s="775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127</v>
      </c>
      <c r="L543" s="37"/>
      <c r="M543" s="38" t="s">
        <v>130</v>
      </c>
      <c r="N543" s="38"/>
      <c r="O543" s="37">
        <v>60</v>
      </c>
      <c r="P543" s="8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77"/>
      <c r="R543" s="777"/>
      <c r="S543" s="777"/>
      <c r="T543" s="778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ref="Y543:Y553" si="89">IFERROR(IF(X543="",0,CEILING((X543/$H543),1)*$H543),"")</f>
        <v>0</v>
      </c>
      <c r="Z543" s="41" t="str">
        <f t="shared" ref="Z543:Z548" si="90">IFERROR(IF(Y543=0,"",ROUNDUP(Y543/H543,0)*0.01196),"")</f>
        <v/>
      </c>
      <c r="AA543" s="68" t="s">
        <v>45</v>
      </c>
      <c r="AB543" s="69" t="s">
        <v>45</v>
      </c>
      <c r="AC543" s="640" t="s">
        <v>125</v>
      </c>
      <c r="AG543" s="78"/>
      <c r="AJ543" s="84"/>
      <c r="AK543" s="84"/>
      <c r="BB543" s="641" t="s">
        <v>66</v>
      </c>
      <c r="BM543" s="78">
        <f t="shared" ref="BM543:BM553" si="91">IFERROR(X543*I543/H543,"0")</f>
        <v>0</v>
      </c>
      <c r="BN543" s="78">
        <f t="shared" ref="BN543:BN553" si="92">IFERROR(Y543*I543/H543,"0")</f>
        <v>0</v>
      </c>
      <c r="BO543" s="78">
        <f t="shared" ref="BO543:BO553" si="93">IFERROR(1/J543*(X543/H543),"0")</f>
        <v>0</v>
      </c>
      <c r="BP543" s="78">
        <f t="shared" ref="BP543:BP553" si="94">IFERROR(1/J543*(Y543/H543),"0")</f>
        <v>0</v>
      </c>
    </row>
    <row r="544" spans="1:68" ht="27" customHeight="1" x14ac:dyDescent="0.25">
      <c r="A544" s="63" t="s">
        <v>859</v>
      </c>
      <c r="B544" s="63" t="s">
        <v>860</v>
      </c>
      <c r="C544" s="36">
        <v>4301011961</v>
      </c>
      <c r="D544" s="775">
        <v>4680115885271</v>
      </c>
      <c r="E544" s="775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127</v>
      </c>
      <c r="L544" s="37"/>
      <c r="M544" s="38" t="s">
        <v>130</v>
      </c>
      <c r="N544" s="38"/>
      <c r="O544" s="37">
        <v>60</v>
      </c>
      <c r="P544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77"/>
      <c r="R544" s="777"/>
      <c r="S544" s="777"/>
      <c r="T544" s="778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9"/>
        <v>0</v>
      </c>
      <c r="Z544" s="41" t="str">
        <f t="shared" si="90"/>
        <v/>
      </c>
      <c r="AA544" s="68" t="s">
        <v>45</v>
      </c>
      <c r="AB544" s="69" t="s">
        <v>45</v>
      </c>
      <c r="AC544" s="642" t="s">
        <v>861</v>
      </c>
      <c r="AG544" s="78"/>
      <c r="AJ544" s="84"/>
      <c r="AK544" s="84"/>
      <c r="BB544" s="643" t="s">
        <v>66</v>
      </c>
      <c r="BM544" s="78">
        <f t="shared" si="91"/>
        <v>0</v>
      </c>
      <c r="BN544" s="78">
        <f t="shared" si="92"/>
        <v>0</v>
      </c>
      <c r="BO544" s="78">
        <f t="shared" si="93"/>
        <v>0</v>
      </c>
      <c r="BP544" s="78">
        <f t="shared" si="94"/>
        <v>0</v>
      </c>
    </row>
    <row r="545" spans="1:68" ht="16.5" customHeight="1" x14ac:dyDescent="0.25">
      <c r="A545" s="63" t="s">
        <v>862</v>
      </c>
      <c r="B545" s="63" t="s">
        <v>863</v>
      </c>
      <c r="C545" s="36">
        <v>4301011774</v>
      </c>
      <c r="D545" s="775">
        <v>4680115884502</v>
      </c>
      <c r="E545" s="775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127</v>
      </c>
      <c r="L545" s="37"/>
      <c r="M545" s="38" t="s">
        <v>130</v>
      </c>
      <c r="N545" s="38"/>
      <c r="O545" s="37">
        <v>60</v>
      </c>
      <c r="P545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77"/>
      <c r="R545" s="777"/>
      <c r="S545" s="777"/>
      <c r="T545" s="778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89"/>
        <v>0</v>
      </c>
      <c r="Z545" s="41" t="str">
        <f t="shared" si="90"/>
        <v/>
      </c>
      <c r="AA545" s="68" t="s">
        <v>45</v>
      </c>
      <c r="AB545" s="69" t="s">
        <v>45</v>
      </c>
      <c r="AC545" s="644" t="s">
        <v>864</v>
      </c>
      <c r="AG545" s="78"/>
      <c r="AJ545" s="84"/>
      <c r="AK545" s="84"/>
      <c r="BB545" s="645" t="s">
        <v>66</v>
      </c>
      <c r="BM545" s="78">
        <f t="shared" si="91"/>
        <v>0</v>
      </c>
      <c r="BN545" s="78">
        <f t="shared" si="92"/>
        <v>0</v>
      </c>
      <c r="BO545" s="78">
        <f t="shared" si="93"/>
        <v>0</v>
      </c>
      <c r="BP545" s="78">
        <f t="shared" si="94"/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4301011771</v>
      </c>
      <c r="D546" s="775">
        <v>4607091389104</v>
      </c>
      <c r="E546" s="775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127</v>
      </c>
      <c r="L546" s="37"/>
      <c r="M546" s="38" t="s">
        <v>130</v>
      </c>
      <c r="N546" s="38"/>
      <c r="O546" s="37">
        <v>60</v>
      </c>
      <c r="P546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77"/>
      <c r="R546" s="777"/>
      <c r="S546" s="777"/>
      <c r="T546" s="778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89"/>
        <v>0</v>
      </c>
      <c r="Z546" s="41" t="str">
        <f t="shared" si="90"/>
        <v/>
      </c>
      <c r="AA546" s="68" t="s">
        <v>45</v>
      </c>
      <c r="AB546" s="69" t="s">
        <v>45</v>
      </c>
      <c r="AC546" s="646" t="s">
        <v>867</v>
      </c>
      <c r="AG546" s="78"/>
      <c r="AJ546" s="84"/>
      <c r="AK546" s="84"/>
      <c r="BB546" s="647" t="s">
        <v>66</v>
      </c>
      <c r="BM546" s="78">
        <f t="shared" si="91"/>
        <v>0</v>
      </c>
      <c r="BN546" s="78">
        <f t="shared" si="92"/>
        <v>0</v>
      </c>
      <c r="BO546" s="78">
        <f t="shared" si="93"/>
        <v>0</v>
      </c>
      <c r="BP546" s="78">
        <f t="shared" si="94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4301011799</v>
      </c>
      <c r="D547" s="775">
        <v>4680115884519</v>
      </c>
      <c r="E547" s="775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127</v>
      </c>
      <c r="L547" s="37"/>
      <c r="M547" s="38" t="s">
        <v>126</v>
      </c>
      <c r="N547" s="38"/>
      <c r="O547" s="37">
        <v>60</v>
      </c>
      <c r="P547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77"/>
      <c r="R547" s="777"/>
      <c r="S547" s="777"/>
      <c r="T547" s="778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89"/>
        <v>0</v>
      </c>
      <c r="Z547" s="41" t="str">
        <f t="shared" si="90"/>
        <v/>
      </c>
      <c r="AA547" s="68" t="s">
        <v>45</v>
      </c>
      <c r="AB547" s="69" t="s">
        <v>45</v>
      </c>
      <c r="AC547" s="648" t="s">
        <v>870</v>
      </c>
      <c r="AG547" s="78"/>
      <c r="AJ547" s="84"/>
      <c r="AK547" s="84"/>
      <c r="BB547" s="649" t="s">
        <v>66</v>
      </c>
      <c r="BM547" s="78">
        <f t="shared" si="91"/>
        <v>0</v>
      </c>
      <c r="BN547" s="78">
        <f t="shared" si="92"/>
        <v>0</v>
      </c>
      <c r="BO547" s="78">
        <f t="shared" si="93"/>
        <v>0</v>
      </c>
      <c r="BP547" s="78">
        <f t="shared" si="94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4301011376</v>
      </c>
      <c r="D548" s="775">
        <v>4680115885226</v>
      </c>
      <c r="E548" s="775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127</v>
      </c>
      <c r="L548" s="37"/>
      <c r="M548" s="38" t="s">
        <v>126</v>
      </c>
      <c r="N548" s="38"/>
      <c r="O548" s="37">
        <v>60</v>
      </c>
      <c r="P548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77"/>
      <c r="R548" s="777"/>
      <c r="S548" s="777"/>
      <c r="T548" s="778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9"/>
        <v>0</v>
      </c>
      <c r="Z548" s="41" t="str">
        <f t="shared" si="90"/>
        <v/>
      </c>
      <c r="AA548" s="68" t="s">
        <v>45</v>
      </c>
      <c r="AB548" s="69" t="s">
        <v>45</v>
      </c>
      <c r="AC548" s="650" t="s">
        <v>873</v>
      </c>
      <c r="AG548" s="78"/>
      <c r="AJ548" s="84"/>
      <c r="AK548" s="84"/>
      <c r="BB548" s="651" t="s">
        <v>66</v>
      </c>
      <c r="BM548" s="78">
        <f t="shared" si="91"/>
        <v>0</v>
      </c>
      <c r="BN548" s="78">
        <f t="shared" si="92"/>
        <v>0</v>
      </c>
      <c r="BO548" s="78">
        <f t="shared" si="93"/>
        <v>0</v>
      </c>
      <c r="BP548" s="78">
        <f t="shared" si="94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4301011778</v>
      </c>
      <c r="D549" s="775">
        <v>4680115880603</v>
      </c>
      <c r="E549" s="775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85</v>
      </c>
      <c r="L549" s="37"/>
      <c r="M549" s="38" t="s">
        <v>130</v>
      </c>
      <c r="N549" s="38"/>
      <c r="O549" s="37">
        <v>60</v>
      </c>
      <c r="P549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77"/>
      <c r="R549" s="777"/>
      <c r="S549" s="777"/>
      <c r="T549" s="778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2" t="s">
        <v>125</v>
      </c>
      <c r="AG549" s="78"/>
      <c r="AJ549" s="84"/>
      <c r="AK549" s="84"/>
      <c r="BB549" s="653" t="s">
        <v>66</v>
      </c>
      <c r="BM549" s="78">
        <f t="shared" si="91"/>
        <v>0</v>
      </c>
      <c r="BN549" s="78">
        <f t="shared" si="92"/>
        <v>0</v>
      </c>
      <c r="BO549" s="78">
        <f t="shared" si="93"/>
        <v>0</v>
      </c>
      <c r="BP549" s="78">
        <f t="shared" si="94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4301012035</v>
      </c>
      <c r="D550" s="775">
        <v>4680115880603</v>
      </c>
      <c r="E550" s="775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85</v>
      </c>
      <c r="L550" s="37"/>
      <c r="M550" s="38" t="s">
        <v>130</v>
      </c>
      <c r="N550" s="38"/>
      <c r="O550" s="37">
        <v>60</v>
      </c>
      <c r="P550" s="834" t="s">
        <v>877</v>
      </c>
      <c r="Q550" s="777"/>
      <c r="R550" s="777"/>
      <c r="S550" s="777"/>
      <c r="T550" s="778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4" t="s">
        <v>125</v>
      </c>
      <c r="AG550" s="78"/>
      <c r="AJ550" s="84"/>
      <c r="AK550" s="84"/>
      <c r="BB550" s="655" t="s">
        <v>66</v>
      </c>
      <c r="BM550" s="78">
        <f t="shared" si="91"/>
        <v>0</v>
      </c>
      <c r="BN550" s="78">
        <f t="shared" si="92"/>
        <v>0</v>
      </c>
      <c r="BO550" s="78">
        <f t="shared" si="93"/>
        <v>0</v>
      </c>
      <c r="BP550" s="78">
        <f t="shared" si="94"/>
        <v>0</v>
      </c>
    </row>
    <row r="551" spans="1:68" ht="27" customHeight="1" x14ac:dyDescent="0.25">
      <c r="A551" s="63" t="s">
        <v>878</v>
      </c>
      <c r="B551" s="63" t="s">
        <v>879</v>
      </c>
      <c r="C551" s="36">
        <v>4301012036</v>
      </c>
      <c r="D551" s="775">
        <v>4680115882782</v>
      </c>
      <c r="E551" s="775"/>
      <c r="F551" s="62">
        <v>0.6</v>
      </c>
      <c r="G551" s="37">
        <v>8</v>
      </c>
      <c r="H551" s="62">
        <v>4.8</v>
      </c>
      <c r="I551" s="62">
        <v>6.96</v>
      </c>
      <c r="J551" s="37">
        <v>120</v>
      </c>
      <c r="K551" s="37" t="s">
        <v>85</v>
      </c>
      <c r="L551" s="37"/>
      <c r="M551" s="38" t="s">
        <v>130</v>
      </c>
      <c r="N551" s="38"/>
      <c r="O551" s="37">
        <v>60</v>
      </c>
      <c r="P551" s="835" t="s">
        <v>880</v>
      </c>
      <c r="Q551" s="777"/>
      <c r="R551" s="777"/>
      <c r="S551" s="777"/>
      <c r="T551" s="77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9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56" t="s">
        <v>861</v>
      </c>
      <c r="AG551" s="78"/>
      <c r="AJ551" s="84"/>
      <c r="AK551" s="84"/>
      <c r="BB551" s="657" t="s">
        <v>66</v>
      </c>
      <c r="BM551" s="78">
        <f t="shared" si="91"/>
        <v>0</v>
      </c>
      <c r="BN551" s="78">
        <f t="shared" si="92"/>
        <v>0</v>
      </c>
      <c r="BO551" s="78">
        <f t="shared" si="93"/>
        <v>0</v>
      </c>
      <c r="BP551" s="78">
        <f t="shared" si="94"/>
        <v>0</v>
      </c>
    </row>
    <row r="552" spans="1:68" ht="27" customHeight="1" x14ac:dyDescent="0.25">
      <c r="A552" s="63" t="s">
        <v>881</v>
      </c>
      <c r="B552" s="63" t="s">
        <v>882</v>
      </c>
      <c r="C552" s="36">
        <v>4301011784</v>
      </c>
      <c r="D552" s="775">
        <v>4607091389982</v>
      </c>
      <c r="E552" s="775"/>
      <c r="F552" s="62">
        <v>0.6</v>
      </c>
      <c r="G552" s="37">
        <v>6</v>
      </c>
      <c r="H552" s="62">
        <v>3.6</v>
      </c>
      <c r="I552" s="62">
        <v>3.81</v>
      </c>
      <c r="J552" s="37">
        <v>132</v>
      </c>
      <c r="K552" s="37" t="s">
        <v>85</v>
      </c>
      <c r="L552" s="37"/>
      <c r="M552" s="38" t="s">
        <v>130</v>
      </c>
      <c r="N552" s="38"/>
      <c r="O552" s="37">
        <v>60</v>
      </c>
      <c r="P552" s="8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77"/>
      <c r="R552" s="777"/>
      <c r="S552" s="777"/>
      <c r="T552" s="77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8" t="s">
        <v>867</v>
      </c>
      <c r="AG552" s="78"/>
      <c r="AJ552" s="84"/>
      <c r="AK552" s="84"/>
      <c r="BB552" s="659" t="s">
        <v>66</v>
      </c>
      <c r="BM552" s="78">
        <f t="shared" si="91"/>
        <v>0</v>
      </c>
      <c r="BN552" s="78">
        <f t="shared" si="92"/>
        <v>0</v>
      </c>
      <c r="BO552" s="78">
        <f t="shared" si="93"/>
        <v>0</v>
      </c>
      <c r="BP552" s="78">
        <f t="shared" si="94"/>
        <v>0</v>
      </c>
    </row>
    <row r="553" spans="1:68" ht="27" customHeight="1" x14ac:dyDescent="0.25">
      <c r="A553" s="63" t="s">
        <v>881</v>
      </c>
      <c r="B553" s="63" t="s">
        <v>883</v>
      </c>
      <c r="C553" s="36">
        <v>4301012034</v>
      </c>
      <c r="D553" s="775">
        <v>4607091389982</v>
      </c>
      <c r="E553" s="775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85</v>
      </c>
      <c r="L553" s="37"/>
      <c r="M553" s="38" t="s">
        <v>130</v>
      </c>
      <c r="N553" s="38"/>
      <c r="O553" s="37">
        <v>60</v>
      </c>
      <c r="P553" s="837" t="s">
        <v>884</v>
      </c>
      <c r="Q553" s="777"/>
      <c r="R553" s="777"/>
      <c r="S553" s="777"/>
      <c r="T553" s="77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9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G553" s="78"/>
      <c r="AJ553" s="84"/>
      <c r="AK553" s="84"/>
      <c r="BB553" s="661" t="s">
        <v>66</v>
      </c>
      <c r="BM553" s="78">
        <f t="shared" si="91"/>
        <v>0</v>
      </c>
      <c r="BN553" s="78">
        <f t="shared" si="92"/>
        <v>0</v>
      </c>
      <c r="BO553" s="78">
        <f t="shared" si="93"/>
        <v>0</v>
      </c>
      <c r="BP553" s="78">
        <f t="shared" si="94"/>
        <v>0</v>
      </c>
    </row>
    <row r="554" spans="1:68" x14ac:dyDescent="0.2">
      <c r="A554" s="772"/>
      <c r="B554" s="772"/>
      <c r="C554" s="772"/>
      <c r="D554" s="772"/>
      <c r="E554" s="772"/>
      <c r="F554" s="772"/>
      <c r="G554" s="772"/>
      <c r="H554" s="772"/>
      <c r="I554" s="772"/>
      <c r="J554" s="772"/>
      <c r="K554" s="772"/>
      <c r="L554" s="772"/>
      <c r="M554" s="772"/>
      <c r="N554" s="772"/>
      <c r="O554" s="773"/>
      <c r="P554" s="769" t="s">
        <v>40</v>
      </c>
      <c r="Q554" s="770"/>
      <c r="R554" s="770"/>
      <c r="S554" s="770"/>
      <c r="T554" s="770"/>
      <c r="U554" s="770"/>
      <c r="V554" s="771"/>
      <c r="W554" s="42" t="s">
        <v>39</v>
      </c>
      <c r="X554" s="43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772"/>
      <c r="B555" s="772"/>
      <c r="C555" s="772"/>
      <c r="D555" s="772"/>
      <c r="E555" s="772"/>
      <c r="F555" s="772"/>
      <c r="G555" s="772"/>
      <c r="H555" s="772"/>
      <c r="I555" s="772"/>
      <c r="J555" s="772"/>
      <c r="K555" s="772"/>
      <c r="L555" s="772"/>
      <c r="M555" s="772"/>
      <c r="N555" s="772"/>
      <c r="O555" s="773"/>
      <c r="P555" s="769" t="s">
        <v>40</v>
      </c>
      <c r="Q555" s="770"/>
      <c r="R555" s="770"/>
      <c r="S555" s="770"/>
      <c r="T555" s="770"/>
      <c r="U555" s="770"/>
      <c r="V555" s="771"/>
      <c r="W555" s="42" t="s">
        <v>0</v>
      </c>
      <c r="X555" s="43">
        <f>IFERROR(SUM(X543:X553),"0")</f>
        <v>0</v>
      </c>
      <c r="Y555" s="43">
        <f>IFERROR(SUM(Y543:Y553),"0")</f>
        <v>0</v>
      </c>
      <c r="Z555" s="42"/>
      <c r="AA555" s="67"/>
      <c r="AB555" s="67"/>
      <c r="AC555" s="67"/>
    </row>
    <row r="556" spans="1:68" ht="14.25" customHeight="1" x14ac:dyDescent="0.25">
      <c r="A556" s="774" t="s">
        <v>176</v>
      </c>
      <c r="B556" s="774"/>
      <c r="C556" s="774"/>
      <c r="D556" s="774"/>
      <c r="E556" s="774"/>
      <c r="F556" s="774"/>
      <c r="G556" s="774"/>
      <c r="H556" s="774"/>
      <c r="I556" s="774"/>
      <c r="J556" s="774"/>
      <c r="K556" s="774"/>
      <c r="L556" s="774"/>
      <c r="M556" s="774"/>
      <c r="N556" s="774"/>
      <c r="O556" s="774"/>
      <c r="P556" s="774"/>
      <c r="Q556" s="774"/>
      <c r="R556" s="774"/>
      <c r="S556" s="774"/>
      <c r="T556" s="774"/>
      <c r="U556" s="774"/>
      <c r="V556" s="774"/>
      <c r="W556" s="774"/>
      <c r="X556" s="774"/>
      <c r="Y556" s="774"/>
      <c r="Z556" s="774"/>
      <c r="AA556" s="66"/>
      <c r="AB556" s="66"/>
      <c r="AC556" s="80"/>
    </row>
    <row r="557" spans="1:68" ht="16.5" customHeight="1" x14ac:dyDescent="0.25">
      <c r="A557" s="63" t="s">
        <v>885</v>
      </c>
      <c r="B557" s="63" t="s">
        <v>886</v>
      </c>
      <c r="C557" s="36">
        <v>4301020222</v>
      </c>
      <c r="D557" s="775">
        <v>4607091388930</v>
      </c>
      <c r="E557" s="77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127</v>
      </c>
      <c r="L557" s="37"/>
      <c r="M557" s="38" t="s">
        <v>130</v>
      </c>
      <c r="N557" s="38"/>
      <c r="O557" s="37">
        <v>55</v>
      </c>
      <c r="P557" s="8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7"/>
      <c r="R557" s="777"/>
      <c r="S557" s="777"/>
      <c r="T557" s="778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2" t="s">
        <v>887</v>
      </c>
      <c r="AG557" s="78"/>
      <c r="AJ557" s="84"/>
      <c r="AK557" s="84"/>
      <c r="BB557" s="663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888</v>
      </c>
      <c r="B558" s="63" t="s">
        <v>889</v>
      </c>
      <c r="C558" s="36">
        <v>4301020364</v>
      </c>
      <c r="D558" s="775">
        <v>4680115880054</v>
      </c>
      <c r="E558" s="775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85</v>
      </c>
      <c r="L558" s="37"/>
      <c r="M558" s="38" t="s">
        <v>130</v>
      </c>
      <c r="N558" s="38"/>
      <c r="O558" s="37">
        <v>55</v>
      </c>
      <c r="P558" s="839" t="s">
        <v>890</v>
      </c>
      <c r="Q558" s="777"/>
      <c r="R558" s="777"/>
      <c r="S558" s="777"/>
      <c r="T558" s="778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4" t="s">
        <v>887</v>
      </c>
      <c r="AG558" s="78"/>
      <c r="AJ558" s="84"/>
      <c r="AK558" s="84"/>
      <c r="BB558" s="665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888</v>
      </c>
      <c r="B559" s="63" t="s">
        <v>891</v>
      </c>
      <c r="C559" s="36">
        <v>4301020206</v>
      </c>
      <c r="D559" s="775">
        <v>4680115880054</v>
      </c>
      <c r="E559" s="775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85</v>
      </c>
      <c r="L559" s="37"/>
      <c r="M559" s="38" t="s">
        <v>130</v>
      </c>
      <c r="N559" s="38"/>
      <c r="O559" s="37">
        <v>55</v>
      </c>
      <c r="P559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77"/>
      <c r="R559" s="777"/>
      <c r="S559" s="777"/>
      <c r="T559" s="778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6" t="s">
        <v>887</v>
      </c>
      <c r="AG559" s="78"/>
      <c r="AJ559" s="84"/>
      <c r="AK559" s="84"/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772"/>
      <c r="B560" s="772"/>
      <c r="C560" s="772"/>
      <c r="D560" s="772"/>
      <c r="E560" s="772"/>
      <c r="F560" s="772"/>
      <c r="G560" s="772"/>
      <c r="H560" s="772"/>
      <c r="I560" s="772"/>
      <c r="J560" s="772"/>
      <c r="K560" s="772"/>
      <c r="L560" s="772"/>
      <c r="M560" s="772"/>
      <c r="N560" s="772"/>
      <c r="O560" s="773"/>
      <c r="P560" s="769" t="s">
        <v>40</v>
      </c>
      <c r="Q560" s="770"/>
      <c r="R560" s="770"/>
      <c r="S560" s="770"/>
      <c r="T560" s="770"/>
      <c r="U560" s="770"/>
      <c r="V560" s="771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772"/>
      <c r="B561" s="772"/>
      <c r="C561" s="772"/>
      <c r="D561" s="772"/>
      <c r="E561" s="772"/>
      <c r="F561" s="772"/>
      <c r="G561" s="772"/>
      <c r="H561" s="772"/>
      <c r="I561" s="772"/>
      <c r="J561" s="772"/>
      <c r="K561" s="772"/>
      <c r="L561" s="772"/>
      <c r="M561" s="772"/>
      <c r="N561" s="772"/>
      <c r="O561" s="773"/>
      <c r="P561" s="769" t="s">
        <v>40</v>
      </c>
      <c r="Q561" s="770"/>
      <c r="R561" s="770"/>
      <c r="S561" s="770"/>
      <c r="T561" s="770"/>
      <c r="U561" s="770"/>
      <c r="V561" s="771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774" t="s">
        <v>75</v>
      </c>
      <c r="B562" s="774"/>
      <c r="C562" s="774"/>
      <c r="D562" s="774"/>
      <c r="E562" s="774"/>
      <c r="F562" s="774"/>
      <c r="G562" s="774"/>
      <c r="H562" s="774"/>
      <c r="I562" s="774"/>
      <c r="J562" s="774"/>
      <c r="K562" s="774"/>
      <c r="L562" s="774"/>
      <c r="M562" s="774"/>
      <c r="N562" s="774"/>
      <c r="O562" s="774"/>
      <c r="P562" s="774"/>
      <c r="Q562" s="774"/>
      <c r="R562" s="774"/>
      <c r="S562" s="774"/>
      <c r="T562" s="774"/>
      <c r="U562" s="774"/>
      <c r="V562" s="774"/>
      <c r="W562" s="774"/>
      <c r="X562" s="774"/>
      <c r="Y562" s="774"/>
      <c r="Z562" s="774"/>
      <c r="AA562" s="66"/>
      <c r="AB562" s="66"/>
      <c r="AC562" s="80"/>
    </row>
    <row r="563" spans="1:68" ht="27" customHeight="1" x14ac:dyDescent="0.25">
      <c r="A563" s="63" t="s">
        <v>892</v>
      </c>
      <c r="B563" s="63" t="s">
        <v>893</v>
      </c>
      <c r="C563" s="36">
        <v>4301031252</v>
      </c>
      <c r="D563" s="775">
        <v>4680115883116</v>
      </c>
      <c r="E563" s="775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127</v>
      </c>
      <c r="L563" s="37"/>
      <c r="M563" s="38" t="s">
        <v>130</v>
      </c>
      <c r="N563" s="38"/>
      <c r="O563" s="37">
        <v>60</v>
      </c>
      <c r="P563" s="8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77"/>
      <c r="R563" s="777"/>
      <c r="S563" s="777"/>
      <c r="T563" s="77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ref="Y563:Y571" si="95"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8" t="s">
        <v>894</v>
      </c>
      <c r="AG563" s="78"/>
      <c r="AJ563" s="84"/>
      <c r="AK563" s="84"/>
      <c r="BB563" s="669" t="s">
        <v>66</v>
      </c>
      <c r="BM563" s="78">
        <f t="shared" ref="BM563:BM571" si="96">IFERROR(X563*I563/H563,"0")</f>
        <v>0</v>
      </c>
      <c r="BN563" s="78">
        <f t="shared" ref="BN563:BN571" si="97">IFERROR(Y563*I563/H563,"0")</f>
        <v>0</v>
      </c>
      <c r="BO563" s="78">
        <f t="shared" ref="BO563:BO571" si="98">IFERROR(1/J563*(X563/H563),"0")</f>
        <v>0</v>
      </c>
      <c r="BP563" s="78">
        <f t="shared" ref="BP563:BP571" si="99">IFERROR(1/J563*(Y563/H563),"0")</f>
        <v>0</v>
      </c>
    </row>
    <row r="564" spans="1:68" ht="27" customHeight="1" x14ac:dyDescent="0.25">
      <c r="A564" s="63" t="s">
        <v>895</v>
      </c>
      <c r="B564" s="63" t="s">
        <v>896</v>
      </c>
      <c r="C564" s="36">
        <v>4301031248</v>
      </c>
      <c r="D564" s="775">
        <v>4680115883093</v>
      </c>
      <c r="E564" s="775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127</v>
      </c>
      <c r="L564" s="37"/>
      <c r="M564" s="38" t="s">
        <v>79</v>
      </c>
      <c r="N564" s="38"/>
      <c r="O564" s="37">
        <v>60</v>
      </c>
      <c r="P564" s="8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7"/>
      <c r="R564" s="777"/>
      <c r="S564" s="777"/>
      <c r="T564" s="77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95"/>
        <v>0</v>
      </c>
      <c r="Z564" s="41" t="str">
        <f>IFERROR(IF(Y564=0,"",ROUNDUP(Y564/H564,0)*0.01196),"")</f>
        <v/>
      </c>
      <c r="AA564" s="68" t="s">
        <v>45</v>
      </c>
      <c r="AB564" s="69" t="s">
        <v>45</v>
      </c>
      <c r="AC564" s="670" t="s">
        <v>897</v>
      </c>
      <c r="AG564" s="78"/>
      <c r="AJ564" s="84"/>
      <c r="AK564" s="84"/>
      <c r="BB564" s="671" t="s">
        <v>66</v>
      </c>
      <c r="BM564" s="78">
        <f t="shared" si="96"/>
        <v>0</v>
      </c>
      <c r="BN564" s="78">
        <f t="shared" si="97"/>
        <v>0</v>
      </c>
      <c r="BO564" s="78">
        <f t="shared" si="98"/>
        <v>0</v>
      </c>
      <c r="BP564" s="78">
        <f t="shared" si="99"/>
        <v>0</v>
      </c>
    </row>
    <row r="565" spans="1:68" ht="27" customHeight="1" x14ac:dyDescent="0.25">
      <c r="A565" s="63" t="s">
        <v>898</v>
      </c>
      <c r="B565" s="63" t="s">
        <v>899</v>
      </c>
      <c r="C565" s="36">
        <v>4301031250</v>
      </c>
      <c r="D565" s="775">
        <v>4680115883109</v>
      </c>
      <c r="E565" s="775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127</v>
      </c>
      <c r="L565" s="37"/>
      <c r="M565" s="38" t="s">
        <v>79</v>
      </c>
      <c r="N565" s="38"/>
      <c r="O565" s="37">
        <v>60</v>
      </c>
      <c r="P565" s="8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77"/>
      <c r="R565" s="777"/>
      <c r="S565" s="777"/>
      <c r="T565" s="77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95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G565" s="78"/>
      <c r="AJ565" s="84"/>
      <c r="AK565" s="84"/>
      <c r="BB565" s="673" t="s">
        <v>66</v>
      </c>
      <c r="BM565" s="78">
        <f t="shared" si="96"/>
        <v>0</v>
      </c>
      <c r="BN565" s="78">
        <f t="shared" si="97"/>
        <v>0</v>
      </c>
      <c r="BO565" s="78">
        <f t="shared" si="98"/>
        <v>0</v>
      </c>
      <c r="BP565" s="78">
        <f t="shared" si="99"/>
        <v>0</v>
      </c>
    </row>
    <row r="566" spans="1:68" ht="27" customHeight="1" x14ac:dyDescent="0.25">
      <c r="A566" s="63" t="s">
        <v>901</v>
      </c>
      <c r="B566" s="63" t="s">
        <v>902</v>
      </c>
      <c r="C566" s="36">
        <v>4301031249</v>
      </c>
      <c r="D566" s="775">
        <v>4680115882072</v>
      </c>
      <c r="E566" s="775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85</v>
      </c>
      <c r="L566" s="37"/>
      <c r="M566" s="38" t="s">
        <v>130</v>
      </c>
      <c r="N566" s="38"/>
      <c r="O566" s="37">
        <v>60</v>
      </c>
      <c r="P566" s="8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77"/>
      <c r="R566" s="777"/>
      <c r="S566" s="777"/>
      <c r="T566" s="77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95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4" t="s">
        <v>903</v>
      </c>
      <c r="AG566" s="78"/>
      <c r="AJ566" s="84"/>
      <c r="AK566" s="84"/>
      <c r="BB566" s="675" t="s">
        <v>66</v>
      </c>
      <c r="BM566" s="78">
        <f t="shared" si="96"/>
        <v>0</v>
      </c>
      <c r="BN566" s="78">
        <f t="shared" si="97"/>
        <v>0</v>
      </c>
      <c r="BO566" s="78">
        <f t="shared" si="98"/>
        <v>0</v>
      </c>
      <c r="BP566" s="78">
        <f t="shared" si="99"/>
        <v>0</v>
      </c>
    </row>
    <row r="567" spans="1:68" ht="27" customHeight="1" x14ac:dyDescent="0.25">
      <c r="A567" s="63" t="s">
        <v>901</v>
      </c>
      <c r="B567" s="63" t="s">
        <v>904</v>
      </c>
      <c r="C567" s="36">
        <v>4301031383</v>
      </c>
      <c r="D567" s="775">
        <v>4680115882072</v>
      </c>
      <c r="E567" s="775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85</v>
      </c>
      <c r="L567" s="37"/>
      <c r="M567" s="38" t="s">
        <v>130</v>
      </c>
      <c r="N567" s="38"/>
      <c r="O567" s="37">
        <v>60</v>
      </c>
      <c r="P567" s="831" t="s">
        <v>905</v>
      </c>
      <c r="Q567" s="777"/>
      <c r="R567" s="777"/>
      <c r="S567" s="777"/>
      <c r="T567" s="778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95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76" t="s">
        <v>903</v>
      </c>
      <c r="AG567" s="78"/>
      <c r="AJ567" s="84"/>
      <c r="AK567" s="84"/>
      <c r="BB567" s="677" t="s">
        <v>66</v>
      </c>
      <c r="BM567" s="78">
        <f t="shared" si="96"/>
        <v>0</v>
      </c>
      <c r="BN567" s="78">
        <f t="shared" si="97"/>
        <v>0</v>
      </c>
      <c r="BO567" s="78">
        <f t="shared" si="98"/>
        <v>0</v>
      </c>
      <c r="BP567" s="78">
        <f t="shared" si="99"/>
        <v>0</v>
      </c>
    </row>
    <row r="568" spans="1:68" ht="27" customHeight="1" x14ac:dyDescent="0.25">
      <c r="A568" s="63" t="s">
        <v>906</v>
      </c>
      <c r="B568" s="63" t="s">
        <v>907</v>
      </c>
      <c r="C568" s="36">
        <v>4301031251</v>
      </c>
      <c r="D568" s="775">
        <v>4680115882102</v>
      </c>
      <c r="E568" s="775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85</v>
      </c>
      <c r="L568" s="37"/>
      <c r="M568" s="38" t="s">
        <v>79</v>
      </c>
      <c r="N568" s="38"/>
      <c r="O568" s="37">
        <v>60</v>
      </c>
      <c r="P568" s="8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77"/>
      <c r="R568" s="777"/>
      <c r="S568" s="777"/>
      <c r="T568" s="778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95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897</v>
      </c>
      <c r="AG568" s="78"/>
      <c r="AJ568" s="84"/>
      <c r="AK568" s="84"/>
      <c r="BB568" s="679" t="s">
        <v>66</v>
      </c>
      <c r="BM568" s="78">
        <f t="shared" si="96"/>
        <v>0</v>
      </c>
      <c r="BN568" s="78">
        <f t="shared" si="97"/>
        <v>0</v>
      </c>
      <c r="BO568" s="78">
        <f t="shared" si="98"/>
        <v>0</v>
      </c>
      <c r="BP568" s="78">
        <f t="shared" si="99"/>
        <v>0</v>
      </c>
    </row>
    <row r="569" spans="1:68" ht="27" customHeight="1" x14ac:dyDescent="0.25">
      <c r="A569" s="63" t="s">
        <v>906</v>
      </c>
      <c r="B569" s="63" t="s">
        <v>908</v>
      </c>
      <c r="C569" s="36">
        <v>4301031385</v>
      </c>
      <c r="D569" s="775">
        <v>4680115882102</v>
      </c>
      <c r="E569" s="775"/>
      <c r="F569" s="62">
        <v>0.6</v>
      </c>
      <c r="G569" s="37">
        <v>8</v>
      </c>
      <c r="H569" s="62">
        <v>4.8</v>
      </c>
      <c r="I569" s="62">
        <v>6.69</v>
      </c>
      <c r="J569" s="37">
        <v>120</v>
      </c>
      <c r="K569" s="37" t="s">
        <v>85</v>
      </c>
      <c r="L569" s="37"/>
      <c r="M569" s="38" t="s">
        <v>79</v>
      </c>
      <c r="N569" s="38"/>
      <c r="O569" s="37">
        <v>60</v>
      </c>
      <c r="P569" s="833" t="s">
        <v>909</v>
      </c>
      <c r="Q569" s="777"/>
      <c r="R569" s="777"/>
      <c r="S569" s="777"/>
      <c r="T569" s="778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95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910</v>
      </c>
      <c r="AG569" s="78"/>
      <c r="AJ569" s="84"/>
      <c r="AK569" s="84"/>
      <c r="BB569" s="681" t="s">
        <v>66</v>
      </c>
      <c r="BM569" s="78">
        <f t="shared" si="96"/>
        <v>0</v>
      </c>
      <c r="BN569" s="78">
        <f t="shared" si="97"/>
        <v>0</v>
      </c>
      <c r="BO569" s="78">
        <f t="shared" si="98"/>
        <v>0</v>
      </c>
      <c r="BP569" s="78">
        <f t="shared" si="99"/>
        <v>0</v>
      </c>
    </row>
    <row r="570" spans="1:68" ht="27" customHeight="1" x14ac:dyDescent="0.25">
      <c r="A570" s="63" t="s">
        <v>911</v>
      </c>
      <c r="B570" s="63" t="s">
        <v>912</v>
      </c>
      <c r="C570" s="36">
        <v>4301031253</v>
      </c>
      <c r="D570" s="775">
        <v>4680115882096</v>
      </c>
      <c r="E570" s="775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85</v>
      </c>
      <c r="L570" s="37"/>
      <c r="M570" s="38" t="s">
        <v>79</v>
      </c>
      <c r="N570" s="38"/>
      <c r="O570" s="37">
        <v>60</v>
      </c>
      <c r="P570" s="8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77"/>
      <c r="R570" s="777"/>
      <c r="S570" s="777"/>
      <c r="T570" s="778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95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900</v>
      </c>
      <c r="AG570" s="78"/>
      <c r="AJ570" s="84"/>
      <c r="AK570" s="84"/>
      <c r="BB570" s="683" t="s">
        <v>66</v>
      </c>
      <c r="BM570" s="78">
        <f t="shared" si="96"/>
        <v>0</v>
      </c>
      <c r="BN570" s="78">
        <f t="shared" si="97"/>
        <v>0</v>
      </c>
      <c r="BO570" s="78">
        <f t="shared" si="98"/>
        <v>0</v>
      </c>
      <c r="BP570" s="78">
        <f t="shared" si="99"/>
        <v>0</v>
      </c>
    </row>
    <row r="571" spans="1:68" ht="27" customHeight="1" x14ac:dyDescent="0.25">
      <c r="A571" s="63" t="s">
        <v>911</v>
      </c>
      <c r="B571" s="63" t="s">
        <v>913</v>
      </c>
      <c r="C571" s="36">
        <v>4301031384</v>
      </c>
      <c r="D571" s="775">
        <v>4680115882096</v>
      </c>
      <c r="E571" s="775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85</v>
      </c>
      <c r="L571" s="37"/>
      <c r="M571" s="38" t="s">
        <v>79</v>
      </c>
      <c r="N571" s="38"/>
      <c r="O571" s="37">
        <v>60</v>
      </c>
      <c r="P571" s="823" t="s">
        <v>914</v>
      </c>
      <c r="Q571" s="777"/>
      <c r="R571" s="777"/>
      <c r="S571" s="777"/>
      <c r="T571" s="778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95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915</v>
      </c>
      <c r="AG571" s="78"/>
      <c r="AJ571" s="84"/>
      <c r="AK571" s="84"/>
      <c r="BB571" s="685" t="s">
        <v>66</v>
      </c>
      <c r="BM571" s="78">
        <f t="shared" si="96"/>
        <v>0</v>
      </c>
      <c r="BN571" s="78">
        <f t="shared" si="97"/>
        <v>0</v>
      </c>
      <c r="BO571" s="78">
        <f t="shared" si="98"/>
        <v>0</v>
      </c>
      <c r="BP571" s="78">
        <f t="shared" si="99"/>
        <v>0</v>
      </c>
    </row>
    <row r="572" spans="1:68" x14ac:dyDescent="0.2">
      <c r="A572" s="772"/>
      <c r="B572" s="772"/>
      <c r="C572" s="772"/>
      <c r="D572" s="772"/>
      <c r="E572" s="772"/>
      <c r="F572" s="772"/>
      <c r="G572" s="772"/>
      <c r="H572" s="772"/>
      <c r="I572" s="772"/>
      <c r="J572" s="772"/>
      <c r="K572" s="772"/>
      <c r="L572" s="772"/>
      <c r="M572" s="772"/>
      <c r="N572" s="772"/>
      <c r="O572" s="773"/>
      <c r="P572" s="769" t="s">
        <v>40</v>
      </c>
      <c r="Q572" s="770"/>
      <c r="R572" s="770"/>
      <c r="S572" s="770"/>
      <c r="T572" s="770"/>
      <c r="U572" s="770"/>
      <c r="V572" s="771"/>
      <c r="W572" s="42" t="s">
        <v>39</v>
      </c>
      <c r="X572" s="43">
        <f>IFERROR(X563/H563,"0")+IFERROR(X564/H564,"0")+IFERROR(X565/H565,"0")+IFERROR(X566/H566,"0")+IFERROR(X567/H567,"0")+IFERROR(X568/H568,"0")+IFERROR(X569/H569,"0")+IFERROR(X570/H570,"0")+IFERROR(X571/H571,"0")</f>
        <v>0</v>
      </c>
      <c r="Y572" s="43">
        <f>IFERROR(Y563/H563,"0")+IFERROR(Y564/H564,"0")+IFERROR(Y565/H565,"0")+IFERROR(Y566/H566,"0")+IFERROR(Y567/H567,"0")+IFERROR(Y568/H568,"0")+IFERROR(Y569/H569,"0")+IFERROR(Y570/H570,"0")+IFERROR(Y571/H571,"0")</f>
        <v>0</v>
      </c>
      <c r="Z572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72"/>
      <c r="B573" s="772"/>
      <c r="C573" s="772"/>
      <c r="D573" s="772"/>
      <c r="E573" s="772"/>
      <c r="F573" s="772"/>
      <c r="G573" s="772"/>
      <c r="H573" s="772"/>
      <c r="I573" s="772"/>
      <c r="J573" s="772"/>
      <c r="K573" s="772"/>
      <c r="L573" s="772"/>
      <c r="M573" s="772"/>
      <c r="N573" s="772"/>
      <c r="O573" s="773"/>
      <c r="P573" s="769" t="s">
        <v>40</v>
      </c>
      <c r="Q573" s="770"/>
      <c r="R573" s="770"/>
      <c r="S573" s="770"/>
      <c r="T573" s="770"/>
      <c r="U573" s="770"/>
      <c r="V573" s="771"/>
      <c r="W573" s="42" t="s">
        <v>0</v>
      </c>
      <c r="X573" s="43">
        <f>IFERROR(SUM(X563:X571),"0")</f>
        <v>0</v>
      </c>
      <c r="Y573" s="43">
        <f>IFERROR(SUM(Y563:Y571),"0")</f>
        <v>0</v>
      </c>
      <c r="Z573" s="42"/>
      <c r="AA573" s="67"/>
      <c r="AB573" s="67"/>
      <c r="AC573" s="67"/>
    </row>
    <row r="574" spans="1:68" ht="14.25" customHeight="1" x14ac:dyDescent="0.25">
      <c r="A574" s="774" t="s">
        <v>81</v>
      </c>
      <c r="B574" s="774"/>
      <c r="C574" s="774"/>
      <c r="D574" s="774"/>
      <c r="E574" s="774"/>
      <c r="F574" s="774"/>
      <c r="G574" s="774"/>
      <c r="H574" s="774"/>
      <c r="I574" s="774"/>
      <c r="J574" s="774"/>
      <c r="K574" s="774"/>
      <c r="L574" s="774"/>
      <c r="M574" s="774"/>
      <c r="N574" s="774"/>
      <c r="O574" s="774"/>
      <c r="P574" s="774"/>
      <c r="Q574" s="774"/>
      <c r="R574" s="774"/>
      <c r="S574" s="774"/>
      <c r="T574" s="774"/>
      <c r="U574" s="774"/>
      <c r="V574" s="774"/>
      <c r="W574" s="774"/>
      <c r="X574" s="774"/>
      <c r="Y574" s="774"/>
      <c r="Z574" s="774"/>
      <c r="AA574" s="66"/>
      <c r="AB574" s="66"/>
      <c r="AC574" s="80"/>
    </row>
    <row r="575" spans="1:68" ht="16.5" customHeight="1" x14ac:dyDescent="0.25">
      <c r="A575" s="63" t="s">
        <v>916</v>
      </c>
      <c r="B575" s="63" t="s">
        <v>917</v>
      </c>
      <c r="C575" s="36">
        <v>4301051230</v>
      </c>
      <c r="D575" s="775">
        <v>4607091383409</v>
      </c>
      <c r="E575" s="775"/>
      <c r="F575" s="62">
        <v>1.3</v>
      </c>
      <c r="G575" s="37">
        <v>6</v>
      </c>
      <c r="H575" s="62">
        <v>7.8</v>
      </c>
      <c r="I575" s="62">
        <v>8.3460000000000001</v>
      </c>
      <c r="J575" s="37">
        <v>56</v>
      </c>
      <c r="K575" s="37" t="s">
        <v>127</v>
      </c>
      <c r="L575" s="37"/>
      <c r="M575" s="38" t="s">
        <v>79</v>
      </c>
      <c r="N575" s="38"/>
      <c r="O575" s="37">
        <v>45</v>
      </c>
      <c r="P575" s="8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77"/>
      <c r="R575" s="777"/>
      <c r="S575" s="777"/>
      <c r="T575" s="778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IFERROR(IF(Y575=0,"",ROUNDUP(Y575/H575,0)*0.02175),"")</f>
        <v/>
      </c>
      <c r="AA575" s="68" t="s">
        <v>45</v>
      </c>
      <c r="AB575" s="69" t="s">
        <v>45</v>
      </c>
      <c r="AC575" s="686" t="s">
        <v>918</v>
      </c>
      <c r="AG575" s="78"/>
      <c r="AJ575" s="84"/>
      <c r="AK575" s="84"/>
      <c r="BB575" s="68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16.5" customHeight="1" x14ac:dyDescent="0.25">
      <c r="A576" s="63" t="s">
        <v>919</v>
      </c>
      <c r="B576" s="63" t="s">
        <v>920</v>
      </c>
      <c r="C576" s="36">
        <v>4301051231</v>
      </c>
      <c r="D576" s="775">
        <v>4607091383416</v>
      </c>
      <c r="E576" s="775"/>
      <c r="F576" s="62">
        <v>1.3</v>
      </c>
      <c r="G576" s="37">
        <v>6</v>
      </c>
      <c r="H576" s="62">
        <v>7.8</v>
      </c>
      <c r="I576" s="62">
        <v>8.3460000000000001</v>
      </c>
      <c r="J576" s="37">
        <v>56</v>
      </c>
      <c r="K576" s="37" t="s">
        <v>127</v>
      </c>
      <c r="L576" s="37"/>
      <c r="M576" s="38" t="s">
        <v>79</v>
      </c>
      <c r="N576" s="38"/>
      <c r="O576" s="37">
        <v>45</v>
      </c>
      <c r="P576" s="8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77"/>
      <c r="R576" s="777"/>
      <c r="S576" s="777"/>
      <c r="T576" s="778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IFERROR(IF(Y576=0,"",ROUNDUP(Y576/H576,0)*0.02175),"")</f>
        <v/>
      </c>
      <c r="AA576" s="68" t="s">
        <v>45</v>
      </c>
      <c r="AB576" s="69" t="s">
        <v>45</v>
      </c>
      <c r="AC576" s="688" t="s">
        <v>921</v>
      </c>
      <c r="AG576" s="78"/>
      <c r="AJ576" s="84"/>
      <c r="AK576" s="84"/>
      <c r="BB576" s="689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922</v>
      </c>
      <c r="B577" s="63" t="s">
        <v>923</v>
      </c>
      <c r="C577" s="36">
        <v>4301051058</v>
      </c>
      <c r="D577" s="775">
        <v>4680115883536</v>
      </c>
      <c r="E577" s="775"/>
      <c r="F577" s="62">
        <v>0.3</v>
      </c>
      <c r="G577" s="37">
        <v>6</v>
      </c>
      <c r="H577" s="62">
        <v>1.8</v>
      </c>
      <c r="I577" s="62">
        <v>2.0659999999999998</v>
      </c>
      <c r="J577" s="37">
        <v>156</v>
      </c>
      <c r="K577" s="37" t="s">
        <v>85</v>
      </c>
      <c r="L577" s="37"/>
      <c r="M577" s="38" t="s">
        <v>79</v>
      </c>
      <c r="N577" s="38"/>
      <c r="O577" s="37">
        <v>45</v>
      </c>
      <c r="P577" s="8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77"/>
      <c r="R577" s="777"/>
      <c r="S577" s="777"/>
      <c r="T577" s="77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IFERROR(IF(Y577=0,"",ROUNDUP(Y577/H577,0)*0.00753),"")</f>
        <v/>
      </c>
      <c r="AA577" s="68" t="s">
        <v>45</v>
      </c>
      <c r="AB577" s="69" t="s">
        <v>45</v>
      </c>
      <c r="AC577" s="690" t="s">
        <v>924</v>
      </c>
      <c r="AG577" s="78"/>
      <c r="AJ577" s="84"/>
      <c r="AK577" s="84"/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2" t="s">
        <v>39</v>
      </c>
      <c r="X578" s="43">
        <f>IFERROR(X575/H575,"0")+IFERROR(X576/H576,"0")+IFERROR(X577/H577,"0")</f>
        <v>0</v>
      </c>
      <c r="Y578" s="43">
        <f>IFERROR(Y575/H575,"0")+IFERROR(Y576/H576,"0")+IFERROR(Y577/H577,"0")</f>
        <v>0</v>
      </c>
      <c r="Z578" s="43">
        <f>IFERROR(IF(Z575="",0,Z575),"0")+IFERROR(IF(Z576="",0,Z576),"0")+IFERROR(IF(Z577="",0,Z577),"0")</f>
        <v>0</v>
      </c>
      <c r="AA578" s="67"/>
      <c r="AB578" s="67"/>
      <c r="AC578" s="67"/>
    </row>
    <row r="579" spans="1:68" x14ac:dyDescent="0.2">
      <c r="A579" s="772"/>
      <c r="B579" s="772"/>
      <c r="C579" s="772"/>
      <c r="D579" s="772"/>
      <c r="E579" s="772"/>
      <c r="F579" s="772"/>
      <c r="G579" s="772"/>
      <c r="H579" s="772"/>
      <c r="I579" s="772"/>
      <c r="J579" s="772"/>
      <c r="K579" s="772"/>
      <c r="L579" s="772"/>
      <c r="M579" s="772"/>
      <c r="N579" s="772"/>
      <c r="O579" s="773"/>
      <c r="P579" s="769" t="s">
        <v>40</v>
      </c>
      <c r="Q579" s="770"/>
      <c r="R579" s="770"/>
      <c r="S579" s="770"/>
      <c r="T579" s="770"/>
      <c r="U579" s="770"/>
      <c r="V579" s="771"/>
      <c r="W579" s="42" t="s">
        <v>0</v>
      </c>
      <c r="X579" s="43">
        <f>IFERROR(SUM(X575:X577),"0")</f>
        <v>0</v>
      </c>
      <c r="Y579" s="43">
        <f>IFERROR(SUM(Y575:Y577),"0")</f>
        <v>0</v>
      </c>
      <c r="Z579" s="42"/>
      <c r="AA579" s="67"/>
      <c r="AB579" s="67"/>
      <c r="AC579" s="67"/>
    </row>
    <row r="580" spans="1:68" ht="14.25" customHeight="1" x14ac:dyDescent="0.25">
      <c r="A580" s="774" t="s">
        <v>222</v>
      </c>
      <c r="B580" s="774"/>
      <c r="C580" s="774"/>
      <c r="D580" s="774"/>
      <c r="E580" s="774"/>
      <c r="F580" s="774"/>
      <c r="G580" s="774"/>
      <c r="H580" s="774"/>
      <c r="I580" s="774"/>
      <c r="J580" s="774"/>
      <c r="K580" s="774"/>
      <c r="L580" s="774"/>
      <c r="M580" s="774"/>
      <c r="N580" s="774"/>
      <c r="O580" s="774"/>
      <c r="P580" s="774"/>
      <c r="Q580" s="774"/>
      <c r="R580" s="774"/>
      <c r="S580" s="774"/>
      <c r="T580" s="774"/>
      <c r="U580" s="774"/>
      <c r="V580" s="774"/>
      <c r="W580" s="774"/>
      <c r="X580" s="774"/>
      <c r="Y580" s="774"/>
      <c r="Z580" s="774"/>
      <c r="AA580" s="66"/>
      <c r="AB580" s="66"/>
      <c r="AC580" s="80"/>
    </row>
    <row r="581" spans="1:68" ht="16.5" customHeight="1" x14ac:dyDescent="0.25">
      <c r="A581" s="63" t="s">
        <v>925</v>
      </c>
      <c r="B581" s="63" t="s">
        <v>926</v>
      </c>
      <c r="C581" s="36">
        <v>4301060363</v>
      </c>
      <c r="D581" s="775">
        <v>4680115885035</v>
      </c>
      <c r="E581" s="775"/>
      <c r="F581" s="62">
        <v>1</v>
      </c>
      <c r="G581" s="37">
        <v>4</v>
      </c>
      <c r="H581" s="62">
        <v>4</v>
      </c>
      <c r="I581" s="62">
        <v>4.4160000000000004</v>
      </c>
      <c r="J581" s="37">
        <v>104</v>
      </c>
      <c r="K581" s="37" t="s">
        <v>127</v>
      </c>
      <c r="L581" s="37"/>
      <c r="M581" s="38" t="s">
        <v>79</v>
      </c>
      <c r="N581" s="38"/>
      <c r="O581" s="37">
        <v>35</v>
      </c>
      <c r="P581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77"/>
      <c r="R581" s="777"/>
      <c r="S581" s="777"/>
      <c r="T581" s="77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2" t="s">
        <v>927</v>
      </c>
      <c r="AG581" s="78"/>
      <c r="AJ581" s="84"/>
      <c r="AK581" s="84"/>
      <c r="BB581" s="693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928</v>
      </c>
      <c r="B582" s="63" t="s">
        <v>929</v>
      </c>
      <c r="C582" s="36">
        <v>4301060436</v>
      </c>
      <c r="D582" s="775">
        <v>4680115885936</v>
      </c>
      <c r="E582" s="775"/>
      <c r="F582" s="62">
        <v>1.3</v>
      </c>
      <c r="G582" s="37">
        <v>6</v>
      </c>
      <c r="H582" s="62">
        <v>7.8</v>
      </c>
      <c r="I582" s="62">
        <v>8.2799999999999994</v>
      </c>
      <c r="J582" s="37">
        <v>56</v>
      </c>
      <c r="K582" s="37" t="s">
        <v>127</v>
      </c>
      <c r="L582" s="37"/>
      <c r="M582" s="38" t="s">
        <v>79</v>
      </c>
      <c r="N582" s="38"/>
      <c r="O582" s="37">
        <v>35</v>
      </c>
      <c r="P582" s="817" t="s">
        <v>930</v>
      </c>
      <c r="Q582" s="777"/>
      <c r="R582" s="777"/>
      <c r="S582" s="777"/>
      <c r="T582" s="778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694" t="s">
        <v>927</v>
      </c>
      <c r="AG582" s="78"/>
      <c r="AJ582" s="84"/>
      <c r="AK582" s="84"/>
      <c r="BB582" s="69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2" t="s">
        <v>39</v>
      </c>
      <c r="X583" s="43">
        <f>IFERROR(X581/H581,"0")+IFERROR(X582/H582,"0")</f>
        <v>0</v>
      </c>
      <c r="Y583" s="43">
        <f>IFERROR(Y581/H581,"0")+IFERROR(Y582/H582,"0")</f>
        <v>0</v>
      </c>
      <c r="Z583" s="43">
        <f>IFERROR(IF(Z581="",0,Z581),"0")+IFERROR(IF(Z582="",0,Z582),"0")</f>
        <v>0</v>
      </c>
      <c r="AA583" s="67"/>
      <c r="AB583" s="67"/>
      <c r="AC583" s="67"/>
    </row>
    <row r="584" spans="1:68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2" t="s">
        <v>0</v>
      </c>
      <c r="X584" s="43">
        <f>IFERROR(SUM(X581:X582),"0")</f>
        <v>0</v>
      </c>
      <c r="Y584" s="43">
        <f>IFERROR(SUM(Y581:Y582),"0")</f>
        <v>0</v>
      </c>
      <c r="Z584" s="42"/>
      <c r="AA584" s="67"/>
      <c r="AB584" s="67"/>
      <c r="AC584" s="67"/>
    </row>
    <row r="585" spans="1:68" ht="27.75" customHeight="1" x14ac:dyDescent="0.2">
      <c r="A585" s="818" t="s">
        <v>931</v>
      </c>
      <c r="B585" s="818"/>
      <c r="C585" s="818"/>
      <c r="D585" s="818"/>
      <c r="E585" s="818"/>
      <c r="F585" s="818"/>
      <c r="G585" s="818"/>
      <c r="H585" s="818"/>
      <c r="I585" s="818"/>
      <c r="J585" s="818"/>
      <c r="K585" s="818"/>
      <c r="L585" s="818"/>
      <c r="M585" s="818"/>
      <c r="N585" s="818"/>
      <c r="O585" s="818"/>
      <c r="P585" s="818"/>
      <c r="Q585" s="818"/>
      <c r="R585" s="818"/>
      <c r="S585" s="818"/>
      <c r="T585" s="818"/>
      <c r="U585" s="818"/>
      <c r="V585" s="818"/>
      <c r="W585" s="818"/>
      <c r="X585" s="818"/>
      <c r="Y585" s="818"/>
      <c r="Z585" s="818"/>
      <c r="AA585" s="54"/>
      <c r="AB585" s="54"/>
      <c r="AC585" s="54"/>
    </row>
    <row r="586" spans="1:68" ht="16.5" customHeight="1" x14ac:dyDescent="0.25">
      <c r="A586" s="784" t="s">
        <v>931</v>
      </c>
      <c r="B586" s="784"/>
      <c r="C586" s="784"/>
      <c r="D586" s="784"/>
      <c r="E586" s="784"/>
      <c r="F586" s="784"/>
      <c r="G586" s="784"/>
      <c r="H586" s="784"/>
      <c r="I586" s="784"/>
      <c r="J586" s="784"/>
      <c r="K586" s="784"/>
      <c r="L586" s="784"/>
      <c r="M586" s="784"/>
      <c r="N586" s="784"/>
      <c r="O586" s="784"/>
      <c r="P586" s="784"/>
      <c r="Q586" s="784"/>
      <c r="R586" s="784"/>
      <c r="S586" s="784"/>
      <c r="T586" s="784"/>
      <c r="U586" s="784"/>
      <c r="V586" s="784"/>
      <c r="W586" s="784"/>
      <c r="X586" s="784"/>
      <c r="Y586" s="784"/>
      <c r="Z586" s="784"/>
      <c r="AA586" s="65"/>
      <c r="AB586" s="65"/>
      <c r="AC586" s="79"/>
    </row>
    <row r="587" spans="1:68" ht="14.25" customHeight="1" x14ac:dyDescent="0.25">
      <c r="A587" s="774" t="s">
        <v>122</v>
      </c>
      <c r="B587" s="774"/>
      <c r="C587" s="774"/>
      <c r="D587" s="774"/>
      <c r="E587" s="774"/>
      <c r="F587" s="774"/>
      <c r="G587" s="774"/>
      <c r="H587" s="774"/>
      <c r="I587" s="774"/>
      <c r="J587" s="774"/>
      <c r="K587" s="774"/>
      <c r="L587" s="774"/>
      <c r="M587" s="774"/>
      <c r="N587" s="774"/>
      <c r="O587" s="774"/>
      <c r="P587" s="774"/>
      <c r="Q587" s="774"/>
      <c r="R587" s="774"/>
      <c r="S587" s="774"/>
      <c r="T587" s="774"/>
      <c r="U587" s="774"/>
      <c r="V587" s="774"/>
      <c r="W587" s="774"/>
      <c r="X587" s="774"/>
      <c r="Y587" s="774"/>
      <c r="Z587" s="774"/>
      <c r="AA587" s="66"/>
      <c r="AB587" s="66"/>
      <c r="AC587" s="80"/>
    </row>
    <row r="588" spans="1:68" ht="27" customHeight="1" x14ac:dyDescent="0.25">
      <c r="A588" s="63" t="s">
        <v>932</v>
      </c>
      <c r="B588" s="63" t="s">
        <v>933</v>
      </c>
      <c r="C588" s="36">
        <v>4301011763</v>
      </c>
      <c r="D588" s="775">
        <v>4640242181011</v>
      </c>
      <c r="E588" s="775"/>
      <c r="F588" s="62">
        <v>1.35</v>
      </c>
      <c r="G588" s="37">
        <v>8</v>
      </c>
      <c r="H588" s="62">
        <v>10.8</v>
      </c>
      <c r="I588" s="62">
        <v>11.28</v>
      </c>
      <c r="J588" s="37">
        <v>56</v>
      </c>
      <c r="K588" s="37" t="s">
        <v>127</v>
      </c>
      <c r="L588" s="37"/>
      <c r="M588" s="38" t="s">
        <v>126</v>
      </c>
      <c r="N588" s="38"/>
      <c r="O588" s="37">
        <v>55</v>
      </c>
      <c r="P588" s="819" t="s">
        <v>934</v>
      </c>
      <c r="Q588" s="777"/>
      <c r="R588" s="777"/>
      <c r="S588" s="777"/>
      <c r="T588" s="778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ref="Y588:Y594" si="100"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696" t="s">
        <v>935</v>
      </c>
      <c r="AG588" s="78"/>
      <c r="AJ588" s="84"/>
      <c r="AK588" s="84"/>
      <c r="BB588" s="697" t="s">
        <v>66</v>
      </c>
      <c r="BM588" s="78">
        <f t="shared" ref="BM588:BM594" si="101">IFERROR(X588*I588/H588,"0")</f>
        <v>0</v>
      </c>
      <c r="BN588" s="78">
        <f t="shared" ref="BN588:BN594" si="102">IFERROR(Y588*I588/H588,"0")</f>
        <v>0</v>
      </c>
      <c r="BO588" s="78">
        <f t="shared" ref="BO588:BO594" si="103">IFERROR(1/J588*(X588/H588),"0")</f>
        <v>0</v>
      </c>
      <c r="BP588" s="78">
        <f t="shared" ref="BP588:BP594" si="104">IFERROR(1/J588*(Y588/H588),"0")</f>
        <v>0</v>
      </c>
    </row>
    <row r="589" spans="1:68" ht="27" customHeight="1" x14ac:dyDescent="0.25">
      <c r="A589" s="63" t="s">
        <v>936</v>
      </c>
      <c r="B589" s="63" t="s">
        <v>937</v>
      </c>
      <c r="C589" s="36">
        <v>4301011585</v>
      </c>
      <c r="D589" s="775">
        <v>4640242180441</v>
      </c>
      <c r="E589" s="775"/>
      <c r="F589" s="62">
        <v>1.5</v>
      </c>
      <c r="G589" s="37">
        <v>8</v>
      </c>
      <c r="H589" s="62">
        <v>12</v>
      </c>
      <c r="I589" s="62">
        <v>12.48</v>
      </c>
      <c r="J589" s="37">
        <v>56</v>
      </c>
      <c r="K589" s="37" t="s">
        <v>127</v>
      </c>
      <c r="L589" s="37"/>
      <c r="M589" s="38" t="s">
        <v>130</v>
      </c>
      <c r="N589" s="38"/>
      <c r="O589" s="37">
        <v>50</v>
      </c>
      <c r="P589" s="820" t="s">
        <v>938</v>
      </c>
      <c r="Q589" s="777"/>
      <c r="R589" s="777"/>
      <c r="S589" s="777"/>
      <c r="T589" s="778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0"/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698" t="s">
        <v>939</v>
      </c>
      <c r="AG589" s="78"/>
      <c r="AJ589" s="84"/>
      <c r="AK589" s="84"/>
      <c r="BB589" s="699" t="s">
        <v>66</v>
      </c>
      <c r="BM589" s="78">
        <f t="shared" si="101"/>
        <v>0</v>
      </c>
      <c r="BN589" s="78">
        <f t="shared" si="102"/>
        <v>0</v>
      </c>
      <c r="BO589" s="78">
        <f t="shared" si="103"/>
        <v>0</v>
      </c>
      <c r="BP589" s="78">
        <f t="shared" si="104"/>
        <v>0</v>
      </c>
    </row>
    <row r="590" spans="1:68" ht="27" customHeight="1" x14ac:dyDescent="0.25">
      <c r="A590" s="63" t="s">
        <v>940</v>
      </c>
      <c r="B590" s="63" t="s">
        <v>941</v>
      </c>
      <c r="C590" s="36">
        <v>4301011584</v>
      </c>
      <c r="D590" s="775">
        <v>4640242180564</v>
      </c>
      <c r="E590" s="775"/>
      <c r="F590" s="62">
        <v>1.5</v>
      </c>
      <c r="G590" s="37">
        <v>8</v>
      </c>
      <c r="H590" s="62">
        <v>12</v>
      </c>
      <c r="I590" s="62">
        <v>12.48</v>
      </c>
      <c r="J590" s="37">
        <v>56</v>
      </c>
      <c r="K590" s="37" t="s">
        <v>127</v>
      </c>
      <c r="L590" s="37"/>
      <c r="M590" s="38" t="s">
        <v>130</v>
      </c>
      <c r="N590" s="38"/>
      <c r="O590" s="37">
        <v>50</v>
      </c>
      <c r="P590" s="821" t="s">
        <v>942</v>
      </c>
      <c r="Q590" s="777"/>
      <c r="R590" s="777"/>
      <c r="S590" s="777"/>
      <c r="T590" s="778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0"/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943</v>
      </c>
      <c r="AG590" s="78"/>
      <c r="AJ590" s="84"/>
      <c r="AK590" s="84"/>
      <c r="BB590" s="701" t="s">
        <v>66</v>
      </c>
      <c r="BM590" s="78">
        <f t="shared" si="101"/>
        <v>0</v>
      </c>
      <c r="BN590" s="78">
        <f t="shared" si="102"/>
        <v>0</v>
      </c>
      <c r="BO590" s="78">
        <f t="shared" si="103"/>
        <v>0</v>
      </c>
      <c r="BP590" s="78">
        <f t="shared" si="104"/>
        <v>0</v>
      </c>
    </row>
    <row r="591" spans="1:68" ht="27" customHeight="1" x14ac:dyDescent="0.25">
      <c r="A591" s="63" t="s">
        <v>944</v>
      </c>
      <c r="B591" s="63" t="s">
        <v>945</v>
      </c>
      <c r="C591" s="36">
        <v>4301011762</v>
      </c>
      <c r="D591" s="775">
        <v>4640242180922</v>
      </c>
      <c r="E591" s="775"/>
      <c r="F591" s="62">
        <v>1.35</v>
      </c>
      <c r="G591" s="37">
        <v>8</v>
      </c>
      <c r="H591" s="62">
        <v>10.8</v>
      </c>
      <c r="I591" s="62">
        <v>11.28</v>
      </c>
      <c r="J591" s="37">
        <v>56</v>
      </c>
      <c r="K591" s="37" t="s">
        <v>127</v>
      </c>
      <c r="L591" s="37"/>
      <c r="M591" s="38" t="s">
        <v>130</v>
      </c>
      <c r="N591" s="38"/>
      <c r="O591" s="37">
        <v>55</v>
      </c>
      <c r="P591" s="809" t="s">
        <v>946</v>
      </c>
      <c r="Q591" s="777"/>
      <c r="R591" s="777"/>
      <c r="S591" s="777"/>
      <c r="T591" s="778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0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947</v>
      </c>
      <c r="AG591" s="78"/>
      <c r="AJ591" s="84"/>
      <c r="AK591" s="84"/>
      <c r="BB591" s="703" t="s">
        <v>66</v>
      </c>
      <c r="BM591" s="78">
        <f t="shared" si="101"/>
        <v>0</v>
      </c>
      <c r="BN591" s="78">
        <f t="shared" si="102"/>
        <v>0</v>
      </c>
      <c r="BO591" s="78">
        <f t="shared" si="103"/>
        <v>0</v>
      </c>
      <c r="BP591" s="78">
        <f t="shared" si="104"/>
        <v>0</v>
      </c>
    </row>
    <row r="592" spans="1:68" ht="27" customHeight="1" x14ac:dyDescent="0.25">
      <c r="A592" s="63" t="s">
        <v>948</v>
      </c>
      <c r="B592" s="63" t="s">
        <v>949</v>
      </c>
      <c r="C592" s="36">
        <v>4301011764</v>
      </c>
      <c r="D592" s="775">
        <v>4640242181189</v>
      </c>
      <c r="E592" s="775"/>
      <c r="F592" s="62">
        <v>0.4</v>
      </c>
      <c r="G592" s="37">
        <v>10</v>
      </c>
      <c r="H592" s="62">
        <v>4</v>
      </c>
      <c r="I592" s="62">
        <v>4.21</v>
      </c>
      <c r="J592" s="37">
        <v>132</v>
      </c>
      <c r="K592" s="37" t="s">
        <v>85</v>
      </c>
      <c r="L592" s="37"/>
      <c r="M592" s="38" t="s">
        <v>126</v>
      </c>
      <c r="N592" s="38"/>
      <c r="O592" s="37">
        <v>55</v>
      </c>
      <c r="P592" s="810" t="s">
        <v>950</v>
      </c>
      <c r="Q592" s="777"/>
      <c r="R592" s="777"/>
      <c r="S592" s="777"/>
      <c r="T592" s="778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0"/>
        <v>0</v>
      </c>
      <c r="Z592" s="41" t="str">
        <f>IFERROR(IF(Y592=0,"",ROUNDUP(Y592/H592,0)*0.00902),"")</f>
        <v/>
      </c>
      <c r="AA592" s="68" t="s">
        <v>45</v>
      </c>
      <c r="AB592" s="69" t="s">
        <v>45</v>
      </c>
      <c r="AC592" s="704" t="s">
        <v>935</v>
      </c>
      <c r="AG592" s="78"/>
      <c r="AJ592" s="84"/>
      <c r="AK592" s="84"/>
      <c r="BB592" s="705" t="s">
        <v>66</v>
      </c>
      <c r="BM592" s="78">
        <f t="shared" si="101"/>
        <v>0</v>
      </c>
      <c r="BN592" s="78">
        <f t="shared" si="102"/>
        <v>0</v>
      </c>
      <c r="BO592" s="78">
        <f t="shared" si="103"/>
        <v>0</v>
      </c>
      <c r="BP592" s="78">
        <f t="shared" si="104"/>
        <v>0</v>
      </c>
    </row>
    <row r="593" spans="1:68" ht="27" customHeight="1" x14ac:dyDescent="0.25">
      <c r="A593" s="63" t="s">
        <v>951</v>
      </c>
      <c r="B593" s="63" t="s">
        <v>952</v>
      </c>
      <c r="C593" s="36">
        <v>4301011551</v>
      </c>
      <c r="D593" s="775">
        <v>4640242180038</v>
      </c>
      <c r="E593" s="775"/>
      <c r="F593" s="62">
        <v>0.4</v>
      </c>
      <c r="G593" s="37">
        <v>10</v>
      </c>
      <c r="H593" s="62">
        <v>4</v>
      </c>
      <c r="I593" s="62">
        <v>4.21</v>
      </c>
      <c r="J593" s="37">
        <v>132</v>
      </c>
      <c r="K593" s="37" t="s">
        <v>85</v>
      </c>
      <c r="L593" s="37"/>
      <c r="M593" s="38" t="s">
        <v>130</v>
      </c>
      <c r="N593" s="38"/>
      <c r="O593" s="37">
        <v>50</v>
      </c>
      <c r="P593" s="811" t="s">
        <v>953</v>
      </c>
      <c r="Q593" s="777"/>
      <c r="R593" s="777"/>
      <c r="S593" s="777"/>
      <c r="T593" s="778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0"/>
        <v>0</v>
      </c>
      <c r="Z593" s="41" t="str">
        <f>IFERROR(IF(Y593=0,"",ROUNDUP(Y593/H593,0)*0.00902),"")</f>
        <v/>
      </c>
      <c r="AA593" s="68" t="s">
        <v>45</v>
      </c>
      <c r="AB593" s="69" t="s">
        <v>45</v>
      </c>
      <c r="AC593" s="706" t="s">
        <v>943</v>
      </c>
      <c r="AG593" s="78"/>
      <c r="AJ593" s="84"/>
      <c r="AK593" s="84"/>
      <c r="BB593" s="707" t="s">
        <v>66</v>
      </c>
      <c r="BM593" s="78">
        <f t="shared" si="101"/>
        <v>0</v>
      </c>
      <c r="BN593" s="78">
        <f t="shared" si="102"/>
        <v>0</v>
      </c>
      <c r="BO593" s="78">
        <f t="shared" si="103"/>
        <v>0</v>
      </c>
      <c r="BP593" s="78">
        <f t="shared" si="104"/>
        <v>0</v>
      </c>
    </row>
    <row r="594" spans="1:68" ht="27" customHeight="1" x14ac:dyDescent="0.25">
      <c r="A594" s="63" t="s">
        <v>954</v>
      </c>
      <c r="B594" s="63" t="s">
        <v>955</v>
      </c>
      <c r="C594" s="36">
        <v>4301011765</v>
      </c>
      <c r="D594" s="775">
        <v>4640242181172</v>
      </c>
      <c r="E594" s="775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85</v>
      </c>
      <c r="L594" s="37"/>
      <c r="M594" s="38" t="s">
        <v>130</v>
      </c>
      <c r="N594" s="38"/>
      <c r="O594" s="37">
        <v>55</v>
      </c>
      <c r="P594" s="812" t="s">
        <v>956</v>
      </c>
      <c r="Q594" s="777"/>
      <c r="R594" s="777"/>
      <c r="S594" s="777"/>
      <c r="T594" s="778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0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947</v>
      </c>
      <c r="AG594" s="78"/>
      <c r="AJ594" s="84"/>
      <c r="AK594" s="84"/>
      <c r="BB594" s="709" t="s">
        <v>66</v>
      </c>
      <c r="BM594" s="78">
        <f t="shared" si="101"/>
        <v>0</v>
      </c>
      <c r="BN594" s="78">
        <f t="shared" si="102"/>
        <v>0</v>
      </c>
      <c r="BO594" s="78">
        <f t="shared" si="103"/>
        <v>0</v>
      </c>
      <c r="BP594" s="78">
        <f t="shared" si="104"/>
        <v>0</v>
      </c>
    </row>
    <row r="595" spans="1:68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2" t="s">
        <v>39</v>
      </c>
      <c r="X595" s="43">
        <f>IFERROR(X588/H588,"0")+IFERROR(X589/H589,"0")+IFERROR(X590/H590,"0")+IFERROR(X591/H591,"0")+IFERROR(X592/H592,"0")+IFERROR(X593/H593,"0")+IFERROR(X594/H594,"0")</f>
        <v>0</v>
      </c>
      <c r="Y595" s="43">
        <f>IFERROR(Y588/H588,"0")+IFERROR(Y589/H589,"0")+IFERROR(Y590/H590,"0")+IFERROR(Y591/H591,"0")+IFERROR(Y592/H592,"0")+IFERROR(Y593/H593,"0")+IFERROR(Y594/H594,"0")</f>
        <v>0</v>
      </c>
      <c r="Z595" s="43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67"/>
      <c r="AB595" s="67"/>
      <c r="AC595" s="67"/>
    </row>
    <row r="596" spans="1:68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2" t="s">
        <v>0</v>
      </c>
      <c r="X596" s="43">
        <f>IFERROR(SUM(X588:X594),"0")</f>
        <v>0</v>
      </c>
      <c r="Y596" s="43">
        <f>IFERROR(SUM(Y588:Y594),"0")</f>
        <v>0</v>
      </c>
      <c r="Z596" s="42"/>
      <c r="AA596" s="67"/>
      <c r="AB596" s="67"/>
      <c r="AC596" s="67"/>
    </row>
    <row r="597" spans="1:68" ht="14.25" customHeight="1" x14ac:dyDescent="0.25">
      <c r="A597" s="774" t="s">
        <v>176</v>
      </c>
      <c r="B597" s="774"/>
      <c r="C597" s="774"/>
      <c r="D597" s="774"/>
      <c r="E597" s="774"/>
      <c r="F597" s="774"/>
      <c r="G597" s="774"/>
      <c r="H597" s="774"/>
      <c r="I597" s="774"/>
      <c r="J597" s="774"/>
      <c r="K597" s="774"/>
      <c r="L597" s="774"/>
      <c r="M597" s="774"/>
      <c r="N597" s="774"/>
      <c r="O597" s="774"/>
      <c r="P597" s="774"/>
      <c r="Q597" s="774"/>
      <c r="R597" s="774"/>
      <c r="S597" s="774"/>
      <c r="T597" s="774"/>
      <c r="U597" s="774"/>
      <c r="V597" s="774"/>
      <c r="W597" s="774"/>
      <c r="X597" s="774"/>
      <c r="Y597" s="774"/>
      <c r="Z597" s="774"/>
      <c r="AA597" s="66"/>
      <c r="AB597" s="66"/>
      <c r="AC597" s="80"/>
    </row>
    <row r="598" spans="1:68" ht="16.5" customHeight="1" x14ac:dyDescent="0.25">
      <c r="A598" s="63" t="s">
        <v>957</v>
      </c>
      <c r="B598" s="63" t="s">
        <v>958</v>
      </c>
      <c r="C598" s="36">
        <v>4301020269</v>
      </c>
      <c r="D598" s="775">
        <v>4640242180519</v>
      </c>
      <c r="E598" s="775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127</v>
      </c>
      <c r="L598" s="37"/>
      <c r="M598" s="38" t="s">
        <v>126</v>
      </c>
      <c r="N598" s="38"/>
      <c r="O598" s="37">
        <v>50</v>
      </c>
      <c r="P598" s="813" t="s">
        <v>959</v>
      </c>
      <c r="Q598" s="777"/>
      <c r="R598" s="777"/>
      <c r="S598" s="777"/>
      <c r="T598" s="778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0" t="s">
        <v>921</v>
      </c>
      <c r="AG598" s="78"/>
      <c r="AJ598" s="84"/>
      <c r="AK598" s="84"/>
      <c r="BB598" s="71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960</v>
      </c>
      <c r="B599" s="63" t="s">
        <v>961</v>
      </c>
      <c r="C599" s="36">
        <v>4301020260</v>
      </c>
      <c r="D599" s="775">
        <v>4640242180526</v>
      </c>
      <c r="E599" s="775"/>
      <c r="F599" s="62">
        <v>1.8</v>
      </c>
      <c r="G599" s="37">
        <v>6</v>
      </c>
      <c r="H599" s="62">
        <v>10.8</v>
      </c>
      <c r="I599" s="62">
        <v>11.28</v>
      </c>
      <c r="J599" s="37">
        <v>56</v>
      </c>
      <c r="K599" s="37" t="s">
        <v>127</v>
      </c>
      <c r="L599" s="37"/>
      <c r="M599" s="38" t="s">
        <v>130</v>
      </c>
      <c r="N599" s="38"/>
      <c r="O599" s="37">
        <v>50</v>
      </c>
      <c r="P599" s="814" t="s">
        <v>962</v>
      </c>
      <c r="Q599" s="777"/>
      <c r="R599" s="777"/>
      <c r="S599" s="777"/>
      <c r="T599" s="778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2" t="s">
        <v>921</v>
      </c>
      <c r="AG599" s="78"/>
      <c r="AJ599" s="84"/>
      <c r="AK599" s="84"/>
      <c r="BB599" s="713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t="27" customHeight="1" x14ac:dyDescent="0.25">
      <c r="A600" s="63" t="s">
        <v>963</v>
      </c>
      <c r="B600" s="63" t="s">
        <v>964</v>
      </c>
      <c r="C600" s="36">
        <v>4301020309</v>
      </c>
      <c r="D600" s="775">
        <v>4640242180090</v>
      </c>
      <c r="E600" s="775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127</v>
      </c>
      <c r="L600" s="37"/>
      <c r="M600" s="38" t="s">
        <v>130</v>
      </c>
      <c r="N600" s="38"/>
      <c r="O600" s="37">
        <v>50</v>
      </c>
      <c r="P600" s="815" t="s">
        <v>965</v>
      </c>
      <c r="Q600" s="777"/>
      <c r="R600" s="777"/>
      <c r="S600" s="777"/>
      <c r="T600" s="778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966</v>
      </c>
      <c r="AG600" s="78"/>
      <c r="AJ600" s="84"/>
      <c r="AK600" s="84"/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967</v>
      </c>
      <c r="B601" s="63" t="s">
        <v>968</v>
      </c>
      <c r="C601" s="36">
        <v>4301020295</v>
      </c>
      <c r="D601" s="775">
        <v>4640242181363</v>
      </c>
      <c r="E601" s="775"/>
      <c r="F601" s="62">
        <v>0.4</v>
      </c>
      <c r="G601" s="37">
        <v>10</v>
      </c>
      <c r="H601" s="62">
        <v>4</v>
      </c>
      <c r="I601" s="62">
        <v>4.21</v>
      </c>
      <c r="J601" s="37">
        <v>132</v>
      </c>
      <c r="K601" s="37" t="s">
        <v>85</v>
      </c>
      <c r="L601" s="37"/>
      <c r="M601" s="38" t="s">
        <v>130</v>
      </c>
      <c r="N601" s="38"/>
      <c r="O601" s="37">
        <v>50</v>
      </c>
      <c r="P601" s="802" t="s">
        <v>969</v>
      </c>
      <c r="Q601" s="777"/>
      <c r="R601" s="777"/>
      <c r="S601" s="777"/>
      <c r="T601" s="778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6" t="s">
        <v>966</v>
      </c>
      <c r="AG601" s="78"/>
      <c r="AJ601" s="84"/>
      <c r="AK601" s="84"/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773"/>
      <c r="P602" s="769" t="s">
        <v>40</v>
      </c>
      <c r="Q602" s="770"/>
      <c r="R602" s="770"/>
      <c r="S602" s="770"/>
      <c r="T602" s="770"/>
      <c r="U602" s="770"/>
      <c r="V602" s="771"/>
      <c r="W602" s="42" t="s">
        <v>39</v>
      </c>
      <c r="X602" s="43">
        <f>IFERROR(X598/H598,"0")+IFERROR(X599/H599,"0")+IFERROR(X600/H600,"0")+IFERROR(X601/H601,"0")</f>
        <v>0</v>
      </c>
      <c r="Y602" s="43">
        <f>IFERROR(Y598/H598,"0")+IFERROR(Y599/H599,"0")+IFERROR(Y600/H600,"0")+IFERROR(Y601/H601,"0")</f>
        <v>0</v>
      </c>
      <c r="Z602" s="43">
        <f>IFERROR(IF(Z598="",0,Z598),"0")+IFERROR(IF(Z599="",0,Z599),"0")+IFERROR(IF(Z600="",0,Z600),"0")+IFERROR(IF(Z601="",0,Z601),"0")</f>
        <v>0</v>
      </c>
      <c r="AA602" s="67"/>
      <c r="AB602" s="67"/>
      <c r="AC602" s="67"/>
    </row>
    <row r="603" spans="1:68" x14ac:dyDescent="0.2">
      <c r="A603" s="772"/>
      <c r="B603" s="772"/>
      <c r="C603" s="772"/>
      <c r="D603" s="772"/>
      <c r="E603" s="772"/>
      <c r="F603" s="772"/>
      <c r="G603" s="772"/>
      <c r="H603" s="772"/>
      <c r="I603" s="772"/>
      <c r="J603" s="772"/>
      <c r="K603" s="772"/>
      <c r="L603" s="772"/>
      <c r="M603" s="772"/>
      <c r="N603" s="772"/>
      <c r="O603" s="773"/>
      <c r="P603" s="769" t="s">
        <v>40</v>
      </c>
      <c r="Q603" s="770"/>
      <c r="R603" s="770"/>
      <c r="S603" s="770"/>
      <c r="T603" s="770"/>
      <c r="U603" s="770"/>
      <c r="V603" s="771"/>
      <c r="W603" s="42" t="s">
        <v>0</v>
      </c>
      <c r="X603" s="43">
        <f>IFERROR(SUM(X598:X601),"0")</f>
        <v>0</v>
      </c>
      <c r="Y603" s="43">
        <f>IFERROR(SUM(Y598:Y601),"0")</f>
        <v>0</v>
      </c>
      <c r="Z603" s="42"/>
      <c r="AA603" s="67"/>
      <c r="AB603" s="67"/>
      <c r="AC603" s="67"/>
    </row>
    <row r="604" spans="1:68" ht="14.25" customHeight="1" x14ac:dyDescent="0.25">
      <c r="A604" s="774" t="s">
        <v>75</v>
      </c>
      <c r="B604" s="774"/>
      <c r="C604" s="774"/>
      <c r="D604" s="774"/>
      <c r="E604" s="774"/>
      <c r="F604" s="774"/>
      <c r="G604" s="774"/>
      <c r="H604" s="774"/>
      <c r="I604" s="774"/>
      <c r="J604" s="774"/>
      <c r="K604" s="774"/>
      <c r="L604" s="774"/>
      <c r="M604" s="774"/>
      <c r="N604" s="774"/>
      <c r="O604" s="774"/>
      <c r="P604" s="774"/>
      <c r="Q604" s="774"/>
      <c r="R604" s="774"/>
      <c r="S604" s="774"/>
      <c r="T604" s="774"/>
      <c r="U604" s="774"/>
      <c r="V604" s="774"/>
      <c r="W604" s="774"/>
      <c r="X604" s="774"/>
      <c r="Y604" s="774"/>
      <c r="Z604" s="774"/>
      <c r="AA604" s="66"/>
      <c r="AB604" s="66"/>
      <c r="AC604" s="80"/>
    </row>
    <row r="605" spans="1:68" ht="27" customHeight="1" x14ac:dyDescent="0.25">
      <c r="A605" s="63" t="s">
        <v>970</v>
      </c>
      <c r="B605" s="63" t="s">
        <v>971</v>
      </c>
      <c r="C605" s="36">
        <v>4301031280</v>
      </c>
      <c r="D605" s="775">
        <v>4640242180816</v>
      </c>
      <c r="E605" s="775"/>
      <c r="F605" s="62">
        <v>0.7</v>
      </c>
      <c r="G605" s="37">
        <v>6</v>
      </c>
      <c r="H605" s="62">
        <v>4.2</v>
      </c>
      <c r="I605" s="62">
        <v>4.46</v>
      </c>
      <c r="J605" s="37">
        <v>156</v>
      </c>
      <c r="K605" s="37" t="s">
        <v>85</v>
      </c>
      <c r="L605" s="37"/>
      <c r="M605" s="38" t="s">
        <v>79</v>
      </c>
      <c r="N605" s="38"/>
      <c r="O605" s="37">
        <v>40</v>
      </c>
      <c r="P605" s="803" t="s">
        <v>972</v>
      </c>
      <c r="Q605" s="777"/>
      <c r="R605" s="777"/>
      <c r="S605" s="777"/>
      <c r="T605" s="77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05">IFERROR(IF(X605="",0,CEILING((X605/$H605),1)*$H605),"")</f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18" t="s">
        <v>973</v>
      </c>
      <c r="AG605" s="78"/>
      <c r="AJ605" s="84"/>
      <c r="AK605" s="84"/>
      <c r="BB605" s="719" t="s">
        <v>66</v>
      </c>
      <c r="BM605" s="78">
        <f t="shared" ref="BM605:BM611" si="106">IFERROR(X605*I605/H605,"0")</f>
        <v>0</v>
      </c>
      <c r="BN605" s="78">
        <f t="shared" ref="BN605:BN611" si="107">IFERROR(Y605*I605/H605,"0")</f>
        <v>0</v>
      </c>
      <c r="BO605" s="78">
        <f t="shared" ref="BO605:BO611" si="108">IFERROR(1/J605*(X605/H605),"0")</f>
        <v>0</v>
      </c>
      <c r="BP605" s="78">
        <f t="shared" ref="BP605:BP611" si="109">IFERROR(1/J605*(Y605/H605),"0")</f>
        <v>0</v>
      </c>
    </row>
    <row r="606" spans="1:68" ht="27" customHeight="1" x14ac:dyDescent="0.25">
      <c r="A606" s="63" t="s">
        <v>974</v>
      </c>
      <c r="B606" s="63" t="s">
        <v>975</v>
      </c>
      <c r="C606" s="36">
        <v>4301031244</v>
      </c>
      <c r="D606" s="775">
        <v>4640242180595</v>
      </c>
      <c r="E606" s="775"/>
      <c r="F606" s="62">
        <v>0.7</v>
      </c>
      <c r="G606" s="37">
        <v>6</v>
      </c>
      <c r="H606" s="62">
        <v>4.2</v>
      </c>
      <c r="I606" s="62">
        <v>4.46</v>
      </c>
      <c r="J606" s="37">
        <v>156</v>
      </c>
      <c r="K606" s="37" t="s">
        <v>85</v>
      </c>
      <c r="L606" s="37"/>
      <c r="M606" s="38" t="s">
        <v>79</v>
      </c>
      <c r="N606" s="38"/>
      <c r="O606" s="37">
        <v>40</v>
      </c>
      <c r="P606" s="804" t="s">
        <v>976</v>
      </c>
      <c r="Q606" s="777"/>
      <c r="R606" s="777"/>
      <c r="S606" s="777"/>
      <c r="T606" s="77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0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20" t="s">
        <v>977</v>
      </c>
      <c r="AG606" s="78"/>
      <c r="AJ606" s="84"/>
      <c r="AK606" s="84"/>
      <c r="BB606" s="721" t="s">
        <v>66</v>
      </c>
      <c r="BM606" s="78">
        <f t="shared" si="106"/>
        <v>0</v>
      </c>
      <c r="BN606" s="78">
        <f t="shared" si="107"/>
        <v>0</v>
      </c>
      <c r="BO606" s="78">
        <f t="shared" si="108"/>
        <v>0</v>
      </c>
      <c r="BP606" s="78">
        <f t="shared" si="109"/>
        <v>0</v>
      </c>
    </row>
    <row r="607" spans="1:68" ht="27" customHeight="1" x14ac:dyDescent="0.25">
      <c r="A607" s="63" t="s">
        <v>978</v>
      </c>
      <c r="B607" s="63" t="s">
        <v>979</v>
      </c>
      <c r="C607" s="36">
        <v>4301031289</v>
      </c>
      <c r="D607" s="775">
        <v>4640242181615</v>
      </c>
      <c r="E607" s="775"/>
      <c r="F607" s="62">
        <v>0.7</v>
      </c>
      <c r="G607" s="37">
        <v>6</v>
      </c>
      <c r="H607" s="62">
        <v>4.2</v>
      </c>
      <c r="I607" s="62">
        <v>4.4000000000000004</v>
      </c>
      <c r="J607" s="37">
        <v>156</v>
      </c>
      <c r="K607" s="37" t="s">
        <v>85</v>
      </c>
      <c r="L607" s="37"/>
      <c r="M607" s="38" t="s">
        <v>79</v>
      </c>
      <c r="N607" s="38"/>
      <c r="O607" s="37">
        <v>45</v>
      </c>
      <c r="P607" s="805" t="s">
        <v>980</v>
      </c>
      <c r="Q607" s="777"/>
      <c r="R607" s="777"/>
      <c r="S607" s="777"/>
      <c r="T607" s="778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05"/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981</v>
      </c>
      <c r="AG607" s="78"/>
      <c r="AJ607" s="84"/>
      <c r="AK607" s="84"/>
      <c r="BB607" s="723" t="s">
        <v>66</v>
      </c>
      <c r="BM607" s="78">
        <f t="shared" si="106"/>
        <v>0</v>
      </c>
      <c r="BN607" s="78">
        <f t="shared" si="107"/>
        <v>0</v>
      </c>
      <c r="BO607" s="78">
        <f t="shared" si="108"/>
        <v>0</v>
      </c>
      <c r="BP607" s="78">
        <f t="shared" si="109"/>
        <v>0</v>
      </c>
    </row>
    <row r="608" spans="1:68" ht="27" customHeight="1" x14ac:dyDescent="0.25">
      <c r="A608" s="63" t="s">
        <v>982</v>
      </c>
      <c r="B608" s="63" t="s">
        <v>983</v>
      </c>
      <c r="C608" s="36">
        <v>4301031285</v>
      </c>
      <c r="D608" s="775">
        <v>4640242181639</v>
      </c>
      <c r="E608" s="775"/>
      <c r="F608" s="62">
        <v>0.7</v>
      </c>
      <c r="G608" s="37">
        <v>6</v>
      </c>
      <c r="H608" s="62">
        <v>4.2</v>
      </c>
      <c r="I608" s="62">
        <v>4.4000000000000004</v>
      </c>
      <c r="J608" s="37">
        <v>156</v>
      </c>
      <c r="K608" s="37" t="s">
        <v>85</v>
      </c>
      <c r="L608" s="37"/>
      <c r="M608" s="38" t="s">
        <v>79</v>
      </c>
      <c r="N608" s="38"/>
      <c r="O608" s="37">
        <v>45</v>
      </c>
      <c r="P608" s="806" t="s">
        <v>984</v>
      </c>
      <c r="Q608" s="777"/>
      <c r="R608" s="777"/>
      <c r="S608" s="777"/>
      <c r="T608" s="778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05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985</v>
      </c>
      <c r="AG608" s="78"/>
      <c r="AJ608" s="84"/>
      <c r="AK608" s="84"/>
      <c r="BB608" s="725" t="s">
        <v>66</v>
      </c>
      <c r="BM608" s="78">
        <f t="shared" si="106"/>
        <v>0</v>
      </c>
      <c r="BN608" s="78">
        <f t="shared" si="107"/>
        <v>0</v>
      </c>
      <c r="BO608" s="78">
        <f t="shared" si="108"/>
        <v>0</v>
      </c>
      <c r="BP608" s="78">
        <f t="shared" si="109"/>
        <v>0</v>
      </c>
    </row>
    <row r="609" spans="1:68" ht="27" customHeight="1" x14ac:dyDescent="0.25">
      <c r="A609" s="63" t="s">
        <v>986</v>
      </c>
      <c r="B609" s="63" t="s">
        <v>987</v>
      </c>
      <c r="C609" s="36">
        <v>4301031287</v>
      </c>
      <c r="D609" s="775">
        <v>4640242181622</v>
      </c>
      <c r="E609" s="775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85</v>
      </c>
      <c r="L609" s="37"/>
      <c r="M609" s="38" t="s">
        <v>79</v>
      </c>
      <c r="N609" s="38"/>
      <c r="O609" s="37">
        <v>45</v>
      </c>
      <c r="P609" s="807" t="s">
        <v>988</v>
      </c>
      <c r="Q609" s="777"/>
      <c r="R609" s="777"/>
      <c r="S609" s="777"/>
      <c r="T609" s="778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05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989</v>
      </c>
      <c r="AG609" s="78"/>
      <c r="AJ609" s="84"/>
      <c r="AK609" s="84"/>
      <c r="BB609" s="727" t="s">
        <v>66</v>
      </c>
      <c r="BM609" s="78">
        <f t="shared" si="106"/>
        <v>0</v>
      </c>
      <c r="BN609" s="78">
        <f t="shared" si="107"/>
        <v>0</v>
      </c>
      <c r="BO609" s="78">
        <f t="shared" si="108"/>
        <v>0</v>
      </c>
      <c r="BP609" s="78">
        <f t="shared" si="109"/>
        <v>0</v>
      </c>
    </row>
    <row r="610" spans="1:68" ht="27" customHeight="1" x14ac:dyDescent="0.25">
      <c r="A610" s="63" t="s">
        <v>990</v>
      </c>
      <c r="B610" s="63" t="s">
        <v>991</v>
      </c>
      <c r="C610" s="36">
        <v>4301031203</v>
      </c>
      <c r="D610" s="775">
        <v>4640242180908</v>
      </c>
      <c r="E610" s="775"/>
      <c r="F610" s="62">
        <v>0.28000000000000003</v>
      </c>
      <c r="G610" s="37">
        <v>6</v>
      </c>
      <c r="H610" s="62">
        <v>1.68</v>
      </c>
      <c r="I610" s="62">
        <v>1.81</v>
      </c>
      <c r="J610" s="37">
        <v>234</v>
      </c>
      <c r="K610" s="37" t="s">
        <v>80</v>
      </c>
      <c r="L610" s="37"/>
      <c r="M610" s="38" t="s">
        <v>79</v>
      </c>
      <c r="N610" s="38"/>
      <c r="O610" s="37">
        <v>40</v>
      </c>
      <c r="P610" s="808" t="s">
        <v>992</v>
      </c>
      <c r="Q610" s="777"/>
      <c r="R610" s="777"/>
      <c r="S610" s="777"/>
      <c r="T610" s="778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05"/>
        <v>0</v>
      </c>
      <c r="Z610" s="41" t="str">
        <f>IFERROR(IF(Y610=0,"",ROUNDUP(Y610/H610,0)*0.00502),"")</f>
        <v/>
      </c>
      <c r="AA610" s="68" t="s">
        <v>45</v>
      </c>
      <c r="AB610" s="69" t="s">
        <v>45</v>
      </c>
      <c r="AC610" s="728" t="s">
        <v>973</v>
      </c>
      <c r="AG610" s="78"/>
      <c r="AJ610" s="84"/>
      <c r="AK610" s="84"/>
      <c r="BB610" s="729" t="s">
        <v>66</v>
      </c>
      <c r="BM610" s="78">
        <f t="shared" si="106"/>
        <v>0</v>
      </c>
      <c r="BN610" s="78">
        <f t="shared" si="107"/>
        <v>0</v>
      </c>
      <c r="BO610" s="78">
        <f t="shared" si="108"/>
        <v>0</v>
      </c>
      <c r="BP610" s="78">
        <f t="shared" si="109"/>
        <v>0</v>
      </c>
    </row>
    <row r="611" spans="1:68" ht="27" customHeight="1" x14ac:dyDescent="0.25">
      <c r="A611" s="63" t="s">
        <v>993</v>
      </c>
      <c r="B611" s="63" t="s">
        <v>994</v>
      </c>
      <c r="C611" s="36">
        <v>4301031200</v>
      </c>
      <c r="D611" s="775">
        <v>4640242180489</v>
      </c>
      <c r="E611" s="775"/>
      <c r="F611" s="62">
        <v>0.28000000000000003</v>
      </c>
      <c r="G611" s="37">
        <v>6</v>
      </c>
      <c r="H611" s="62">
        <v>1.68</v>
      </c>
      <c r="I611" s="62">
        <v>1.84</v>
      </c>
      <c r="J611" s="37">
        <v>234</v>
      </c>
      <c r="K611" s="37" t="s">
        <v>80</v>
      </c>
      <c r="L611" s="37"/>
      <c r="M611" s="38" t="s">
        <v>79</v>
      </c>
      <c r="N611" s="38"/>
      <c r="O611" s="37">
        <v>40</v>
      </c>
      <c r="P611" s="795" t="s">
        <v>995</v>
      </c>
      <c r="Q611" s="777"/>
      <c r="R611" s="777"/>
      <c r="S611" s="777"/>
      <c r="T611" s="778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05"/>
        <v>0</v>
      </c>
      <c r="Z611" s="41" t="str">
        <f>IFERROR(IF(Y611=0,"",ROUNDUP(Y611/H611,0)*0.00502),"")</f>
        <v/>
      </c>
      <c r="AA611" s="68" t="s">
        <v>45</v>
      </c>
      <c r="AB611" s="69" t="s">
        <v>45</v>
      </c>
      <c r="AC611" s="730" t="s">
        <v>977</v>
      </c>
      <c r="AG611" s="78"/>
      <c r="AJ611" s="84"/>
      <c r="AK611" s="84"/>
      <c r="BB611" s="731" t="s">
        <v>66</v>
      </c>
      <c r="BM611" s="78">
        <f t="shared" si="106"/>
        <v>0</v>
      </c>
      <c r="BN611" s="78">
        <f t="shared" si="107"/>
        <v>0</v>
      </c>
      <c r="BO611" s="78">
        <f t="shared" si="108"/>
        <v>0</v>
      </c>
      <c r="BP611" s="78">
        <f t="shared" si="109"/>
        <v>0</v>
      </c>
    </row>
    <row r="612" spans="1:68" x14ac:dyDescent="0.2">
      <c r="A612" s="772"/>
      <c r="B612" s="772"/>
      <c r="C612" s="772"/>
      <c r="D612" s="772"/>
      <c r="E612" s="772"/>
      <c r="F612" s="772"/>
      <c r="G612" s="772"/>
      <c r="H612" s="772"/>
      <c r="I612" s="772"/>
      <c r="J612" s="772"/>
      <c r="K612" s="772"/>
      <c r="L612" s="772"/>
      <c r="M612" s="772"/>
      <c r="N612" s="772"/>
      <c r="O612" s="773"/>
      <c r="P612" s="769" t="s">
        <v>40</v>
      </c>
      <c r="Q612" s="770"/>
      <c r="R612" s="770"/>
      <c r="S612" s="770"/>
      <c r="T612" s="770"/>
      <c r="U612" s="770"/>
      <c r="V612" s="771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772"/>
      <c r="B613" s="772"/>
      <c r="C613" s="772"/>
      <c r="D613" s="772"/>
      <c r="E613" s="772"/>
      <c r="F613" s="772"/>
      <c r="G613" s="772"/>
      <c r="H613" s="772"/>
      <c r="I613" s="772"/>
      <c r="J613" s="772"/>
      <c r="K613" s="772"/>
      <c r="L613" s="772"/>
      <c r="M613" s="772"/>
      <c r="N613" s="772"/>
      <c r="O613" s="773"/>
      <c r="P613" s="769" t="s">
        <v>40</v>
      </c>
      <c r="Q613" s="770"/>
      <c r="R613" s="770"/>
      <c r="S613" s="770"/>
      <c r="T613" s="770"/>
      <c r="U613" s="770"/>
      <c r="V613" s="771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774" t="s">
        <v>81</v>
      </c>
      <c r="B614" s="774"/>
      <c r="C614" s="774"/>
      <c r="D614" s="774"/>
      <c r="E614" s="774"/>
      <c r="F614" s="774"/>
      <c r="G614" s="774"/>
      <c r="H614" s="774"/>
      <c r="I614" s="774"/>
      <c r="J614" s="774"/>
      <c r="K614" s="774"/>
      <c r="L614" s="774"/>
      <c r="M614" s="774"/>
      <c r="N614" s="774"/>
      <c r="O614" s="774"/>
      <c r="P614" s="774"/>
      <c r="Q614" s="774"/>
      <c r="R614" s="774"/>
      <c r="S614" s="774"/>
      <c r="T614" s="774"/>
      <c r="U614" s="774"/>
      <c r="V614" s="774"/>
      <c r="W614" s="774"/>
      <c r="X614" s="774"/>
      <c r="Y614" s="774"/>
      <c r="Z614" s="774"/>
      <c r="AA614" s="66"/>
      <c r="AB614" s="66"/>
      <c r="AC614" s="80"/>
    </row>
    <row r="615" spans="1:68" ht="27" customHeight="1" x14ac:dyDescent="0.25">
      <c r="A615" s="63" t="s">
        <v>996</v>
      </c>
      <c r="B615" s="63" t="s">
        <v>997</v>
      </c>
      <c r="C615" s="36">
        <v>4301051746</v>
      </c>
      <c r="D615" s="775">
        <v>4640242180533</v>
      </c>
      <c r="E615" s="775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127</v>
      </c>
      <c r="L615" s="37"/>
      <c r="M615" s="38" t="s">
        <v>126</v>
      </c>
      <c r="N615" s="38"/>
      <c r="O615" s="37">
        <v>40</v>
      </c>
      <c r="P615" s="796" t="s">
        <v>998</v>
      </c>
      <c r="Q615" s="777"/>
      <c r="R615" s="777"/>
      <c r="S615" s="777"/>
      <c r="T615" s="778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2" si="110"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2" t="s">
        <v>999</v>
      </c>
      <c r="AG615" s="78"/>
      <c r="AJ615" s="84"/>
      <c r="AK615" s="84"/>
      <c r="BB615" s="733" t="s">
        <v>66</v>
      </c>
      <c r="BM615" s="78">
        <f t="shared" ref="BM615:BM622" si="111">IFERROR(X615*I615/H615,"0")</f>
        <v>0</v>
      </c>
      <c r="BN615" s="78">
        <f t="shared" ref="BN615:BN622" si="112">IFERROR(Y615*I615/H615,"0")</f>
        <v>0</v>
      </c>
      <c r="BO615" s="78">
        <f t="shared" ref="BO615:BO622" si="113">IFERROR(1/J615*(X615/H615),"0")</f>
        <v>0</v>
      </c>
      <c r="BP615" s="78">
        <f t="shared" ref="BP615:BP622" si="114">IFERROR(1/J615*(Y615/H615),"0")</f>
        <v>0</v>
      </c>
    </row>
    <row r="616" spans="1:68" ht="27" customHeight="1" x14ac:dyDescent="0.25">
      <c r="A616" s="63" t="s">
        <v>996</v>
      </c>
      <c r="B616" s="63" t="s">
        <v>1000</v>
      </c>
      <c r="C616" s="36">
        <v>4301051887</v>
      </c>
      <c r="D616" s="775">
        <v>4640242180533</v>
      </c>
      <c r="E616" s="775"/>
      <c r="F616" s="62">
        <v>1.3</v>
      </c>
      <c r="G616" s="37">
        <v>6</v>
      </c>
      <c r="H616" s="62">
        <v>7.8</v>
      </c>
      <c r="I616" s="62">
        <v>8.3640000000000008</v>
      </c>
      <c r="J616" s="37">
        <v>56</v>
      </c>
      <c r="K616" s="37" t="s">
        <v>127</v>
      </c>
      <c r="L616" s="37"/>
      <c r="M616" s="38" t="s">
        <v>126</v>
      </c>
      <c r="N616" s="38"/>
      <c r="O616" s="37">
        <v>45</v>
      </c>
      <c r="P616" s="797" t="s">
        <v>1001</v>
      </c>
      <c r="Q616" s="777"/>
      <c r="R616" s="777"/>
      <c r="S616" s="777"/>
      <c r="T616" s="778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4" t="s">
        <v>999</v>
      </c>
      <c r="AG616" s="78"/>
      <c r="AJ616" s="84"/>
      <c r="AK616" s="84"/>
      <c r="BB616" s="735" t="s">
        <v>66</v>
      </c>
      <c r="BM616" s="78">
        <f t="shared" si="111"/>
        <v>0</v>
      </c>
      <c r="BN616" s="78">
        <f t="shared" si="112"/>
        <v>0</v>
      </c>
      <c r="BO616" s="78">
        <f t="shared" si="113"/>
        <v>0</v>
      </c>
      <c r="BP616" s="78">
        <f t="shared" si="114"/>
        <v>0</v>
      </c>
    </row>
    <row r="617" spans="1:68" ht="27" customHeight="1" x14ac:dyDescent="0.25">
      <c r="A617" s="63" t="s">
        <v>1002</v>
      </c>
      <c r="B617" s="63" t="s">
        <v>1003</v>
      </c>
      <c r="C617" s="36">
        <v>4301051510</v>
      </c>
      <c r="D617" s="775">
        <v>4640242180540</v>
      </c>
      <c r="E617" s="775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127</v>
      </c>
      <c r="L617" s="37"/>
      <c r="M617" s="38" t="s">
        <v>79</v>
      </c>
      <c r="N617" s="38"/>
      <c r="O617" s="37">
        <v>30</v>
      </c>
      <c r="P617" s="798" t="s">
        <v>1004</v>
      </c>
      <c r="Q617" s="777"/>
      <c r="R617" s="777"/>
      <c r="S617" s="777"/>
      <c r="T617" s="77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0"/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G617" s="78"/>
      <c r="AJ617" s="84"/>
      <c r="AK617" s="84"/>
      <c r="BB617" s="737" t="s">
        <v>66</v>
      </c>
      <c r="BM617" s="78">
        <f t="shared" si="111"/>
        <v>0</v>
      </c>
      <c r="BN617" s="78">
        <f t="shared" si="112"/>
        <v>0</v>
      </c>
      <c r="BO617" s="78">
        <f t="shared" si="113"/>
        <v>0</v>
      </c>
      <c r="BP617" s="78">
        <f t="shared" si="114"/>
        <v>0</v>
      </c>
    </row>
    <row r="618" spans="1:68" ht="27" customHeight="1" x14ac:dyDescent="0.25">
      <c r="A618" s="63" t="s">
        <v>1002</v>
      </c>
      <c r="B618" s="63" t="s">
        <v>1006</v>
      </c>
      <c r="C618" s="36">
        <v>4301051933</v>
      </c>
      <c r="D618" s="775">
        <v>4640242180540</v>
      </c>
      <c r="E618" s="775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127</v>
      </c>
      <c r="L618" s="37"/>
      <c r="M618" s="38" t="s">
        <v>126</v>
      </c>
      <c r="N618" s="38"/>
      <c r="O618" s="37">
        <v>45</v>
      </c>
      <c r="P618" s="799" t="s">
        <v>1007</v>
      </c>
      <c r="Q618" s="777"/>
      <c r="R618" s="777"/>
      <c r="S618" s="777"/>
      <c r="T618" s="77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0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G618" s="78"/>
      <c r="AJ618" s="84"/>
      <c r="AK618" s="84"/>
      <c r="BB618" s="739" t="s">
        <v>66</v>
      </c>
      <c r="BM618" s="78">
        <f t="shared" si="111"/>
        <v>0</v>
      </c>
      <c r="BN618" s="78">
        <f t="shared" si="112"/>
        <v>0</v>
      </c>
      <c r="BO618" s="78">
        <f t="shared" si="113"/>
        <v>0</v>
      </c>
      <c r="BP618" s="78">
        <f t="shared" si="114"/>
        <v>0</v>
      </c>
    </row>
    <row r="619" spans="1:68" ht="27" customHeight="1" x14ac:dyDescent="0.25">
      <c r="A619" s="63" t="s">
        <v>1008</v>
      </c>
      <c r="B619" s="63" t="s">
        <v>1009</v>
      </c>
      <c r="C619" s="36">
        <v>4301051390</v>
      </c>
      <c r="D619" s="775">
        <v>4640242181233</v>
      </c>
      <c r="E619" s="775"/>
      <c r="F619" s="62">
        <v>0.3</v>
      </c>
      <c r="G619" s="37">
        <v>6</v>
      </c>
      <c r="H619" s="62">
        <v>1.8</v>
      </c>
      <c r="I619" s="62">
        <v>1.984</v>
      </c>
      <c r="J619" s="37">
        <v>234</v>
      </c>
      <c r="K619" s="37" t="s">
        <v>80</v>
      </c>
      <c r="L619" s="37"/>
      <c r="M619" s="38" t="s">
        <v>79</v>
      </c>
      <c r="N619" s="38"/>
      <c r="O619" s="37">
        <v>40</v>
      </c>
      <c r="P619" s="800" t="s">
        <v>1010</v>
      </c>
      <c r="Q619" s="777"/>
      <c r="R619" s="777"/>
      <c r="S619" s="777"/>
      <c r="T619" s="77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0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40" t="s">
        <v>999</v>
      </c>
      <c r="AG619" s="78"/>
      <c r="AJ619" s="84"/>
      <c r="AK619" s="84"/>
      <c r="BB619" s="741" t="s">
        <v>66</v>
      </c>
      <c r="BM619" s="78">
        <f t="shared" si="111"/>
        <v>0</v>
      </c>
      <c r="BN619" s="78">
        <f t="shared" si="112"/>
        <v>0</v>
      </c>
      <c r="BO619" s="78">
        <f t="shared" si="113"/>
        <v>0</v>
      </c>
      <c r="BP619" s="78">
        <f t="shared" si="114"/>
        <v>0</v>
      </c>
    </row>
    <row r="620" spans="1:68" ht="27" customHeight="1" x14ac:dyDescent="0.25">
      <c r="A620" s="63" t="s">
        <v>1008</v>
      </c>
      <c r="B620" s="63" t="s">
        <v>1011</v>
      </c>
      <c r="C620" s="36">
        <v>4301051920</v>
      </c>
      <c r="D620" s="775">
        <v>4640242181233</v>
      </c>
      <c r="E620" s="775"/>
      <c r="F620" s="62">
        <v>0.3</v>
      </c>
      <c r="G620" s="37">
        <v>6</v>
      </c>
      <c r="H620" s="62">
        <v>1.8</v>
      </c>
      <c r="I620" s="62">
        <v>1.984</v>
      </c>
      <c r="J620" s="37">
        <v>234</v>
      </c>
      <c r="K620" s="37" t="s">
        <v>80</v>
      </c>
      <c r="L620" s="37"/>
      <c r="M620" s="38" t="s">
        <v>161</v>
      </c>
      <c r="N620" s="38"/>
      <c r="O620" s="37">
        <v>45</v>
      </c>
      <c r="P620" s="801" t="s">
        <v>1012</v>
      </c>
      <c r="Q620" s="777"/>
      <c r="R620" s="777"/>
      <c r="S620" s="777"/>
      <c r="T620" s="77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2" t="s">
        <v>999</v>
      </c>
      <c r="AG620" s="78"/>
      <c r="AJ620" s="84"/>
      <c r="AK620" s="84"/>
      <c r="BB620" s="743" t="s">
        <v>66</v>
      </c>
      <c r="BM620" s="78">
        <f t="shared" si="111"/>
        <v>0</v>
      </c>
      <c r="BN620" s="78">
        <f t="shared" si="112"/>
        <v>0</v>
      </c>
      <c r="BO620" s="78">
        <f t="shared" si="113"/>
        <v>0</v>
      </c>
      <c r="BP620" s="78">
        <f t="shared" si="114"/>
        <v>0</v>
      </c>
    </row>
    <row r="621" spans="1:68" ht="27" customHeight="1" x14ac:dyDescent="0.25">
      <c r="A621" s="63" t="s">
        <v>1013</v>
      </c>
      <c r="B621" s="63" t="s">
        <v>1014</v>
      </c>
      <c r="C621" s="36">
        <v>4301051448</v>
      </c>
      <c r="D621" s="775">
        <v>4640242181226</v>
      </c>
      <c r="E621" s="775"/>
      <c r="F621" s="62">
        <v>0.3</v>
      </c>
      <c r="G621" s="37">
        <v>6</v>
      </c>
      <c r="H621" s="62">
        <v>1.8</v>
      </c>
      <c r="I621" s="62">
        <v>1.972</v>
      </c>
      <c r="J621" s="37">
        <v>234</v>
      </c>
      <c r="K621" s="37" t="s">
        <v>80</v>
      </c>
      <c r="L621" s="37"/>
      <c r="M621" s="38" t="s">
        <v>79</v>
      </c>
      <c r="N621" s="38"/>
      <c r="O621" s="37">
        <v>30</v>
      </c>
      <c r="P621" s="789" t="s">
        <v>1015</v>
      </c>
      <c r="Q621" s="777"/>
      <c r="R621" s="777"/>
      <c r="S621" s="777"/>
      <c r="T621" s="77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G621" s="78"/>
      <c r="AJ621" s="84"/>
      <c r="AK621" s="84"/>
      <c r="BB621" s="745" t="s">
        <v>66</v>
      </c>
      <c r="BM621" s="78">
        <f t="shared" si="111"/>
        <v>0</v>
      </c>
      <c r="BN621" s="78">
        <f t="shared" si="112"/>
        <v>0</v>
      </c>
      <c r="BO621" s="78">
        <f t="shared" si="113"/>
        <v>0</v>
      </c>
      <c r="BP621" s="78">
        <f t="shared" si="114"/>
        <v>0</v>
      </c>
    </row>
    <row r="622" spans="1:68" ht="27" customHeight="1" x14ac:dyDescent="0.25">
      <c r="A622" s="63" t="s">
        <v>1013</v>
      </c>
      <c r="B622" s="63" t="s">
        <v>1016</v>
      </c>
      <c r="C622" s="36">
        <v>4301051921</v>
      </c>
      <c r="D622" s="775">
        <v>4640242181226</v>
      </c>
      <c r="E622" s="775"/>
      <c r="F622" s="62">
        <v>0.3</v>
      </c>
      <c r="G622" s="37">
        <v>6</v>
      </c>
      <c r="H622" s="62">
        <v>1.8</v>
      </c>
      <c r="I622" s="62">
        <v>1.972</v>
      </c>
      <c r="J622" s="37">
        <v>234</v>
      </c>
      <c r="K622" s="37" t="s">
        <v>80</v>
      </c>
      <c r="L622" s="37"/>
      <c r="M622" s="38" t="s">
        <v>161</v>
      </c>
      <c r="N622" s="38"/>
      <c r="O622" s="37">
        <v>45</v>
      </c>
      <c r="P622" s="790" t="s">
        <v>1017</v>
      </c>
      <c r="Q622" s="777"/>
      <c r="R622" s="777"/>
      <c r="S622" s="777"/>
      <c r="T622" s="77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G622" s="78"/>
      <c r="AJ622" s="84"/>
      <c r="AK622" s="84"/>
      <c r="BB622" s="747" t="s">
        <v>66</v>
      </c>
      <c r="BM622" s="78">
        <f t="shared" si="111"/>
        <v>0</v>
      </c>
      <c r="BN622" s="78">
        <f t="shared" si="112"/>
        <v>0</v>
      </c>
      <c r="BO622" s="78">
        <f t="shared" si="113"/>
        <v>0</v>
      </c>
      <c r="BP622" s="78">
        <f t="shared" si="114"/>
        <v>0</v>
      </c>
    </row>
    <row r="623" spans="1:68" x14ac:dyDescent="0.2">
      <c r="A623" s="772"/>
      <c r="B623" s="772"/>
      <c r="C623" s="772"/>
      <c r="D623" s="772"/>
      <c r="E623" s="772"/>
      <c r="F623" s="772"/>
      <c r="G623" s="772"/>
      <c r="H623" s="772"/>
      <c r="I623" s="772"/>
      <c r="J623" s="772"/>
      <c r="K623" s="772"/>
      <c r="L623" s="772"/>
      <c r="M623" s="772"/>
      <c r="N623" s="772"/>
      <c r="O623" s="773"/>
      <c r="P623" s="769" t="s">
        <v>40</v>
      </c>
      <c r="Q623" s="770"/>
      <c r="R623" s="770"/>
      <c r="S623" s="770"/>
      <c r="T623" s="770"/>
      <c r="U623" s="770"/>
      <c r="V623" s="771"/>
      <c r="W623" s="42" t="s">
        <v>39</v>
      </c>
      <c r="X623" s="43">
        <f>IFERROR(X615/H615,"0")+IFERROR(X616/H616,"0")+IFERROR(X617/H617,"0")+IFERROR(X618/H618,"0")+IFERROR(X619/H619,"0")+IFERROR(X620/H620,"0")+IFERROR(X621/H621,"0")+IFERROR(X622/H622,"0")</f>
        <v>0</v>
      </c>
      <c r="Y623" s="43">
        <f>IFERROR(Y615/H615,"0")+IFERROR(Y616/H616,"0")+IFERROR(Y617/H617,"0")+IFERROR(Y618/H618,"0")+IFERROR(Y619/H619,"0")+IFERROR(Y620/H620,"0")+IFERROR(Y621/H621,"0")+IFERROR(Y622/H622,"0")</f>
        <v>0</v>
      </c>
      <c r="Z623" s="43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0</v>
      </c>
      <c r="AA623" s="67"/>
      <c r="AB623" s="67"/>
      <c r="AC623" s="67"/>
    </row>
    <row r="624" spans="1:68" x14ac:dyDescent="0.2">
      <c r="A624" s="772"/>
      <c r="B624" s="772"/>
      <c r="C624" s="772"/>
      <c r="D624" s="772"/>
      <c r="E624" s="772"/>
      <c r="F624" s="772"/>
      <c r="G624" s="772"/>
      <c r="H624" s="772"/>
      <c r="I624" s="772"/>
      <c r="J624" s="772"/>
      <c r="K624" s="772"/>
      <c r="L624" s="772"/>
      <c r="M624" s="772"/>
      <c r="N624" s="772"/>
      <c r="O624" s="773"/>
      <c r="P624" s="769" t="s">
        <v>40</v>
      </c>
      <c r="Q624" s="770"/>
      <c r="R624" s="770"/>
      <c r="S624" s="770"/>
      <c r="T624" s="770"/>
      <c r="U624" s="770"/>
      <c r="V624" s="771"/>
      <c r="W624" s="42" t="s">
        <v>0</v>
      </c>
      <c r="X624" s="43">
        <f>IFERROR(SUM(X615:X622),"0")</f>
        <v>0</v>
      </c>
      <c r="Y624" s="43">
        <f>IFERROR(SUM(Y615:Y622),"0")</f>
        <v>0</v>
      </c>
      <c r="Z624" s="42"/>
      <c r="AA624" s="67"/>
      <c r="AB624" s="67"/>
      <c r="AC624" s="67"/>
    </row>
    <row r="625" spans="1:68" ht="14.25" customHeight="1" x14ac:dyDescent="0.25">
      <c r="A625" s="774" t="s">
        <v>222</v>
      </c>
      <c r="B625" s="774"/>
      <c r="C625" s="774"/>
      <c r="D625" s="774"/>
      <c r="E625" s="774"/>
      <c r="F625" s="774"/>
      <c r="G625" s="774"/>
      <c r="H625" s="774"/>
      <c r="I625" s="774"/>
      <c r="J625" s="774"/>
      <c r="K625" s="774"/>
      <c r="L625" s="774"/>
      <c r="M625" s="774"/>
      <c r="N625" s="774"/>
      <c r="O625" s="774"/>
      <c r="P625" s="774"/>
      <c r="Q625" s="774"/>
      <c r="R625" s="774"/>
      <c r="S625" s="774"/>
      <c r="T625" s="774"/>
      <c r="U625" s="774"/>
      <c r="V625" s="774"/>
      <c r="W625" s="774"/>
      <c r="X625" s="774"/>
      <c r="Y625" s="774"/>
      <c r="Z625" s="774"/>
      <c r="AA625" s="66"/>
      <c r="AB625" s="66"/>
      <c r="AC625" s="80"/>
    </row>
    <row r="626" spans="1:68" ht="27" customHeight="1" x14ac:dyDescent="0.25">
      <c r="A626" s="63" t="s">
        <v>1018</v>
      </c>
      <c r="B626" s="63" t="s">
        <v>1019</v>
      </c>
      <c r="C626" s="36">
        <v>4301060408</v>
      </c>
      <c r="D626" s="775">
        <v>4640242180120</v>
      </c>
      <c r="E626" s="775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127</v>
      </c>
      <c r="L626" s="37"/>
      <c r="M626" s="38" t="s">
        <v>79</v>
      </c>
      <c r="N626" s="38"/>
      <c r="O626" s="37">
        <v>40</v>
      </c>
      <c r="P626" s="791" t="s">
        <v>1020</v>
      </c>
      <c r="Q626" s="777"/>
      <c r="R626" s="777"/>
      <c r="S626" s="777"/>
      <c r="T626" s="778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1021</v>
      </c>
      <c r="AG626" s="78"/>
      <c r="AJ626" s="84"/>
      <c r="AK626" s="84"/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1018</v>
      </c>
      <c r="B627" s="63" t="s">
        <v>1022</v>
      </c>
      <c r="C627" s="36">
        <v>4301060354</v>
      </c>
      <c r="D627" s="775">
        <v>4640242180120</v>
      </c>
      <c r="E627" s="775"/>
      <c r="F627" s="62">
        <v>1.3</v>
      </c>
      <c r="G627" s="37">
        <v>6</v>
      </c>
      <c r="H627" s="62">
        <v>7.8</v>
      </c>
      <c r="I627" s="62">
        <v>8.2799999999999994</v>
      </c>
      <c r="J627" s="37">
        <v>56</v>
      </c>
      <c r="K627" s="37" t="s">
        <v>127</v>
      </c>
      <c r="L627" s="37"/>
      <c r="M627" s="38" t="s">
        <v>79</v>
      </c>
      <c r="N627" s="38"/>
      <c r="O627" s="37">
        <v>40</v>
      </c>
      <c r="P627" s="792" t="s">
        <v>1023</v>
      </c>
      <c r="Q627" s="777"/>
      <c r="R627" s="777"/>
      <c r="S627" s="777"/>
      <c r="T627" s="778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1021</v>
      </c>
      <c r="AG627" s="78"/>
      <c r="AJ627" s="84"/>
      <c r="AK627" s="84"/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1024</v>
      </c>
      <c r="B628" s="63" t="s">
        <v>1025</v>
      </c>
      <c r="C628" s="36">
        <v>4301060407</v>
      </c>
      <c r="D628" s="775">
        <v>4640242180137</v>
      </c>
      <c r="E628" s="775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127</v>
      </c>
      <c r="L628" s="37"/>
      <c r="M628" s="38" t="s">
        <v>79</v>
      </c>
      <c r="N628" s="38"/>
      <c r="O628" s="37">
        <v>40</v>
      </c>
      <c r="P628" s="793" t="s">
        <v>1026</v>
      </c>
      <c r="Q628" s="777"/>
      <c r="R628" s="777"/>
      <c r="S628" s="777"/>
      <c r="T628" s="778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G628" s="78"/>
      <c r="AJ628" s="84"/>
      <c r="AK628" s="84"/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1024</v>
      </c>
      <c r="B629" s="63" t="s">
        <v>1028</v>
      </c>
      <c r="C629" s="36">
        <v>4301060355</v>
      </c>
      <c r="D629" s="775">
        <v>4640242180137</v>
      </c>
      <c r="E629" s="775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127</v>
      </c>
      <c r="L629" s="37"/>
      <c r="M629" s="38" t="s">
        <v>79</v>
      </c>
      <c r="N629" s="38"/>
      <c r="O629" s="37">
        <v>40</v>
      </c>
      <c r="P629" s="794" t="s">
        <v>1029</v>
      </c>
      <c r="Q629" s="777"/>
      <c r="R629" s="777"/>
      <c r="S629" s="777"/>
      <c r="T629" s="778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G629" s="78"/>
      <c r="AJ629" s="84"/>
      <c r="AK629" s="84"/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x14ac:dyDescent="0.2">
      <c r="A630" s="772"/>
      <c r="B630" s="772"/>
      <c r="C630" s="772"/>
      <c r="D630" s="772"/>
      <c r="E630" s="772"/>
      <c r="F630" s="772"/>
      <c r="G630" s="772"/>
      <c r="H630" s="772"/>
      <c r="I630" s="772"/>
      <c r="J630" s="772"/>
      <c r="K630" s="772"/>
      <c r="L630" s="772"/>
      <c r="M630" s="772"/>
      <c r="N630" s="772"/>
      <c r="O630" s="773"/>
      <c r="P630" s="769" t="s">
        <v>40</v>
      </c>
      <c r="Q630" s="770"/>
      <c r="R630" s="770"/>
      <c r="S630" s="770"/>
      <c r="T630" s="770"/>
      <c r="U630" s="770"/>
      <c r="V630" s="771"/>
      <c r="W630" s="42" t="s">
        <v>39</v>
      </c>
      <c r="X630" s="43">
        <f>IFERROR(X626/H626,"0")+IFERROR(X627/H627,"0")+IFERROR(X628/H628,"0")+IFERROR(X629/H629,"0")</f>
        <v>0</v>
      </c>
      <c r="Y630" s="43">
        <f>IFERROR(Y626/H626,"0")+IFERROR(Y627/H627,"0")+IFERROR(Y628/H628,"0")+IFERROR(Y629/H629,"0")</f>
        <v>0</v>
      </c>
      <c r="Z630" s="43">
        <f>IFERROR(IF(Z626="",0,Z626),"0")+IFERROR(IF(Z627="",0,Z627),"0")+IFERROR(IF(Z628="",0,Z628),"0")+IFERROR(IF(Z629="",0,Z629),"0")</f>
        <v>0</v>
      </c>
      <c r="AA630" s="67"/>
      <c r="AB630" s="67"/>
      <c r="AC630" s="67"/>
    </row>
    <row r="631" spans="1:68" x14ac:dyDescent="0.2">
      <c r="A631" s="772"/>
      <c r="B631" s="772"/>
      <c r="C631" s="772"/>
      <c r="D631" s="772"/>
      <c r="E631" s="772"/>
      <c r="F631" s="772"/>
      <c r="G631" s="772"/>
      <c r="H631" s="772"/>
      <c r="I631" s="772"/>
      <c r="J631" s="772"/>
      <c r="K631" s="772"/>
      <c r="L631" s="772"/>
      <c r="M631" s="772"/>
      <c r="N631" s="772"/>
      <c r="O631" s="773"/>
      <c r="P631" s="769" t="s">
        <v>40</v>
      </c>
      <c r="Q631" s="770"/>
      <c r="R631" s="770"/>
      <c r="S631" s="770"/>
      <c r="T631" s="770"/>
      <c r="U631" s="770"/>
      <c r="V631" s="771"/>
      <c r="W631" s="42" t="s">
        <v>0</v>
      </c>
      <c r="X631" s="43">
        <f>IFERROR(SUM(X626:X629),"0")</f>
        <v>0</v>
      </c>
      <c r="Y631" s="43">
        <f>IFERROR(SUM(Y626:Y629),"0")</f>
        <v>0</v>
      </c>
      <c r="Z631" s="42"/>
      <c r="AA631" s="67"/>
      <c r="AB631" s="67"/>
      <c r="AC631" s="67"/>
    </row>
    <row r="632" spans="1:68" ht="16.5" customHeight="1" x14ac:dyDescent="0.25">
      <c r="A632" s="784" t="s">
        <v>1030</v>
      </c>
      <c r="B632" s="784"/>
      <c r="C632" s="784"/>
      <c r="D632" s="784"/>
      <c r="E632" s="784"/>
      <c r="F632" s="784"/>
      <c r="G632" s="784"/>
      <c r="H632" s="784"/>
      <c r="I632" s="784"/>
      <c r="J632" s="784"/>
      <c r="K632" s="784"/>
      <c r="L632" s="784"/>
      <c r="M632" s="784"/>
      <c r="N632" s="784"/>
      <c r="O632" s="784"/>
      <c r="P632" s="784"/>
      <c r="Q632" s="784"/>
      <c r="R632" s="784"/>
      <c r="S632" s="784"/>
      <c r="T632" s="784"/>
      <c r="U632" s="784"/>
      <c r="V632" s="784"/>
      <c r="W632" s="784"/>
      <c r="X632" s="784"/>
      <c r="Y632" s="784"/>
      <c r="Z632" s="784"/>
      <c r="AA632" s="65"/>
      <c r="AB632" s="65"/>
      <c r="AC632" s="79"/>
    </row>
    <row r="633" spans="1:68" ht="14.25" customHeight="1" x14ac:dyDescent="0.25">
      <c r="A633" s="774" t="s">
        <v>122</v>
      </c>
      <c r="B633" s="774"/>
      <c r="C633" s="774"/>
      <c r="D633" s="774"/>
      <c r="E633" s="774"/>
      <c r="F633" s="774"/>
      <c r="G633" s="774"/>
      <c r="H633" s="774"/>
      <c r="I633" s="774"/>
      <c r="J633" s="774"/>
      <c r="K633" s="774"/>
      <c r="L633" s="774"/>
      <c r="M633" s="774"/>
      <c r="N633" s="774"/>
      <c r="O633" s="774"/>
      <c r="P633" s="774"/>
      <c r="Q633" s="774"/>
      <c r="R633" s="774"/>
      <c r="S633" s="774"/>
      <c r="T633" s="774"/>
      <c r="U633" s="774"/>
      <c r="V633" s="774"/>
      <c r="W633" s="774"/>
      <c r="X633" s="774"/>
      <c r="Y633" s="774"/>
      <c r="Z633" s="774"/>
      <c r="AA633" s="66"/>
      <c r="AB633" s="66"/>
      <c r="AC633" s="80"/>
    </row>
    <row r="634" spans="1:68" ht="27" customHeight="1" x14ac:dyDescent="0.25">
      <c r="A634" s="63" t="s">
        <v>1031</v>
      </c>
      <c r="B634" s="63" t="s">
        <v>1032</v>
      </c>
      <c r="C634" s="36">
        <v>4301011951</v>
      </c>
      <c r="D634" s="775">
        <v>4640242180045</v>
      </c>
      <c r="E634" s="775"/>
      <c r="F634" s="62">
        <v>1.5</v>
      </c>
      <c r="G634" s="37">
        <v>8</v>
      </c>
      <c r="H634" s="62">
        <v>12</v>
      </c>
      <c r="I634" s="62">
        <v>12.48</v>
      </c>
      <c r="J634" s="37">
        <v>56</v>
      </c>
      <c r="K634" s="37" t="s">
        <v>127</v>
      </c>
      <c r="L634" s="37"/>
      <c r="M634" s="38" t="s">
        <v>130</v>
      </c>
      <c r="N634" s="38"/>
      <c r="O634" s="37">
        <v>55</v>
      </c>
      <c r="P634" s="785" t="s">
        <v>1033</v>
      </c>
      <c r="Q634" s="777"/>
      <c r="R634" s="777"/>
      <c r="S634" s="777"/>
      <c r="T634" s="778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6" t="s">
        <v>1034</v>
      </c>
      <c r="AG634" s="78"/>
      <c r="AJ634" s="84"/>
      <c r="AK634" s="84"/>
      <c r="BB634" s="757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1035</v>
      </c>
      <c r="B635" s="63" t="s">
        <v>1036</v>
      </c>
      <c r="C635" s="36">
        <v>4301011950</v>
      </c>
      <c r="D635" s="775">
        <v>4640242180601</v>
      </c>
      <c r="E635" s="775"/>
      <c r="F635" s="62">
        <v>1.5</v>
      </c>
      <c r="G635" s="37">
        <v>8</v>
      </c>
      <c r="H635" s="62">
        <v>12</v>
      </c>
      <c r="I635" s="62">
        <v>12.48</v>
      </c>
      <c r="J635" s="37">
        <v>56</v>
      </c>
      <c r="K635" s="37" t="s">
        <v>127</v>
      </c>
      <c r="L635" s="37"/>
      <c r="M635" s="38" t="s">
        <v>130</v>
      </c>
      <c r="N635" s="38"/>
      <c r="O635" s="37">
        <v>55</v>
      </c>
      <c r="P635" s="786" t="s">
        <v>1037</v>
      </c>
      <c r="Q635" s="777"/>
      <c r="R635" s="777"/>
      <c r="S635" s="777"/>
      <c r="T635" s="778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IFERROR(IF(Y635=0,"",ROUNDUP(Y635/H635,0)*0.02175),"")</f>
        <v/>
      </c>
      <c r="AA635" s="68" t="s">
        <v>45</v>
      </c>
      <c r="AB635" s="69" t="s">
        <v>45</v>
      </c>
      <c r="AC635" s="758" t="s">
        <v>1038</v>
      </c>
      <c r="AG635" s="78"/>
      <c r="AJ635" s="84"/>
      <c r="AK635" s="84"/>
      <c r="BB635" s="759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772"/>
      <c r="B636" s="772"/>
      <c r="C636" s="772"/>
      <c r="D636" s="772"/>
      <c r="E636" s="772"/>
      <c r="F636" s="772"/>
      <c r="G636" s="772"/>
      <c r="H636" s="772"/>
      <c r="I636" s="772"/>
      <c r="J636" s="772"/>
      <c r="K636" s="772"/>
      <c r="L636" s="772"/>
      <c r="M636" s="772"/>
      <c r="N636" s="772"/>
      <c r="O636" s="773"/>
      <c r="P636" s="769" t="s">
        <v>40</v>
      </c>
      <c r="Q636" s="770"/>
      <c r="R636" s="770"/>
      <c r="S636" s="770"/>
      <c r="T636" s="770"/>
      <c r="U636" s="770"/>
      <c r="V636" s="771"/>
      <c r="W636" s="42" t="s">
        <v>39</v>
      </c>
      <c r="X636" s="43">
        <f>IFERROR(X634/H634,"0")+IFERROR(X635/H635,"0")</f>
        <v>0</v>
      </c>
      <c r="Y636" s="43">
        <f>IFERROR(Y634/H634,"0")+IFERROR(Y635/H635,"0")</f>
        <v>0</v>
      </c>
      <c r="Z636" s="43">
        <f>IFERROR(IF(Z634="",0,Z634),"0")+IFERROR(IF(Z635="",0,Z635),"0")</f>
        <v>0</v>
      </c>
      <c r="AA636" s="67"/>
      <c r="AB636" s="67"/>
      <c r="AC636" s="67"/>
    </row>
    <row r="637" spans="1:68" x14ac:dyDescent="0.2">
      <c r="A637" s="772"/>
      <c r="B637" s="772"/>
      <c r="C637" s="772"/>
      <c r="D637" s="772"/>
      <c r="E637" s="772"/>
      <c r="F637" s="772"/>
      <c r="G637" s="772"/>
      <c r="H637" s="772"/>
      <c r="I637" s="772"/>
      <c r="J637" s="772"/>
      <c r="K637" s="772"/>
      <c r="L637" s="772"/>
      <c r="M637" s="772"/>
      <c r="N637" s="772"/>
      <c r="O637" s="773"/>
      <c r="P637" s="769" t="s">
        <v>40</v>
      </c>
      <c r="Q637" s="770"/>
      <c r="R637" s="770"/>
      <c r="S637" s="770"/>
      <c r="T637" s="770"/>
      <c r="U637" s="770"/>
      <c r="V637" s="771"/>
      <c r="W637" s="42" t="s">
        <v>0</v>
      </c>
      <c r="X637" s="43">
        <f>IFERROR(SUM(X634:X635),"0")</f>
        <v>0</v>
      </c>
      <c r="Y637" s="43">
        <f>IFERROR(SUM(Y634:Y635),"0")</f>
        <v>0</v>
      </c>
      <c r="Z637" s="42"/>
      <c r="AA637" s="67"/>
      <c r="AB637" s="67"/>
      <c r="AC637" s="67"/>
    </row>
    <row r="638" spans="1:68" ht="14.25" customHeight="1" x14ac:dyDescent="0.25">
      <c r="A638" s="774" t="s">
        <v>176</v>
      </c>
      <c r="B638" s="774"/>
      <c r="C638" s="774"/>
      <c r="D638" s="774"/>
      <c r="E638" s="774"/>
      <c r="F638" s="774"/>
      <c r="G638" s="774"/>
      <c r="H638" s="774"/>
      <c r="I638" s="774"/>
      <c r="J638" s="774"/>
      <c r="K638" s="774"/>
      <c r="L638" s="774"/>
      <c r="M638" s="774"/>
      <c r="N638" s="774"/>
      <c r="O638" s="774"/>
      <c r="P638" s="774"/>
      <c r="Q638" s="774"/>
      <c r="R638" s="774"/>
      <c r="S638" s="774"/>
      <c r="T638" s="774"/>
      <c r="U638" s="774"/>
      <c r="V638" s="774"/>
      <c r="W638" s="774"/>
      <c r="X638" s="774"/>
      <c r="Y638" s="774"/>
      <c r="Z638" s="774"/>
      <c r="AA638" s="66"/>
      <c r="AB638" s="66"/>
      <c r="AC638" s="80"/>
    </row>
    <row r="639" spans="1:68" ht="27" customHeight="1" x14ac:dyDescent="0.25">
      <c r="A639" s="63" t="s">
        <v>1039</v>
      </c>
      <c r="B639" s="63" t="s">
        <v>1040</v>
      </c>
      <c r="C639" s="36">
        <v>4301020314</v>
      </c>
      <c r="D639" s="775">
        <v>4640242180090</v>
      </c>
      <c r="E639" s="775"/>
      <c r="F639" s="62">
        <v>1.5</v>
      </c>
      <c r="G639" s="37">
        <v>8</v>
      </c>
      <c r="H639" s="62">
        <v>12</v>
      </c>
      <c r="I639" s="62">
        <v>12.48</v>
      </c>
      <c r="J639" s="37">
        <v>56</v>
      </c>
      <c r="K639" s="37" t="s">
        <v>127</v>
      </c>
      <c r="L639" s="37"/>
      <c r="M639" s="38" t="s">
        <v>130</v>
      </c>
      <c r="N639" s="38"/>
      <c r="O639" s="37">
        <v>50</v>
      </c>
      <c r="P639" s="787" t="s">
        <v>1041</v>
      </c>
      <c r="Q639" s="777"/>
      <c r="R639" s="777"/>
      <c r="S639" s="777"/>
      <c r="T639" s="77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0" t="s">
        <v>1042</v>
      </c>
      <c r="AG639" s="78"/>
      <c r="AJ639" s="84"/>
      <c r="AK639" s="84"/>
      <c r="BB639" s="761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772"/>
      <c r="B640" s="772"/>
      <c r="C640" s="772"/>
      <c r="D640" s="772"/>
      <c r="E640" s="772"/>
      <c r="F640" s="772"/>
      <c r="G640" s="772"/>
      <c r="H640" s="772"/>
      <c r="I640" s="772"/>
      <c r="J640" s="772"/>
      <c r="K640" s="772"/>
      <c r="L640" s="772"/>
      <c r="M640" s="772"/>
      <c r="N640" s="772"/>
      <c r="O640" s="773"/>
      <c r="P640" s="769" t="s">
        <v>40</v>
      </c>
      <c r="Q640" s="770"/>
      <c r="R640" s="770"/>
      <c r="S640" s="770"/>
      <c r="T640" s="770"/>
      <c r="U640" s="770"/>
      <c r="V640" s="771"/>
      <c r="W640" s="42" t="s">
        <v>39</v>
      </c>
      <c r="X640" s="43">
        <f>IFERROR(X639/H639,"0")</f>
        <v>0</v>
      </c>
      <c r="Y640" s="43">
        <f>IFERROR(Y639/H639,"0")</f>
        <v>0</v>
      </c>
      <c r="Z640" s="43">
        <f>IFERROR(IF(Z639="",0,Z639),"0")</f>
        <v>0</v>
      </c>
      <c r="AA640" s="67"/>
      <c r="AB640" s="67"/>
      <c r="AC640" s="67"/>
    </row>
    <row r="641" spans="1:68" x14ac:dyDescent="0.2">
      <c r="A641" s="772"/>
      <c r="B641" s="772"/>
      <c r="C641" s="772"/>
      <c r="D641" s="772"/>
      <c r="E641" s="772"/>
      <c r="F641" s="772"/>
      <c r="G641" s="772"/>
      <c r="H641" s="772"/>
      <c r="I641" s="772"/>
      <c r="J641" s="772"/>
      <c r="K641" s="772"/>
      <c r="L641" s="772"/>
      <c r="M641" s="772"/>
      <c r="N641" s="772"/>
      <c r="O641" s="773"/>
      <c r="P641" s="769" t="s">
        <v>40</v>
      </c>
      <c r="Q641" s="770"/>
      <c r="R641" s="770"/>
      <c r="S641" s="770"/>
      <c r="T641" s="770"/>
      <c r="U641" s="770"/>
      <c r="V641" s="771"/>
      <c r="W641" s="42" t="s">
        <v>0</v>
      </c>
      <c r="X641" s="43">
        <f>IFERROR(SUM(X639:X639),"0")</f>
        <v>0</v>
      </c>
      <c r="Y641" s="43">
        <f>IFERROR(SUM(Y639:Y639),"0")</f>
        <v>0</v>
      </c>
      <c r="Z641" s="42"/>
      <c r="AA641" s="67"/>
      <c r="AB641" s="67"/>
      <c r="AC641" s="67"/>
    </row>
    <row r="642" spans="1:68" ht="14.25" customHeight="1" x14ac:dyDescent="0.25">
      <c r="A642" s="774" t="s">
        <v>75</v>
      </c>
      <c r="B642" s="774"/>
      <c r="C642" s="774"/>
      <c r="D642" s="774"/>
      <c r="E642" s="774"/>
      <c r="F642" s="774"/>
      <c r="G642" s="774"/>
      <c r="H642" s="774"/>
      <c r="I642" s="774"/>
      <c r="J642" s="774"/>
      <c r="K642" s="774"/>
      <c r="L642" s="774"/>
      <c r="M642" s="774"/>
      <c r="N642" s="774"/>
      <c r="O642" s="774"/>
      <c r="P642" s="774"/>
      <c r="Q642" s="774"/>
      <c r="R642" s="774"/>
      <c r="S642" s="774"/>
      <c r="T642" s="774"/>
      <c r="U642" s="774"/>
      <c r="V642" s="774"/>
      <c r="W642" s="774"/>
      <c r="X642" s="774"/>
      <c r="Y642" s="774"/>
      <c r="Z642" s="774"/>
      <c r="AA642" s="66"/>
      <c r="AB642" s="66"/>
      <c r="AC642" s="80"/>
    </row>
    <row r="643" spans="1:68" ht="27" customHeight="1" x14ac:dyDescent="0.25">
      <c r="A643" s="63" t="s">
        <v>1043</v>
      </c>
      <c r="B643" s="63" t="s">
        <v>1044</v>
      </c>
      <c r="C643" s="36">
        <v>4301031321</v>
      </c>
      <c r="D643" s="775">
        <v>4640242180076</v>
      </c>
      <c r="E643" s="775"/>
      <c r="F643" s="62">
        <v>0.7</v>
      </c>
      <c r="G643" s="37">
        <v>6</v>
      </c>
      <c r="H643" s="62">
        <v>4.2</v>
      </c>
      <c r="I643" s="62">
        <v>4.4000000000000004</v>
      </c>
      <c r="J643" s="37">
        <v>156</v>
      </c>
      <c r="K643" s="37" t="s">
        <v>85</v>
      </c>
      <c r="L643" s="37"/>
      <c r="M643" s="38" t="s">
        <v>79</v>
      </c>
      <c r="N643" s="38"/>
      <c r="O643" s="37">
        <v>40</v>
      </c>
      <c r="P643" s="788" t="s">
        <v>1045</v>
      </c>
      <c r="Q643" s="777"/>
      <c r="R643" s="777"/>
      <c r="S643" s="777"/>
      <c r="T643" s="778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IFERROR(IF(Y643=0,"",ROUNDUP(Y643/H643,0)*0.00753),"")</f>
        <v/>
      </c>
      <c r="AA643" s="68" t="s">
        <v>45</v>
      </c>
      <c r="AB643" s="69" t="s">
        <v>45</v>
      </c>
      <c r="AC643" s="762" t="s">
        <v>1046</v>
      </c>
      <c r="AG643" s="78"/>
      <c r="AJ643" s="84"/>
      <c r="AK643" s="84"/>
      <c r="BB643" s="763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x14ac:dyDescent="0.2">
      <c r="A644" s="772"/>
      <c r="B644" s="772"/>
      <c r="C644" s="772"/>
      <c r="D644" s="772"/>
      <c r="E644" s="772"/>
      <c r="F644" s="772"/>
      <c r="G644" s="772"/>
      <c r="H644" s="772"/>
      <c r="I644" s="772"/>
      <c r="J644" s="772"/>
      <c r="K644" s="772"/>
      <c r="L644" s="772"/>
      <c r="M644" s="772"/>
      <c r="N644" s="772"/>
      <c r="O644" s="773"/>
      <c r="P644" s="769" t="s">
        <v>40</v>
      </c>
      <c r="Q644" s="770"/>
      <c r="R644" s="770"/>
      <c r="S644" s="770"/>
      <c r="T644" s="770"/>
      <c r="U644" s="770"/>
      <c r="V644" s="771"/>
      <c r="W644" s="42" t="s">
        <v>39</v>
      </c>
      <c r="X644" s="43">
        <f>IFERROR(X643/H643,"0")</f>
        <v>0</v>
      </c>
      <c r="Y644" s="43">
        <f>IFERROR(Y643/H643,"0")</f>
        <v>0</v>
      </c>
      <c r="Z644" s="43">
        <f>IFERROR(IF(Z643="",0,Z643),"0")</f>
        <v>0</v>
      </c>
      <c r="AA644" s="67"/>
      <c r="AB644" s="67"/>
      <c r="AC644" s="67"/>
    </row>
    <row r="645" spans="1:68" x14ac:dyDescent="0.2">
      <c r="A645" s="772"/>
      <c r="B645" s="772"/>
      <c r="C645" s="772"/>
      <c r="D645" s="772"/>
      <c r="E645" s="772"/>
      <c r="F645" s="772"/>
      <c r="G645" s="772"/>
      <c r="H645" s="772"/>
      <c r="I645" s="772"/>
      <c r="J645" s="772"/>
      <c r="K645" s="772"/>
      <c r="L645" s="772"/>
      <c r="M645" s="772"/>
      <c r="N645" s="772"/>
      <c r="O645" s="773"/>
      <c r="P645" s="769" t="s">
        <v>40</v>
      </c>
      <c r="Q645" s="770"/>
      <c r="R645" s="770"/>
      <c r="S645" s="770"/>
      <c r="T645" s="770"/>
      <c r="U645" s="770"/>
      <c r="V645" s="771"/>
      <c r="W645" s="42" t="s">
        <v>0</v>
      </c>
      <c r="X645" s="43">
        <f>IFERROR(SUM(X643:X643),"0")</f>
        <v>0</v>
      </c>
      <c r="Y645" s="43">
        <f>IFERROR(SUM(Y643:Y643),"0")</f>
        <v>0</v>
      </c>
      <c r="Z645" s="42"/>
      <c r="AA645" s="67"/>
      <c r="AB645" s="67"/>
      <c r="AC645" s="67"/>
    </row>
    <row r="646" spans="1:68" ht="14.25" customHeight="1" x14ac:dyDescent="0.25">
      <c r="A646" s="774" t="s">
        <v>81</v>
      </c>
      <c r="B646" s="774"/>
      <c r="C646" s="774"/>
      <c r="D646" s="774"/>
      <c r="E646" s="774"/>
      <c r="F646" s="774"/>
      <c r="G646" s="774"/>
      <c r="H646" s="774"/>
      <c r="I646" s="774"/>
      <c r="J646" s="774"/>
      <c r="K646" s="774"/>
      <c r="L646" s="774"/>
      <c r="M646" s="774"/>
      <c r="N646" s="774"/>
      <c r="O646" s="774"/>
      <c r="P646" s="774"/>
      <c r="Q646" s="774"/>
      <c r="R646" s="774"/>
      <c r="S646" s="774"/>
      <c r="T646" s="774"/>
      <c r="U646" s="774"/>
      <c r="V646" s="774"/>
      <c r="W646" s="774"/>
      <c r="X646" s="774"/>
      <c r="Y646" s="774"/>
      <c r="Z646" s="774"/>
      <c r="AA646" s="66"/>
      <c r="AB646" s="66"/>
      <c r="AC646" s="80"/>
    </row>
    <row r="647" spans="1:68" ht="27" customHeight="1" x14ac:dyDescent="0.25">
      <c r="A647" s="63" t="s">
        <v>1047</v>
      </c>
      <c r="B647" s="63" t="s">
        <v>1048</v>
      </c>
      <c r="C647" s="36">
        <v>4301051780</v>
      </c>
      <c r="D647" s="775">
        <v>4640242180106</v>
      </c>
      <c r="E647" s="775"/>
      <c r="F647" s="62">
        <v>1.3</v>
      </c>
      <c r="G647" s="37">
        <v>6</v>
      </c>
      <c r="H647" s="62">
        <v>7.8</v>
      </c>
      <c r="I647" s="62">
        <v>8.2799999999999994</v>
      </c>
      <c r="J647" s="37">
        <v>56</v>
      </c>
      <c r="K647" s="37" t="s">
        <v>127</v>
      </c>
      <c r="L647" s="37"/>
      <c r="M647" s="38" t="s">
        <v>79</v>
      </c>
      <c r="N647" s="38"/>
      <c r="O647" s="37">
        <v>45</v>
      </c>
      <c r="P647" s="776" t="s">
        <v>1049</v>
      </c>
      <c r="Q647" s="777"/>
      <c r="R647" s="777"/>
      <c r="S647" s="777"/>
      <c r="T647" s="77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64" t="s">
        <v>1050</v>
      </c>
      <c r="AG647" s="78"/>
      <c r="AJ647" s="84"/>
      <c r="AK647" s="84"/>
      <c r="BB647" s="765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x14ac:dyDescent="0.2">
      <c r="A648" s="772"/>
      <c r="B648" s="772"/>
      <c r="C648" s="772"/>
      <c r="D648" s="772"/>
      <c r="E648" s="772"/>
      <c r="F648" s="772"/>
      <c r="G648" s="772"/>
      <c r="H648" s="772"/>
      <c r="I648" s="772"/>
      <c r="J648" s="772"/>
      <c r="K648" s="772"/>
      <c r="L648" s="772"/>
      <c r="M648" s="772"/>
      <c r="N648" s="772"/>
      <c r="O648" s="773"/>
      <c r="P648" s="769" t="s">
        <v>40</v>
      </c>
      <c r="Q648" s="770"/>
      <c r="R648" s="770"/>
      <c r="S648" s="770"/>
      <c r="T648" s="770"/>
      <c r="U648" s="770"/>
      <c r="V648" s="771"/>
      <c r="W648" s="42" t="s">
        <v>39</v>
      </c>
      <c r="X648" s="43">
        <f>IFERROR(X647/H647,"0")</f>
        <v>0</v>
      </c>
      <c r="Y648" s="43">
        <f>IFERROR(Y647/H647,"0")</f>
        <v>0</v>
      </c>
      <c r="Z648" s="43">
        <f>IFERROR(IF(Z647="",0,Z647),"0")</f>
        <v>0</v>
      </c>
      <c r="AA648" s="67"/>
      <c r="AB648" s="67"/>
      <c r="AC648" s="67"/>
    </row>
    <row r="649" spans="1:68" x14ac:dyDescent="0.2">
      <c r="A649" s="772"/>
      <c r="B649" s="772"/>
      <c r="C649" s="772"/>
      <c r="D649" s="772"/>
      <c r="E649" s="772"/>
      <c r="F649" s="772"/>
      <c r="G649" s="772"/>
      <c r="H649" s="772"/>
      <c r="I649" s="772"/>
      <c r="J649" s="772"/>
      <c r="K649" s="772"/>
      <c r="L649" s="772"/>
      <c r="M649" s="772"/>
      <c r="N649" s="772"/>
      <c r="O649" s="773"/>
      <c r="P649" s="769" t="s">
        <v>40</v>
      </c>
      <c r="Q649" s="770"/>
      <c r="R649" s="770"/>
      <c r="S649" s="770"/>
      <c r="T649" s="770"/>
      <c r="U649" s="770"/>
      <c r="V649" s="771"/>
      <c r="W649" s="42" t="s">
        <v>0</v>
      </c>
      <c r="X649" s="43">
        <f>IFERROR(SUM(X647:X647),"0")</f>
        <v>0</v>
      </c>
      <c r="Y649" s="43">
        <f>IFERROR(SUM(Y647:Y647),"0")</f>
        <v>0</v>
      </c>
      <c r="Z649" s="42"/>
      <c r="AA649" s="67"/>
      <c r="AB649" s="67"/>
      <c r="AC649" s="67"/>
    </row>
    <row r="650" spans="1:68" ht="15" customHeight="1" x14ac:dyDescent="0.2">
      <c r="A650" s="772"/>
      <c r="B650" s="772"/>
      <c r="C650" s="772"/>
      <c r="D650" s="772"/>
      <c r="E650" s="772"/>
      <c r="F650" s="772"/>
      <c r="G650" s="772"/>
      <c r="H650" s="772"/>
      <c r="I650" s="772"/>
      <c r="J650" s="772"/>
      <c r="K650" s="772"/>
      <c r="L650" s="772"/>
      <c r="M650" s="772"/>
      <c r="N650" s="772"/>
      <c r="O650" s="782"/>
      <c r="P650" s="779" t="s">
        <v>33</v>
      </c>
      <c r="Q650" s="780"/>
      <c r="R650" s="780"/>
      <c r="S650" s="780"/>
      <c r="T650" s="780"/>
      <c r="U650" s="780"/>
      <c r="V650" s="781"/>
      <c r="W650" s="42" t="s">
        <v>0</v>
      </c>
      <c r="X650" s="43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0</v>
      </c>
      <c r="Y650" s="43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0</v>
      </c>
      <c r="Z650" s="42"/>
      <c r="AA650" s="67"/>
      <c r="AB650" s="67"/>
      <c r="AC650" s="67"/>
    </row>
    <row r="651" spans="1:68" x14ac:dyDescent="0.2">
      <c r="A651" s="772"/>
      <c r="B651" s="772"/>
      <c r="C651" s="772"/>
      <c r="D651" s="772"/>
      <c r="E651" s="772"/>
      <c r="F651" s="772"/>
      <c r="G651" s="772"/>
      <c r="H651" s="772"/>
      <c r="I651" s="772"/>
      <c r="J651" s="772"/>
      <c r="K651" s="772"/>
      <c r="L651" s="772"/>
      <c r="M651" s="772"/>
      <c r="N651" s="772"/>
      <c r="O651" s="782"/>
      <c r="P651" s="779" t="s">
        <v>34</v>
      </c>
      <c r="Q651" s="780"/>
      <c r="R651" s="780"/>
      <c r="S651" s="780"/>
      <c r="T651" s="780"/>
      <c r="U651" s="780"/>
      <c r="V651" s="781"/>
      <c r="W651" s="42" t="s">
        <v>0</v>
      </c>
      <c r="X651" s="43">
        <f>IFERROR(SUM(BM22:BM647),"0")</f>
        <v>0</v>
      </c>
      <c r="Y651" s="43">
        <f>IFERROR(SUM(BN22:BN647),"0")</f>
        <v>0</v>
      </c>
      <c r="Z651" s="42"/>
      <c r="AA651" s="67"/>
      <c r="AB651" s="67"/>
      <c r="AC651" s="67"/>
    </row>
    <row r="652" spans="1:68" x14ac:dyDescent="0.2">
      <c r="A652" s="772"/>
      <c r="B652" s="772"/>
      <c r="C652" s="772"/>
      <c r="D652" s="772"/>
      <c r="E652" s="772"/>
      <c r="F652" s="772"/>
      <c r="G652" s="772"/>
      <c r="H652" s="772"/>
      <c r="I652" s="772"/>
      <c r="J652" s="772"/>
      <c r="K652" s="772"/>
      <c r="L652" s="772"/>
      <c r="M652" s="772"/>
      <c r="N652" s="772"/>
      <c r="O652" s="782"/>
      <c r="P652" s="779" t="s">
        <v>35</v>
      </c>
      <c r="Q652" s="780"/>
      <c r="R652" s="780"/>
      <c r="S652" s="780"/>
      <c r="T652" s="780"/>
      <c r="U652" s="780"/>
      <c r="V652" s="781"/>
      <c r="W652" s="42" t="s">
        <v>20</v>
      </c>
      <c r="X652" s="44">
        <f>ROUNDUP(SUM(BO22:BO647),0)</f>
        <v>0</v>
      </c>
      <c r="Y652" s="44">
        <f>ROUNDUP(SUM(BP22:BP647),0)</f>
        <v>0</v>
      </c>
      <c r="Z652" s="42"/>
      <c r="AA652" s="67"/>
      <c r="AB652" s="67"/>
      <c r="AC652" s="67"/>
    </row>
    <row r="653" spans="1:68" x14ac:dyDescent="0.2">
      <c r="A653" s="772"/>
      <c r="B653" s="772"/>
      <c r="C653" s="772"/>
      <c r="D653" s="772"/>
      <c r="E653" s="772"/>
      <c r="F653" s="772"/>
      <c r="G653" s="772"/>
      <c r="H653" s="772"/>
      <c r="I653" s="772"/>
      <c r="J653" s="772"/>
      <c r="K653" s="772"/>
      <c r="L653" s="772"/>
      <c r="M653" s="772"/>
      <c r="N653" s="772"/>
      <c r="O653" s="782"/>
      <c r="P653" s="779" t="s">
        <v>36</v>
      </c>
      <c r="Q653" s="780"/>
      <c r="R653" s="780"/>
      <c r="S653" s="780"/>
      <c r="T653" s="780"/>
      <c r="U653" s="780"/>
      <c r="V653" s="781"/>
      <c r="W653" s="42" t="s">
        <v>0</v>
      </c>
      <c r="X653" s="43">
        <f>GrossWeightTotal+PalletQtyTotal*25</f>
        <v>0</v>
      </c>
      <c r="Y653" s="43">
        <f>GrossWeightTotalR+PalletQtyTotalR*25</f>
        <v>0</v>
      </c>
      <c r="Z653" s="42"/>
      <c r="AA653" s="67"/>
      <c r="AB653" s="67"/>
      <c r="AC653" s="67"/>
    </row>
    <row r="654" spans="1:68" x14ac:dyDescent="0.2">
      <c r="A654" s="772"/>
      <c r="B654" s="772"/>
      <c r="C654" s="772"/>
      <c r="D654" s="772"/>
      <c r="E654" s="772"/>
      <c r="F654" s="772"/>
      <c r="G654" s="772"/>
      <c r="H654" s="772"/>
      <c r="I654" s="772"/>
      <c r="J654" s="772"/>
      <c r="K654" s="772"/>
      <c r="L654" s="772"/>
      <c r="M654" s="772"/>
      <c r="N654" s="772"/>
      <c r="O654" s="782"/>
      <c r="P654" s="779" t="s">
        <v>37</v>
      </c>
      <c r="Q654" s="780"/>
      <c r="R654" s="780"/>
      <c r="S654" s="780"/>
      <c r="T654" s="780"/>
      <c r="U654" s="780"/>
      <c r="V654" s="781"/>
      <c r="W654" s="42" t="s">
        <v>20</v>
      </c>
      <c r="X654" s="43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0</v>
      </c>
      <c r="Y654" s="43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0</v>
      </c>
      <c r="Z654" s="42"/>
      <c r="AA654" s="67"/>
      <c r="AB654" s="67"/>
      <c r="AC654" s="67"/>
    </row>
    <row r="655" spans="1:68" ht="14.25" x14ac:dyDescent="0.2">
      <c r="A655" s="772"/>
      <c r="B655" s="772"/>
      <c r="C655" s="772"/>
      <c r="D655" s="772"/>
      <c r="E655" s="772"/>
      <c r="F655" s="772"/>
      <c r="G655" s="772"/>
      <c r="H655" s="772"/>
      <c r="I655" s="772"/>
      <c r="J655" s="772"/>
      <c r="K655" s="772"/>
      <c r="L655" s="772"/>
      <c r="M655" s="772"/>
      <c r="N655" s="772"/>
      <c r="O655" s="782"/>
      <c r="P655" s="779" t="s">
        <v>38</v>
      </c>
      <c r="Q655" s="780"/>
      <c r="R655" s="780"/>
      <c r="S655" s="780"/>
      <c r="T655" s="780"/>
      <c r="U655" s="780"/>
      <c r="V655" s="781"/>
      <c r="W655" s="45" t="s">
        <v>51</v>
      </c>
      <c r="X655" s="42"/>
      <c r="Y655" s="42"/>
      <c r="Z655" s="42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0</v>
      </c>
      <c r="AA655" s="67"/>
      <c r="AB655" s="67"/>
      <c r="AC655" s="67"/>
    </row>
    <row r="656" spans="1:68" ht="13.5" thickBot="1" x14ac:dyDescent="0.25"/>
    <row r="657" spans="1:32" ht="27" thickTop="1" thickBot="1" x14ac:dyDescent="0.25">
      <c r="A657" s="46" t="s">
        <v>9</v>
      </c>
      <c r="B657" s="85" t="s">
        <v>74</v>
      </c>
      <c r="C657" s="766" t="s">
        <v>120</v>
      </c>
      <c r="D657" s="766" t="s">
        <v>120</v>
      </c>
      <c r="E657" s="766" t="s">
        <v>120</v>
      </c>
      <c r="F657" s="766" t="s">
        <v>120</v>
      </c>
      <c r="G657" s="766" t="s">
        <v>120</v>
      </c>
      <c r="H657" s="766" t="s">
        <v>120</v>
      </c>
      <c r="I657" s="766" t="s">
        <v>342</v>
      </c>
      <c r="J657" s="766" t="s">
        <v>342</v>
      </c>
      <c r="K657" s="766" t="s">
        <v>342</v>
      </c>
      <c r="L657" s="783"/>
      <c r="M657" s="766" t="s">
        <v>342</v>
      </c>
      <c r="N657" s="783"/>
      <c r="O657" s="766" t="s">
        <v>342</v>
      </c>
      <c r="P657" s="766" t="s">
        <v>342</v>
      </c>
      <c r="Q657" s="766" t="s">
        <v>342</v>
      </c>
      <c r="R657" s="766" t="s">
        <v>342</v>
      </c>
      <c r="S657" s="766" t="s">
        <v>342</v>
      </c>
      <c r="T657" s="766" t="s">
        <v>342</v>
      </c>
      <c r="U657" s="766" t="s">
        <v>342</v>
      </c>
      <c r="V657" s="766" t="s">
        <v>342</v>
      </c>
      <c r="W657" s="766" t="s">
        <v>342</v>
      </c>
      <c r="X657" s="766" t="s">
        <v>670</v>
      </c>
      <c r="Y657" s="766" t="s">
        <v>670</v>
      </c>
      <c r="Z657" s="766" t="s">
        <v>755</v>
      </c>
      <c r="AA657" s="766" t="s">
        <v>755</v>
      </c>
      <c r="AB657" s="766" t="s">
        <v>755</v>
      </c>
      <c r="AC657" s="766" t="s">
        <v>755</v>
      </c>
      <c r="AD657" s="85" t="s">
        <v>856</v>
      </c>
      <c r="AE657" s="766" t="s">
        <v>931</v>
      </c>
      <c r="AF657" s="766" t="s">
        <v>931</v>
      </c>
    </row>
    <row r="658" spans="1:32" ht="14.25" customHeight="1" thickTop="1" x14ac:dyDescent="0.2">
      <c r="A658" s="767" t="s">
        <v>10</v>
      </c>
      <c r="B658" s="766" t="s">
        <v>74</v>
      </c>
      <c r="C658" s="766" t="s">
        <v>121</v>
      </c>
      <c r="D658" s="766" t="s">
        <v>146</v>
      </c>
      <c r="E658" s="766" t="s">
        <v>230</v>
      </c>
      <c r="F658" s="766" t="s">
        <v>255</v>
      </c>
      <c r="G658" s="766" t="s">
        <v>306</v>
      </c>
      <c r="H658" s="766" t="s">
        <v>120</v>
      </c>
      <c r="I658" s="766" t="s">
        <v>343</v>
      </c>
      <c r="J658" s="766" t="s">
        <v>368</v>
      </c>
      <c r="K658" s="766" t="s">
        <v>441</v>
      </c>
      <c r="L658" s="1"/>
      <c r="M658" s="766" t="s">
        <v>461</v>
      </c>
      <c r="N658" s="1"/>
      <c r="O658" s="766" t="s">
        <v>485</v>
      </c>
      <c r="P658" s="766" t="s">
        <v>514</v>
      </c>
      <c r="Q658" s="766" t="s">
        <v>517</v>
      </c>
      <c r="R658" s="766" t="s">
        <v>526</v>
      </c>
      <c r="S658" s="766" t="s">
        <v>540</v>
      </c>
      <c r="T658" s="766" t="s">
        <v>550</v>
      </c>
      <c r="U658" s="766" t="s">
        <v>563</v>
      </c>
      <c r="V658" s="766" t="s">
        <v>571</v>
      </c>
      <c r="W658" s="766" t="s">
        <v>657</v>
      </c>
      <c r="X658" s="766" t="s">
        <v>671</v>
      </c>
      <c r="Y658" s="766" t="s">
        <v>716</v>
      </c>
      <c r="Z658" s="766" t="s">
        <v>756</v>
      </c>
      <c r="AA658" s="766" t="s">
        <v>816</v>
      </c>
      <c r="AB658" s="766" t="s">
        <v>839</v>
      </c>
      <c r="AC658" s="766" t="s">
        <v>852</v>
      </c>
      <c r="AD658" s="766" t="s">
        <v>856</v>
      </c>
      <c r="AE658" s="766" t="s">
        <v>931</v>
      </c>
      <c r="AF658" s="766" t="s">
        <v>1030</v>
      </c>
    </row>
    <row r="659" spans="1:32" ht="13.5" thickBot="1" x14ac:dyDescent="0.25">
      <c r="A659" s="768"/>
      <c r="B659" s="766"/>
      <c r="C659" s="766"/>
      <c r="D659" s="766"/>
      <c r="E659" s="766"/>
      <c r="F659" s="766"/>
      <c r="G659" s="766"/>
      <c r="H659" s="766"/>
      <c r="I659" s="766"/>
      <c r="J659" s="766"/>
      <c r="K659" s="766"/>
      <c r="L659" s="1"/>
      <c r="M659" s="766"/>
      <c r="N659" s="1"/>
      <c r="O659" s="766"/>
      <c r="P659" s="766"/>
      <c r="Q659" s="766"/>
      <c r="R659" s="766"/>
      <c r="S659" s="766"/>
      <c r="T659" s="766"/>
      <c r="U659" s="766"/>
      <c r="V659" s="766"/>
      <c r="W659" s="766"/>
      <c r="X659" s="766"/>
      <c r="Y659" s="766"/>
      <c r="Z659" s="766"/>
      <c r="AA659" s="766"/>
      <c r="AB659" s="766"/>
      <c r="AC659" s="766"/>
      <c r="AD659" s="766"/>
      <c r="AE659" s="766"/>
      <c r="AF659" s="766"/>
    </row>
    <row r="660" spans="1:32" ht="18" thickTop="1" thickBot="1" x14ac:dyDescent="0.25">
      <c r="A660" s="46" t="s">
        <v>13</v>
      </c>
      <c r="B66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52">
        <f>IFERROR(Y48*1,"0")+IFERROR(Y49*1,"0")+IFERROR(Y50*1,"0")+IFERROR(Y51*1,"0")+IFERROR(Y52*1,"0")+IFERROR(Y53*1,"0")+IFERROR(Y57*1,"0")+IFERROR(Y58*1,"0")</f>
        <v>0</v>
      </c>
      <c r="D66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0" s="52">
        <f>IFERROR(Y107*1,"0")+IFERROR(Y108*1,"0")+IFERROR(Y109*1,"0")+IFERROR(Y110*1,"0")+IFERROR(Y114*1,"0")+IFERROR(Y115*1,"0")+IFERROR(Y116*1,"0")+IFERROR(Y117*1,"0")+IFERROR(Y118*1,"0")</f>
        <v>0</v>
      </c>
      <c r="F660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0" s="52">
        <f>IFERROR(Y155*1,"0")+IFERROR(Y156*1,"0")+IFERROR(Y160*1,"0")+IFERROR(Y161*1,"0")+IFERROR(Y165*1,"0")+IFERROR(Y166*1,"0")</f>
        <v>0</v>
      </c>
      <c r="H660" s="52">
        <f>IFERROR(Y171*1,"0")+IFERROR(Y175*1,"0")+IFERROR(Y176*1,"0")+IFERROR(Y177*1,"0")+IFERROR(Y178*1,"0")+IFERROR(Y179*1,"0")+IFERROR(Y183*1,"0")+IFERROR(Y184*1,"0")+IFERROR(Y185*1,"0")</f>
        <v>0</v>
      </c>
      <c r="I660" s="52">
        <f>IFERROR(Y191*1,"0")+IFERROR(Y195*1,"0")+IFERROR(Y196*1,"0")+IFERROR(Y197*1,"0")+IFERROR(Y198*1,"0")+IFERROR(Y199*1,"0")+IFERROR(Y200*1,"0")+IFERROR(Y201*1,"0")+IFERROR(Y202*1,"0")</f>
        <v>0</v>
      </c>
      <c r="J660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0" s="52">
        <f>IFERROR(Y251*1,"0")+IFERROR(Y252*1,"0")+IFERROR(Y253*1,"0")+IFERROR(Y254*1,"0")+IFERROR(Y255*1,"0")+IFERROR(Y256*1,"0")+IFERROR(Y257*1,"0")+IFERROR(Y258*1,"0")</f>
        <v>0</v>
      </c>
      <c r="L660" s="1"/>
      <c r="M660" s="52">
        <f>IFERROR(Y263*1,"0")+IFERROR(Y264*1,"0")+IFERROR(Y265*1,"0")+IFERROR(Y266*1,"0")+IFERROR(Y267*1,"0")+IFERROR(Y268*1,"0")+IFERROR(Y269*1,"0")+IFERROR(Y270*1,"0")+IFERROR(Y274*1,"0")</f>
        <v>0</v>
      </c>
      <c r="N660" s="1"/>
      <c r="O660" s="52">
        <f>IFERROR(Y279*1,"0")+IFERROR(Y280*1,"0")+IFERROR(Y281*1,"0")+IFERROR(Y282*1,"0")+IFERROR(Y283*1,"0")+IFERROR(Y284*1,"0")+IFERROR(Y285*1,"0")+IFERROR(Y286*1,"0")+IFERROR(Y287*1,"0")+IFERROR(Y288*1,"0")</f>
        <v>0</v>
      </c>
      <c r="P660" s="52">
        <f>IFERROR(Y293*1,"0")</f>
        <v>0</v>
      </c>
      <c r="Q660" s="52">
        <f>IFERROR(Y298*1,"0")+IFERROR(Y299*1,"0")+IFERROR(Y300*1,"0")</f>
        <v>0</v>
      </c>
      <c r="R660" s="52">
        <f>IFERROR(Y305*1,"0")+IFERROR(Y306*1,"0")+IFERROR(Y307*1,"0")+IFERROR(Y308*1,"0")+IFERROR(Y309*1,"0")</f>
        <v>0</v>
      </c>
      <c r="S660" s="52">
        <f>IFERROR(Y314*1,"0")+IFERROR(Y318*1,"0")+IFERROR(Y322*1,"0")</f>
        <v>0</v>
      </c>
      <c r="T660" s="52">
        <f>IFERROR(Y327*1,"0")+IFERROR(Y331*1,"0")+IFERROR(Y335*1,"0")+IFERROR(Y336*1,"0")</f>
        <v>0</v>
      </c>
      <c r="U660" s="52">
        <f>IFERROR(Y341*1,"0")+IFERROR(Y345*1,"0")+IFERROR(Y346*1,"0")</f>
        <v>0</v>
      </c>
      <c r="V660" s="52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0</v>
      </c>
      <c r="W660" s="52">
        <f>IFERROR(Y399*1,"0")+IFERROR(Y403*1,"0")+IFERROR(Y404*1,"0")+IFERROR(Y405*1,"0")</f>
        <v>0</v>
      </c>
      <c r="X660" s="52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0</v>
      </c>
      <c r="Y660" s="52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0</v>
      </c>
      <c r="Z660" s="52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0</v>
      </c>
      <c r="AA660" s="52">
        <f>IFERROR(Y508*1,"0")+IFERROR(Y512*1,"0")+IFERROR(Y513*1,"0")+IFERROR(Y514*1,"0")+IFERROR(Y515*1,"0")+IFERROR(Y516*1,"0")+IFERROR(Y520*1,"0")+IFERROR(Y524*1,"0")</f>
        <v>0</v>
      </c>
      <c r="AB660" s="52">
        <f>IFERROR(Y529*1,"0")+IFERROR(Y530*1,"0")+IFERROR(Y531*1,"0")+IFERROR(Y532*1,"0")</f>
        <v>0</v>
      </c>
      <c r="AC660" s="52">
        <f>IFERROR(Y537*1,"0")</f>
        <v>0</v>
      </c>
      <c r="AD660" s="52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0</v>
      </c>
      <c r="AE660" s="52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0</v>
      </c>
      <c r="AF660" s="52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A398:Z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A441:Z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66:V466"/>
    <mergeCell ref="A466:O467"/>
    <mergeCell ref="P467:V467"/>
    <mergeCell ref="A468:Z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A587:Z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P630:V630"/>
    <mergeCell ref="A630:O631"/>
    <mergeCell ref="P631:V631"/>
    <mergeCell ref="A632:Z632"/>
    <mergeCell ref="A633:Z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P644:V644"/>
    <mergeCell ref="A644:O645"/>
    <mergeCell ref="P645:V645"/>
    <mergeCell ref="A646:Z646"/>
    <mergeCell ref="D647:E647"/>
    <mergeCell ref="P647:T647"/>
    <mergeCell ref="P648:V648"/>
    <mergeCell ref="A648:O649"/>
    <mergeCell ref="P649:V649"/>
    <mergeCell ref="P650:V650"/>
    <mergeCell ref="A650:O655"/>
    <mergeCell ref="P651:V651"/>
    <mergeCell ref="P652:V652"/>
    <mergeCell ref="P653:V653"/>
    <mergeCell ref="P654:V654"/>
    <mergeCell ref="P655:V655"/>
    <mergeCell ref="C657:H657"/>
    <mergeCell ref="I657:W657"/>
    <mergeCell ref="X657:Y657"/>
    <mergeCell ref="Z657:AC657"/>
    <mergeCell ref="AE657:AF657"/>
    <mergeCell ref="A658:A659"/>
    <mergeCell ref="B658:B659"/>
    <mergeCell ref="C658:C659"/>
    <mergeCell ref="D658:D659"/>
    <mergeCell ref="E658:E659"/>
    <mergeCell ref="F658:F659"/>
    <mergeCell ref="G658:G659"/>
    <mergeCell ref="H658:H659"/>
    <mergeCell ref="I658:I659"/>
    <mergeCell ref="J658:J659"/>
    <mergeCell ref="K658:K659"/>
    <mergeCell ref="M658:M659"/>
    <mergeCell ref="O658:O659"/>
    <mergeCell ref="P658:P659"/>
    <mergeCell ref="Q658:Q659"/>
    <mergeCell ref="R658:R659"/>
    <mergeCell ref="S658:S659"/>
    <mergeCell ref="T658:T659"/>
    <mergeCell ref="U658:U659"/>
    <mergeCell ref="V658:V659"/>
    <mergeCell ref="W658:W659"/>
    <mergeCell ref="X658:X659"/>
    <mergeCell ref="Y658:Y659"/>
    <mergeCell ref="Z658:Z659"/>
    <mergeCell ref="AA658:AA659"/>
    <mergeCell ref="AB658:AB659"/>
    <mergeCell ref="AC658:AC659"/>
    <mergeCell ref="AD658:AD659"/>
    <mergeCell ref="AE658:AE659"/>
    <mergeCell ref="AF658:AF65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1051</v>
      </c>
      <c r="H1" s="9"/>
    </row>
    <row r="3" spans="2:8" x14ac:dyDescent="0.2">
      <c r="B3" s="53" t="s">
        <v>1052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1054</v>
      </c>
      <c r="C6" s="53" t="s">
        <v>1055</v>
      </c>
      <c r="D6" s="53" t="s">
        <v>1056</v>
      </c>
      <c r="E6" s="53" t="s">
        <v>45</v>
      </c>
    </row>
    <row r="7" spans="2:8" x14ac:dyDescent="0.2">
      <c r="B7" s="53" t="s">
        <v>1057</v>
      </c>
      <c r="C7" s="53" t="s">
        <v>1058</v>
      </c>
      <c r="D7" s="53" t="s">
        <v>1059</v>
      </c>
      <c r="E7" s="53" t="s">
        <v>45</v>
      </c>
    </row>
    <row r="9" spans="2:8" x14ac:dyDescent="0.2">
      <c r="B9" s="53" t="s">
        <v>1060</v>
      </c>
      <c r="C9" s="53" t="s">
        <v>1055</v>
      </c>
      <c r="D9" s="53" t="s">
        <v>45</v>
      </c>
      <c r="E9" s="53" t="s">
        <v>45</v>
      </c>
    </row>
    <row r="11" spans="2:8" x14ac:dyDescent="0.2">
      <c r="B11" s="53" t="s">
        <v>1060</v>
      </c>
      <c r="C11" s="53" t="s">
        <v>1058</v>
      </c>
      <c r="D11" s="53" t="s">
        <v>45</v>
      </c>
      <c r="E11" s="53" t="s">
        <v>45</v>
      </c>
    </row>
    <row r="13" spans="2:8" x14ac:dyDescent="0.2">
      <c r="B13" s="53" t="s">
        <v>1061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1070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1071</v>
      </c>
      <c r="C23" s="53" t="s">
        <v>45</v>
      </c>
      <c r="D23" s="53" t="s">
        <v>45</v>
      </c>
      <c r="E23" s="53" t="s">
        <v>45</v>
      </c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1404</vt:i4>
      </vt:variant>
    </vt:vector>
  </HeadingPairs>
  <TitlesOfParts>
    <vt:vector size="14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2024-11-04T13:57:37Z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