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3780D05A-1F2B-4018-9382-575EC0B117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заказа'!$X$591:$X$591</definedName>
    <definedName name="GrossWeightTotalR">'Бланк заказа'!$Y$591:$Y$591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заказа'!$X$592:$X$592</definedName>
    <definedName name="PalletQtyTotalR">'Бланк заказа'!$Y$592:$Y$592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заказа'!$B$240:$B$240</definedName>
    <definedName name="ProductId119">'Бланк заказа'!$B$241:$B$241</definedName>
    <definedName name="ProductId12">'Бланк заказа'!$B$44:$B$44</definedName>
    <definedName name="ProductId120">'Бланк заказа'!$B$245:$B$245</definedName>
    <definedName name="ProductId121">'Бланк заказа'!$B$249:$B$249</definedName>
    <definedName name="ProductId122">'Бланк заказа'!$B$254:$B$254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заказа'!$B$264:$B$264</definedName>
    <definedName name="ProductId129">'Бланк заказа'!$B$269:$B$269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заказа'!$B$276:$B$276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заказа'!$B$285:$B$285</definedName>
    <definedName name="ProductId138">'Бланк заказа'!$B$289:$B$289</definedName>
    <definedName name="ProductId139">'Бланк заказа'!$B$293:$B$293</definedName>
    <definedName name="ProductId14">'Бланк заказа'!$B$50:$B$50</definedName>
    <definedName name="ProductId140">'Бланк заказа'!$B$298:$B$298</definedName>
    <definedName name="ProductId141">'Бланк заказа'!$B$303:$B$303</definedName>
    <definedName name="ProductId142">'Бланк заказа'!$B$307:$B$307</definedName>
    <definedName name="ProductId143">'Бланк заказа'!$B$308:$B$308</definedName>
    <definedName name="ProductId144">'Бланк заказа'!$B$313:$B$313</definedName>
    <definedName name="ProductId145">'Бланк заказа'!$B$318:$B$318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заказа'!$B$327:$B$327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заказа'!$B$334:$B$334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заказа'!$B$348:$B$348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заказа'!$B$355:$B$355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заказа'!$B$362:$B$362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заказа'!$B$374:$B$374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заказа'!$B$387:$B$387</definedName>
    <definedName name="ProductId185">'Бланк заказа'!$B$388:$B$388</definedName>
    <definedName name="ProductId186">'Бланк заказа'!$B$392:$B$392</definedName>
    <definedName name="ProductId187">'Бланк заказа'!$B$393:$B$393</definedName>
    <definedName name="ProductId188">'Бланк заказа'!$B$397:$B$397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заказа'!$B$410:$B$410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заказа'!$B$423:$B$423</definedName>
    <definedName name="ProductId202">'Бланк заказа'!$B$429:$B$429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заказа'!$B$444:$B$444</definedName>
    <definedName name="ProductId215">'Бланк заказа'!$B$445:$B$445</definedName>
    <definedName name="ProductId216">'Бланк заказа'!$B$450:$B$450</definedName>
    <definedName name="ProductId217">'Бланк заказа'!$B$451:$B$451</definedName>
    <definedName name="ProductId218">'Бланк заказа'!$B$455:$B$455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заказа'!$B$463:$B$463</definedName>
    <definedName name="ProductId223">'Бланк заказа'!$B$464:$B$464</definedName>
    <definedName name="ProductId224">'Бланк заказа'!$B$469:$B$469</definedName>
    <definedName name="ProductId225">'Бланк заказа'!$B$473:$B$473</definedName>
    <definedName name="ProductId226">'Бланк заказа'!$B$479:$B$479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заказа'!$B$532:$B$532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заказа'!$B$541:$B$541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заказа'!$B$549:$B$549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заказа'!$B$559:$B$559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заказа'!$B$567:$B$567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заказа'!$B$575:$B$575</definedName>
    <definedName name="ProductId29">'Бланк заказа'!$B$74:$B$74</definedName>
    <definedName name="ProductId290">'Бланк заказа'!$B$579:$B$579</definedName>
    <definedName name="ProductId291">'Бланк заказа'!$B$583:$B$583</definedName>
    <definedName name="ProductId292">'Бланк заказа'!$B$587:$B$587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заказа'!$B$169:$B$169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заказа'!$B$185:$B$185</definedName>
    <definedName name="ProductId87">'Бланк заказа'!$B$190:$B$190</definedName>
    <definedName name="ProductId88">'Бланк заказа'!$B$191:$B$191</definedName>
    <definedName name="ProductId89">'Бланк заказа'!$B$195:$B$195</definedName>
    <definedName name="ProductId9">'Бланк заказа'!$B$38:$B$38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заказа'!$X$240:$X$240</definedName>
    <definedName name="SalesQty119">'Бланк заказа'!$X$241:$X$241</definedName>
    <definedName name="SalesQty12">'Бланк заказа'!$X$44:$X$44</definedName>
    <definedName name="SalesQty120">'Бланк заказа'!$X$245:$X$245</definedName>
    <definedName name="SalesQty121">'Бланк заказа'!$X$249:$X$249</definedName>
    <definedName name="SalesQty122">'Бланк заказа'!$X$254:$X$254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заказа'!$X$264:$X$264</definedName>
    <definedName name="SalesQty129">'Бланк заказа'!$X$269:$X$269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заказа'!$X$276:$X$276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заказа'!$X$285:$X$285</definedName>
    <definedName name="SalesQty138">'Бланк заказа'!$X$289:$X$289</definedName>
    <definedName name="SalesQty139">'Бланк заказа'!$X$293:$X$293</definedName>
    <definedName name="SalesQty14">'Бланк заказа'!$X$50:$X$50</definedName>
    <definedName name="SalesQty140">'Бланк заказа'!$X$298:$X$298</definedName>
    <definedName name="SalesQty141">'Бланк заказа'!$X$303:$X$303</definedName>
    <definedName name="SalesQty142">'Бланк заказа'!$X$307:$X$307</definedName>
    <definedName name="SalesQty143">'Бланк заказа'!$X$308:$X$308</definedName>
    <definedName name="SalesQty144">'Бланк заказа'!$X$313:$X$313</definedName>
    <definedName name="SalesQty145">'Бланк заказа'!$X$318:$X$318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заказа'!$X$327:$X$327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заказа'!$X$334:$X$334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заказа'!$X$348:$X$348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заказа'!$X$355:$X$355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заказа'!$X$362:$X$362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заказа'!$X$374:$X$374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заказа'!$X$387:$X$387</definedName>
    <definedName name="SalesQty185">'Бланк заказа'!$X$388:$X$388</definedName>
    <definedName name="SalesQty186">'Бланк заказа'!$X$392:$X$392</definedName>
    <definedName name="SalesQty187">'Бланк заказа'!$X$393:$X$393</definedName>
    <definedName name="SalesQty188">'Бланк заказа'!$X$397:$X$397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заказа'!$X$410:$X$410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заказа'!$X$423:$X$423</definedName>
    <definedName name="SalesQty202">'Бланк заказа'!$X$429:$X$429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заказа'!$X$444:$X$444</definedName>
    <definedName name="SalesQty215">'Бланк заказа'!$X$445:$X$445</definedName>
    <definedName name="SalesQty216">'Бланк заказа'!$X$450:$X$450</definedName>
    <definedName name="SalesQty217">'Бланк заказа'!$X$451:$X$451</definedName>
    <definedName name="SalesQty218">'Бланк заказа'!$X$455:$X$455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заказа'!$X$463:$X$463</definedName>
    <definedName name="SalesQty223">'Бланк заказа'!$X$464:$X$464</definedName>
    <definedName name="SalesQty224">'Бланк заказа'!$X$469:$X$469</definedName>
    <definedName name="SalesQty225">'Бланк заказа'!$X$473:$X$473</definedName>
    <definedName name="SalesQty226">'Бланк заказа'!$X$479:$X$479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заказа'!$X$532:$X$532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заказа'!$X$541:$X$541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заказа'!$X$549:$X$549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заказа'!$X$559:$X$559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заказа'!$X$567:$X$567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заказа'!$X$575:$X$575</definedName>
    <definedName name="SalesQty29">'Бланк заказа'!$X$74:$X$74</definedName>
    <definedName name="SalesQty290">'Бланк заказа'!$X$579:$X$579</definedName>
    <definedName name="SalesQty291">'Бланк заказа'!$X$583:$X$583</definedName>
    <definedName name="SalesQty292">'Бланк заказа'!$X$587:$X$587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заказа'!$X$169:$X$169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заказа'!$X$185:$X$185</definedName>
    <definedName name="SalesQty87">'Бланк заказа'!$X$190:$X$190</definedName>
    <definedName name="SalesQty88">'Бланк заказа'!$X$191:$X$191</definedName>
    <definedName name="SalesQty89">'Бланк заказа'!$X$195:$X$195</definedName>
    <definedName name="SalesQty9">'Бланк заказа'!$X$38:$X$38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заказа'!$Y$240:$Y$240</definedName>
    <definedName name="SalesRoundBox119">'Бланк заказа'!$Y$241:$Y$241</definedName>
    <definedName name="SalesRoundBox12">'Бланк заказа'!$Y$44:$Y$44</definedName>
    <definedName name="SalesRoundBox120">'Бланк заказа'!$Y$245:$Y$245</definedName>
    <definedName name="SalesRoundBox121">'Бланк заказа'!$Y$249:$Y$249</definedName>
    <definedName name="SalesRoundBox122">'Бланк заказа'!$Y$254:$Y$254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заказа'!$Y$264:$Y$264</definedName>
    <definedName name="SalesRoundBox129">'Бланк заказа'!$Y$269:$Y$269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заказа'!$Y$276:$Y$276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заказа'!$Y$285:$Y$285</definedName>
    <definedName name="SalesRoundBox138">'Бланк заказа'!$Y$289:$Y$289</definedName>
    <definedName name="SalesRoundBox139">'Бланк заказа'!$Y$293:$Y$293</definedName>
    <definedName name="SalesRoundBox14">'Бланк заказа'!$Y$50:$Y$50</definedName>
    <definedName name="SalesRoundBox140">'Бланк заказа'!$Y$298:$Y$298</definedName>
    <definedName name="SalesRoundBox141">'Бланк заказа'!$Y$303:$Y$303</definedName>
    <definedName name="SalesRoundBox142">'Бланк заказа'!$Y$307:$Y$307</definedName>
    <definedName name="SalesRoundBox143">'Бланк заказа'!$Y$308:$Y$308</definedName>
    <definedName name="SalesRoundBox144">'Бланк заказа'!$Y$313:$Y$313</definedName>
    <definedName name="SalesRoundBox145">'Бланк заказа'!$Y$318:$Y$318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заказа'!$Y$327:$Y$327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заказа'!$Y$334:$Y$334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заказа'!$Y$348:$Y$348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заказа'!$Y$355:$Y$355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заказа'!$Y$362:$Y$362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заказа'!$Y$374:$Y$374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заказа'!$Y$387:$Y$387</definedName>
    <definedName name="SalesRoundBox185">'Бланк заказа'!$Y$388:$Y$388</definedName>
    <definedName name="SalesRoundBox186">'Бланк заказа'!$Y$392:$Y$392</definedName>
    <definedName name="SalesRoundBox187">'Бланк заказа'!$Y$393:$Y$393</definedName>
    <definedName name="SalesRoundBox188">'Бланк заказа'!$Y$397:$Y$397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заказа'!$Y$410:$Y$410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заказа'!$Y$423:$Y$423</definedName>
    <definedName name="SalesRoundBox202">'Бланк заказа'!$Y$429:$Y$429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заказа'!$Y$444:$Y$444</definedName>
    <definedName name="SalesRoundBox215">'Бланк заказа'!$Y$445:$Y$445</definedName>
    <definedName name="SalesRoundBox216">'Бланк заказа'!$Y$450:$Y$450</definedName>
    <definedName name="SalesRoundBox217">'Бланк заказа'!$Y$451:$Y$451</definedName>
    <definedName name="SalesRoundBox218">'Бланк заказа'!$Y$455:$Y$455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заказа'!$Y$463:$Y$463</definedName>
    <definedName name="SalesRoundBox223">'Бланк заказа'!$Y$464:$Y$464</definedName>
    <definedName name="SalesRoundBox224">'Бланк заказа'!$Y$469:$Y$469</definedName>
    <definedName name="SalesRoundBox225">'Бланк заказа'!$Y$473:$Y$473</definedName>
    <definedName name="SalesRoundBox226">'Бланк заказа'!$Y$479:$Y$479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заказа'!$Y$532:$Y$532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заказа'!$Y$541:$Y$541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заказа'!$Y$549:$Y$549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заказа'!$Y$559:$Y$559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заказа'!$Y$567:$Y$567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заказа'!$Y$575:$Y$575</definedName>
    <definedName name="SalesRoundBox29">'Бланк заказа'!$Y$74:$Y$74</definedName>
    <definedName name="SalesRoundBox290">'Бланк заказа'!$Y$579:$Y$579</definedName>
    <definedName name="SalesRoundBox291">'Бланк заказа'!$Y$583:$Y$583</definedName>
    <definedName name="SalesRoundBox292">'Бланк заказа'!$Y$587:$Y$587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заказа'!$Y$169:$Y$169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заказа'!$Y$185:$Y$185</definedName>
    <definedName name="SalesRoundBox87">'Бланк заказа'!$Y$190:$Y$190</definedName>
    <definedName name="SalesRoundBox88">'Бланк заказа'!$Y$191:$Y$191</definedName>
    <definedName name="SalesRoundBox89">'Бланк заказа'!$Y$195:$Y$195</definedName>
    <definedName name="SalesRoundBox9">'Бланк заказа'!$Y$38:$Y$38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заказа'!$W$240:$W$240</definedName>
    <definedName name="UnitOfMeasure119">'Бланк заказа'!$W$241:$W$241</definedName>
    <definedName name="UnitOfMeasure12">'Бланк заказа'!$W$44:$W$44</definedName>
    <definedName name="UnitOfMeasure120">'Бланк заказа'!$W$245:$W$245</definedName>
    <definedName name="UnitOfMeasure121">'Бланк заказа'!$W$249:$W$249</definedName>
    <definedName name="UnitOfMeasure122">'Бланк заказа'!$W$254:$W$254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заказа'!$W$264:$W$264</definedName>
    <definedName name="UnitOfMeasure129">'Бланк заказа'!$W$269:$W$269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заказа'!$W$276:$W$276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заказа'!$W$285:$W$285</definedName>
    <definedName name="UnitOfMeasure138">'Бланк заказа'!$W$289:$W$289</definedName>
    <definedName name="UnitOfMeasure139">'Бланк заказа'!$W$293:$W$293</definedName>
    <definedName name="UnitOfMeasure14">'Бланк заказа'!$W$50:$W$50</definedName>
    <definedName name="UnitOfMeasure140">'Бланк заказа'!$W$298:$W$298</definedName>
    <definedName name="UnitOfMeasure141">'Бланк заказа'!$W$303:$W$303</definedName>
    <definedName name="UnitOfMeasure142">'Бланк заказа'!$W$307:$W$307</definedName>
    <definedName name="UnitOfMeasure143">'Бланк заказа'!$W$308:$W$308</definedName>
    <definedName name="UnitOfMeasure144">'Бланк заказа'!$W$313:$W$313</definedName>
    <definedName name="UnitOfMeasure145">'Бланк заказа'!$W$318:$W$318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заказа'!$W$327:$W$327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заказа'!$W$334:$W$334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заказа'!$W$348:$W$348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заказа'!$W$355:$W$355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заказа'!$W$362:$W$362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заказа'!$W$374:$W$374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заказа'!$W$387:$W$387</definedName>
    <definedName name="UnitOfMeasure185">'Бланк заказа'!$W$388:$W$388</definedName>
    <definedName name="UnitOfMeasure186">'Бланк заказа'!$W$392:$W$392</definedName>
    <definedName name="UnitOfMeasure187">'Бланк заказа'!$W$393:$W$393</definedName>
    <definedName name="UnitOfMeasure188">'Бланк заказа'!$W$397:$W$397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заказа'!$W$410:$W$410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заказа'!$W$423:$W$423</definedName>
    <definedName name="UnitOfMeasure202">'Бланк заказа'!$W$429:$W$429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заказа'!$W$444:$W$444</definedName>
    <definedName name="UnitOfMeasure215">'Бланк заказа'!$W$445:$W$445</definedName>
    <definedName name="UnitOfMeasure216">'Бланк заказа'!$W$450:$W$450</definedName>
    <definedName name="UnitOfMeasure217">'Бланк заказа'!$W$451:$W$451</definedName>
    <definedName name="UnitOfMeasure218">'Бланк заказа'!$W$455:$W$455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заказа'!$W$463:$W$463</definedName>
    <definedName name="UnitOfMeasure223">'Бланк заказа'!$W$464:$W$464</definedName>
    <definedName name="UnitOfMeasure224">'Бланк заказа'!$W$469:$W$469</definedName>
    <definedName name="UnitOfMeasure225">'Бланк заказа'!$W$473:$W$473</definedName>
    <definedName name="UnitOfMeasure226">'Бланк заказа'!$W$479:$W$479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заказа'!$W$532:$W$532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заказа'!$W$541:$W$541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заказа'!$W$549:$W$549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заказа'!$W$559:$W$559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заказа'!$W$567:$W$567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заказа'!$W$575:$W$575</definedName>
    <definedName name="UnitOfMeasure29">'Бланк заказа'!$W$74:$W$74</definedName>
    <definedName name="UnitOfMeasure290">'Бланк заказа'!$W$579:$W$579</definedName>
    <definedName name="UnitOfMeasure291">'Бланк заказа'!$W$583:$W$583</definedName>
    <definedName name="UnitOfMeasure292">'Бланк заказа'!$W$587:$W$587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заказа'!$W$169:$W$169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заказа'!$W$185:$W$185</definedName>
    <definedName name="UnitOfMeasure87">'Бланк заказа'!$W$190:$W$190</definedName>
    <definedName name="UnitOfMeasure88">'Бланк заказа'!$W$191:$W$191</definedName>
    <definedName name="UnitOfMeasure89">'Бланк заказа'!$W$195:$W$195</definedName>
    <definedName name="UnitOfMeasure9">'Бланк заказа'!$W$38:$W$38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9" i="2" l="1"/>
  <c r="X588" i="2"/>
  <c r="BO587" i="2"/>
  <c r="BM587" i="2"/>
  <c r="Y587" i="2"/>
  <c r="Y589" i="2" s="1"/>
  <c r="X585" i="2"/>
  <c r="X584" i="2"/>
  <c r="BO583" i="2"/>
  <c r="BM583" i="2"/>
  <c r="Y583" i="2"/>
  <c r="BP583" i="2" s="1"/>
  <c r="X581" i="2"/>
  <c r="X580" i="2"/>
  <c r="BO579" i="2"/>
  <c r="BM579" i="2"/>
  <c r="Y579" i="2"/>
  <c r="Y581" i="2" s="1"/>
  <c r="X577" i="2"/>
  <c r="X576" i="2"/>
  <c r="BO575" i="2"/>
  <c r="BM575" i="2"/>
  <c r="Y575" i="2"/>
  <c r="AE600" i="2" s="1"/>
  <c r="X572" i="2"/>
  <c r="X571" i="2"/>
  <c r="BO570" i="2"/>
  <c r="BM570" i="2"/>
  <c r="Y570" i="2"/>
  <c r="BN570" i="2" s="1"/>
  <c r="BO569" i="2"/>
  <c r="BM569" i="2"/>
  <c r="Y569" i="2"/>
  <c r="BP569" i="2" s="1"/>
  <c r="BO568" i="2"/>
  <c r="BM568" i="2"/>
  <c r="Z568" i="2"/>
  <c r="Y568" i="2"/>
  <c r="BN568" i="2" s="1"/>
  <c r="BP567" i="2"/>
  <c r="BO567" i="2"/>
  <c r="BM567" i="2"/>
  <c r="Y567" i="2"/>
  <c r="BN567" i="2" s="1"/>
  <c r="X565" i="2"/>
  <c r="X564" i="2"/>
  <c r="BO563" i="2"/>
  <c r="BM563" i="2"/>
  <c r="Y563" i="2"/>
  <c r="BN563" i="2" s="1"/>
  <c r="BO562" i="2"/>
  <c r="BM562" i="2"/>
  <c r="Y562" i="2"/>
  <c r="Z562" i="2" s="1"/>
  <c r="BO561" i="2"/>
  <c r="BM561" i="2"/>
  <c r="Y561" i="2"/>
  <c r="BP561" i="2" s="1"/>
  <c r="BO560" i="2"/>
  <c r="BM560" i="2"/>
  <c r="Z560" i="2"/>
  <c r="Y560" i="2"/>
  <c r="BN560" i="2" s="1"/>
  <c r="BO559" i="2"/>
  <c r="BM559" i="2"/>
  <c r="Y559" i="2"/>
  <c r="Z559" i="2" s="1"/>
  <c r="X557" i="2"/>
  <c r="X556" i="2"/>
  <c r="BO555" i="2"/>
  <c r="BM555" i="2"/>
  <c r="Y555" i="2"/>
  <c r="BP555" i="2" s="1"/>
  <c r="BO554" i="2"/>
  <c r="BM554" i="2"/>
  <c r="Y554" i="2"/>
  <c r="Z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Z551" i="2" s="1"/>
  <c r="BO550" i="2"/>
  <c r="BM550" i="2"/>
  <c r="Y550" i="2"/>
  <c r="BP550" i="2" s="1"/>
  <c r="BO549" i="2"/>
  <c r="BM549" i="2"/>
  <c r="Y549" i="2"/>
  <c r="X547" i="2"/>
  <c r="X546" i="2"/>
  <c r="BO545" i="2"/>
  <c r="BM545" i="2"/>
  <c r="Y545" i="2"/>
  <c r="Z545" i="2" s="1"/>
  <c r="BO544" i="2"/>
  <c r="BM544" i="2"/>
  <c r="Y544" i="2"/>
  <c r="Z544" i="2" s="1"/>
  <c r="BO543" i="2"/>
  <c r="BM543" i="2"/>
  <c r="Z543" i="2"/>
  <c r="Y543" i="2"/>
  <c r="BN543" i="2" s="1"/>
  <c r="BO542" i="2"/>
  <c r="BM542" i="2"/>
  <c r="Y542" i="2"/>
  <c r="Z542" i="2" s="1"/>
  <c r="BO541" i="2"/>
  <c r="BM541" i="2"/>
  <c r="Y541" i="2"/>
  <c r="Z541" i="2" s="1"/>
  <c r="X539" i="2"/>
  <c r="X538" i="2"/>
  <c r="BO537" i="2"/>
  <c r="BM537" i="2"/>
  <c r="Y537" i="2"/>
  <c r="BN537" i="2" s="1"/>
  <c r="BO536" i="2"/>
  <c r="BM536" i="2"/>
  <c r="Y536" i="2"/>
  <c r="BP536" i="2" s="1"/>
  <c r="BO535" i="2"/>
  <c r="BM535" i="2"/>
  <c r="Y535" i="2"/>
  <c r="BP535" i="2" s="1"/>
  <c r="BP534" i="2"/>
  <c r="BO534" i="2"/>
  <c r="BM534" i="2"/>
  <c r="Y534" i="2"/>
  <c r="BN534" i="2" s="1"/>
  <c r="BO533" i="2"/>
  <c r="BM533" i="2"/>
  <c r="Y533" i="2"/>
  <c r="BP533" i="2" s="1"/>
  <c r="BO532" i="2"/>
  <c r="BM532" i="2"/>
  <c r="Y532" i="2"/>
  <c r="X528" i="2"/>
  <c r="X527" i="2"/>
  <c r="BP526" i="2"/>
  <c r="BO526" i="2"/>
  <c r="BN526" i="2"/>
  <c r="BM526" i="2"/>
  <c r="Z526" i="2"/>
  <c r="Z527" i="2" s="1"/>
  <c r="Y526" i="2"/>
  <c r="Y527" i="2" s="1"/>
  <c r="X524" i="2"/>
  <c r="X523" i="2"/>
  <c r="BO522" i="2"/>
  <c r="BM522" i="2"/>
  <c r="Y522" i="2"/>
  <c r="Z522" i="2" s="1"/>
  <c r="P522" i="2"/>
  <c r="BP521" i="2"/>
  <c r="BO521" i="2"/>
  <c r="BN521" i="2"/>
  <c r="BM521" i="2"/>
  <c r="Z521" i="2"/>
  <c r="Y521" i="2"/>
  <c r="P521" i="2"/>
  <c r="BO520" i="2"/>
  <c r="BM520" i="2"/>
  <c r="Y520" i="2"/>
  <c r="P520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O511" i="2"/>
  <c r="BM511" i="2"/>
  <c r="Y511" i="2"/>
  <c r="P511" i="2"/>
  <c r="BP510" i="2"/>
  <c r="BO510" i="2"/>
  <c r="BN510" i="2"/>
  <c r="BM510" i="2"/>
  <c r="Z510" i="2"/>
  <c r="Y510" i="2"/>
  <c r="BO509" i="2"/>
  <c r="BM509" i="2"/>
  <c r="Y509" i="2"/>
  <c r="Z509" i="2" s="1"/>
  <c r="BO508" i="2"/>
  <c r="BM508" i="2"/>
  <c r="Y508" i="2"/>
  <c r="BO507" i="2"/>
  <c r="BM507" i="2"/>
  <c r="Y507" i="2"/>
  <c r="BO506" i="2"/>
  <c r="BM506" i="2"/>
  <c r="Y506" i="2"/>
  <c r="Z506" i="2" s="1"/>
  <c r="BO505" i="2"/>
  <c r="BM505" i="2"/>
  <c r="Z505" i="2"/>
  <c r="Y505" i="2"/>
  <c r="X503" i="2"/>
  <c r="X502" i="2"/>
  <c r="BO501" i="2"/>
  <c r="BM501" i="2"/>
  <c r="Y501" i="2"/>
  <c r="BO500" i="2"/>
  <c r="BM500" i="2"/>
  <c r="Y500" i="2"/>
  <c r="BO499" i="2"/>
  <c r="BM499" i="2"/>
  <c r="Z499" i="2"/>
  <c r="Y499" i="2"/>
  <c r="BP498" i="2"/>
  <c r="BO498" i="2"/>
  <c r="BN498" i="2"/>
  <c r="BM498" i="2"/>
  <c r="Z498" i="2"/>
  <c r="Y498" i="2"/>
  <c r="P498" i="2"/>
  <c r="X496" i="2"/>
  <c r="X495" i="2"/>
  <c r="BO494" i="2"/>
  <c r="BM494" i="2"/>
  <c r="Z494" i="2"/>
  <c r="Y494" i="2"/>
  <c r="BN494" i="2" s="1"/>
  <c r="P494" i="2"/>
  <c r="BO493" i="2"/>
  <c r="BM493" i="2"/>
  <c r="Y493" i="2"/>
  <c r="BN493" i="2" s="1"/>
  <c r="P493" i="2"/>
  <c r="BO492" i="2"/>
  <c r="BM492" i="2"/>
  <c r="Y492" i="2"/>
  <c r="P492" i="2"/>
  <c r="BO491" i="2"/>
  <c r="BM491" i="2"/>
  <c r="Y491" i="2"/>
  <c r="BP491" i="2" s="1"/>
  <c r="BO490" i="2"/>
  <c r="BM490" i="2"/>
  <c r="Z490" i="2"/>
  <c r="Y490" i="2"/>
  <c r="BN490" i="2" s="1"/>
  <c r="BO489" i="2"/>
  <c r="BM489" i="2"/>
  <c r="Y489" i="2"/>
  <c r="BP489" i="2" s="1"/>
  <c r="BO488" i="2"/>
  <c r="BM488" i="2"/>
  <c r="Y488" i="2"/>
  <c r="BP488" i="2" s="1"/>
  <c r="P488" i="2"/>
  <c r="BP487" i="2"/>
  <c r="BO487" i="2"/>
  <c r="BN487" i="2"/>
  <c r="BM487" i="2"/>
  <c r="Z487" i="2"/>
  <c r="Y487" i="2"/>
  <c r="P487" i="2"/>
  <c r="BO486" i="2"/>
  <c r="BM486" i="2"/>
  <c r="Y486" i="2"/>
  <c r="BP486" i="2" s="1"/>
  <c r="P486" i="2"/>
  <c r="BO485" i="2"/>
  <c r="BM485" i="2"/>
  <c r="Y485" i="2"/>
  <c r="BO484" i="2"/>
  <c r="BM484" i="2"/>
  <c r="Z484" i="2"/>
  <c r="Y484" i="2"/>
  <c r="BN484" i="2" s="1"/>
  <c r="P484" i="2"/>
  <c r="BO483" i="2"/>
  <c r="BM483" i="2"/>
  <c r="Y483" i="2"/>
  <c r="BP483" i="2" s="1"/>
  <c r="P483" i="2"/>
  <c r="BO482" i="2"/>
  <c r="BM482" i="2"/>
  <c r="Z482" i="2"/>
  <c r="Y482" i="2"/>
  <c r="BN482" i="2" s="1"/>
  <c r="P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AC600" i="2" s="1"/>
  <c r="P479" i="2"/>
  <c r="X475" i="2"/>
  <c r="X474" i="2"/>
  <c r="BO473" i="2"/>
  <c r="BM473" i="2"/>
  <c r="Z473" i="2"/>
  <c r="Z474" i="2" s="1"/>
  <c r="Y473" i="2"/>
  <c r="Y475" i="2" s="1"/>
  <c r="P473" i="2"/>
  <c r="X471" i="2"/>
  <c r="X470" i="2"/>
  <c r="BO469" i="2"/>
  <c r="BM469" i="2"/>
  <c r="Y469" i="2"/>
  <c r="AB600" i="2" s="1"/>
  <c r="P469" i="2"/>
  <c r="X466" i="2"/>
  <c r="X465" i="2"/>
  <c r="BO464" i="2"/>
  <c r="BM464" i="2"/>
  <c r="Y464" i="2"/>
  <c r="BP464" i="2" s="1"/>
  <c r="BO463" i="2"/>
  <c r="BM463" i="2"/>
  <c r="Y463" i="2"/>
  <c r="Y465" i="2" s="1"/>
  <c r="P463" i="2"/>
  <c r="X460" i="2"/>
  <c r="X459" i="2"/>
  <c r="BO458" i="2"/>
  <c r="BM458" i="2"/>
  <c r="Y458" i="2"/>
  <c r="P458" i="2"/>
  <c r="BP457" i="2"/>
  <c r="BO457" i="2"/>
  <c r="BM457" i="2"/>
  <c r="Y457" i="2"/>
  <c r="BO456" i="2"/>
  <c r="BM456" i="2"/>
  <c r="Y456" i="2"/>
  <c r="P456" i="2"/>
  <c r="BO455" i="2"/>
  <c r="BM455" i="2"/>
  <c r="Z455" i="2"/>
  <c r="Y455" i="2"/>
  <c r="BP455" i="2" s="1"/>
  <c r="X453" i="2"/>
  <c r="X452" i="2"/>
  <c r="BO451" i="2"/>
  <c r="BM451" i="2"/>
  <c r="Y451" i="2"/>
  <c r="P451" i="2"/>
  <c r="BO450" i="2"/>
  <c r="BM450" i="2"/>
  <c r="Z450" i="2"/>
  <c r="Y450" i="2"/>
  <c r="P450" i="2"/>
  <c r="X447" i="2"/>
  <c r="X446" i="2"/>
  <c r="BO445" i="2"/>
  <c r="BM445" i="2"/>
  <c r="Y445" i="2"/>
  <c r="BN445" i="2" s="1"/>
  <c r="P445" i="2"/>
  <c r="BO444" i="2"/>
  <c r="BM444" i="2"/>
  <c r="Y444" i="2"/>
  <c r="P444" i="2"/>
  <c r="X442" i="2"/>
  <c r="X441" i="2"/>
  <c r="BP440" i="2"/>
  <c r="BO440" i="2"/>
  <c r="BN440" i="2"/>
  <c r="BM440" i="2"/>
  <c r="Z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BO436" i="2"/>
  <c r="BM436" i="2"/>
  <c r="Y436" i="2"/>
  <c r="BP436" i="2" s="1"/>
  <c r="P436" i="2"/>
  <c r="BO435" i="2"/>
  <c r="BM435" i="2"/>
  <c r="Y435" i="2"/>
  <c r="P435" i="2"/>
  <c r="BO434" i="2"/>
  <c r="BM434" i="2"/>
  <c r="Z434" i="2"/>
  <c r="Y434" i="2"/>
  <c r="BP434" i="2" s="1"/>
  <c r="P434" i="2"/>
  <c r="BO433" i="2"/>
  <c r="BM433" i="2"/>
  <c r="Y433" i="2"/>
  <c r="BO432" i="2"/>
  <c r="BM432" i="2"/>
  <c r="Y432" i="2"/>
  <c r="BO431" i="2"/>
  <c r="BM431" i="2"/>
  <c r="Y431" i="2"/>
  <c r="BO430" i="2"/>
  <c r="BM430" i="2"/>
  <c r="Y430" i="2"/>
  <c r="BO429" i="2"/>
  <c r="BM429" i="2"/>
  <c r="Y429" i="2"/>
  <c r="X425" i="2"/>
  <c r="X424" i="2"/>
  <c r="BO423" i="2"/>
  <c r="BM423" i="2"/>
  <c r="Y423" i="2"/>
  <c r="Y425" i="2" s="1"/>
  <c r="X421" i="2"/>
  <c r="X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BP416" i="2" s="1"/>
  <c r="BO415" i="2"/>
  <c r="BM415" i="2"/>
  <c r="Y415" i="2"/>
  <c r="P415" i="2"/>
  <c r="X413" i="2"/>
  <c r="X412" i="2"/>
  <c r="BO411" i="2"/>
  <c r="BM411" i="2"/>
  <c r="Y411" i="2"/>
  <c r="BP411" i="2" s="1"/>
  <c r="P411" i="2"/>
  <c r="BO410" i="2"/>
  <c r="BM410" i="2"/>
  <c r="Y410" i="2"/>
  <c r="Y413" i="2" s="1"/>
  <c r="P410" i="2"/>
  <c r="X408" i="2"/>
  <c r="X407" i="2"/>
  <c r="BO406" i="2"/>
  <c r="BM406" i="2"/>
  <c r="Y406" i="2"/>
  <c r="Z406" i="2" s="1"/>
  <c r="P406" i="2"/>
  <c r="BO405" i="2"/>
  <c r="BM405" i="2"/>
  <c r="Z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BP403" i="2" s="1"/>
  <c r="P403" i="2"/>
  <c r="BO402" i="2"/>
  <c r="BM402" i="2"/>
  <c r="Y402" i="2"/>
  <c r="Y408" i="2" s="1"/>
  <c r="P402" i="2"/>
  <c r="X399" i="2"/>
  <c r="Y398" i="2"/>
  <c r="X398" i="2"/>
  <c r="BP397" i="2"/>
  <c r="BO397" i="2"/>
  <c r="BN397" i="2"/>
  <c r="BM397" i="2"/>
  <c r="Z397" i="2"/>
  <c r="Z398" i="2" s="1"/>
  <c r="Y397" i="2"/>
  <c r="Y399" i="2" s="1"/>
  <c r="X395" i="2"/>
  <c r="X394" i="2"/>
  <c r="BO393" i="2"/>
  <c r="BM393" i="2"/>
  <c r="Y393" i="2"/>
  <c r="BP393" i="2" s="1"/>
  <c r="BO392" i="2"/>
  <c r="BM392" i="2"/>
  <c r="Y392" i="2"/>
  <c r="X390" i="2"/>
  <c r="X389" i="2"/>
  <c r="BO388" i="2"/>
  <c r="BM388" i="2"/>
  <c r="Y388" i="2"/>
  <c r="P388" i="2"/>
  <c r="BO387" i="2"/>
  <c r="BM387" i="2"/>
  <c r="Y387" i="2"/>
  <c r="BP387" i="2" s="1"/>
  <c r="P387" i="2"/>
  <c r="X385" i="2"/>
  <c r="X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BO381" i="2"/>
  <c r="BM381" i="2"/>
  <c r="Z381" i="2"/>
  <c r="Y381" i="2"/>
  <c r="BN381" i="2" s="1"/>
  <c r="P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BP378" i="2" s="1"/>
  <c r="P378" i="2"/>
  <c r="BO377" i="2"/>
  <c r="BM377" i="2"/>
  <c r="Y377" i="2"/>
  <c r="BP377" i="2" s="1"/>
  <c r="P377" i="2"/>
  <c r="BP376" i="2"/>
  <c r="BO376" i="2"/>
  <c r="BN376" i="2"/>
  <c r="BM376" i="2"/>
  <c r="Z376" i="2"/>
  <c r="Y376" i="2"/>
  <c r="P376" i="2"/>
  <c r="BO375" i="2"/>
  <c r="BM375" i="2"/>
  <c r="Y375" i="2"/>
  <c r="BP375" i="2" s="1"/>
  <c r="P375" i="2"/>
  <c r="BO374" i="2"/>
  <c r="BM374" i="2"/>
  <c r="Y374" i="2"/>
  <c r="Y384" i="2" s="1"/>
  <c r="P374" i="2"/>
  <c r="X370" i="2"/>
  <c r="X369" i="2"/>
  <c r="BO368" i="2"/>
  <c r="BM368" i="2"/>
  <c r="Y368" i="2"/>
  <c r="Z368" i="2" s="1"/>
  <c r="P368" i="2"/>
  <c r="BO367" i="2"/>
  <c r="BM367" i="2"/>
  <c r="Z367" i="2"/>
  <c r="Y367" i="2"/>
  <c r="BP367" i="2" s="1"/>
  <c r="P367" i="2"/>
  <c r="BO366" i="2"/>
  <c r="BM366" i="2"/>
  <c r="Y366" i="2"/>
  <c r="P366" i="2"/>
  <c r="X364" i="2"/>
  <c r="X363" i="2"/>
  <c r="BO362" i="2"/>
  <c r="BM362" i="2"/>
  <c r="Y362" i="2"/>
  <c r="Y364" i="2" s="1"/>
  <c r="P362" i="2"/>
  <c r="X359" i="2"/>
  <c r="X358" i="2"/>
  <c r="BP357" i="2"/>
  <c r="BO357" i="2"/>
  <c r="BN357" i="2"/>
  <c r="BM357" i="2"/>
  <c r="Z357" i="2"/>
  <c r="Y357" i="2"/>
  <c r="P357" i="2"/>
  <c r="BO356" i="2"/>
  <c r="BM356" i="2"/>
  <c r="Y356" i="2"/>
  <c r="BN356" i="2" s="1"/>
  <c r="P356" i="2"/>
  <c r="BO355" i="2"/>
  <c r="BM355" i="2"/>
  <c r="Y355" i="2"/>
  <c r="BP355" i="2" s="1"/>
  <c r="P355" i="2"/>
  <c r="X353" i="2"/>
  <c r="X352" i="2"/>
  <c r="BP351" i="2"/>
  <c r="BO351" i="2"/>
  <c r="BN351" i="2"/>
  <c r="BM351" i="2"/>
  <c r="Z351" i="2"/>
  <c r="Y351" i="2"/>
  <c r="P351" i="2"/>
  <c r="BO350" i="2"/>
  <c r="BM350" i="2"/>
  <c r="Y350" i="2"/>
  <c r="BP350" i="2" s="1"/>
  <c r="P350" i="2"/>
  <c r="BO349" i="2"/>
  <c r="BM349" i="2"/>
  <c r="Y349" i="2"/>
  <c r="BO348" i="2"/>
  <c r="BM348" i="2"/>
  <c r="Y348" i="2"/>
  <c r="BP348" i="2" s="1"/>
  <c r="X346" i="2"/>
  <c r="X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Y346" i="2" s="1"/>
  <c r="P342" i="2"/>
  <c r="X340" i="2"/>
  <c r="X339" i="2"/>
  <c r="BO338" i="2"/>
  <c r="BM338" i="2"/>
  <c r="Y338" i="2"/>
  <c r="BP338" i="2" s="1"/>
  <c r="P338" i="2"/>
  <c r="BP337" i="2"/>
  <c r="BO337" i="2"/>
  <c r="BN337" i="2"/>
  <c r="BM337" i="2"/>
  <c r="Z337" i="2"/>
  <c r="Y337" i="2"/>
  <c r="P337" i="2"/>
  <c r="BO336" i="2"/>
  <c r="BM336" i="2"/>
  <c r="Y336" i="2"/>
  <c r="BN336" i="2" s="1"/>
  <c r="P336" i="2"/>
  <c r="BO335" i="2"/>
  <c r="BM335" i="2"/>
  <c r="Y335" i="2"/>
  <c r="BP335" i="2" s="1"/>
  <c r="P335" i="2"/>
  <c r="BO334" i="2"/>
  <c r="BM334" i="2"/>
  <c r="Y334" i="2"/>
  <c r="Y339" i="2" s="1"/>
  <c r="P334" i="2"/>
  <c r="X332" i="2"/>
  <c r="X331" i="2"/>
  <c r="BO330" i="2"/>
  <c r="BM330" i="2"/>
  <c r="Y330" i="2"/>
  <c r="BP330" i="2" s="1"/>
  <c r="P330" i="2"/>
  <c r="BO329" i="2"/>
  <c r="BM329" i="2"/>
  <c r="Z329" i="2"/>
  <c r="Y329" i="2"/>
  <c r="BN329" i="2" s="1"/>
  <c r="P329" i="2"/>
  <c r="BO328" i="2"/>
  <c r="BM328" i="2"/>
  <c r="Y328" i="2"/>
  <c r="P328" i="2"/>
  <c r="BO327" i="2"/>
  <c r="BM327" i="2"/>
  <c r="Y327" i="2"/>
  <c r="BP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BP322" i="2" s="1"/>
  <c r="P322" i="2"/>
  <c r="BP321" i="2"/>
  <c r="BO321" i="2"/>
  <c r="BN321" i="2"/>
  <c r="BM321" i="2"/>
  <c r="Z321" i="2"/>
  <c r="Y321" i="2"/>
  <c r="P321" i="2"/>
  <c r="BO320" i="2"/>
  <c r="BM320" i="2"/>
  <c r="Y320" i="2"/>
  <c r="BP320" i="2" s="1"/>
  <c r="P320" i="2"/>
  <c r="BO319" i="2"/>
  <c r="BM319" i="2"/>
  <c r="Y319" i="2"/>
  <c r="BN319" i="2" s="1"/>
  <c r="P319" i="2"/>
  <c r="BO318" i="2"/>
  <c r="BM318" i="2"/>
  <c r="Y318" i="2"/>
  <c r="Y324" i="2" s="1"/>
  <c r="P318" i="2"/>
  <c r="X315" i="2"/>
  <c r="X314" i="2"/>
  <c r="BO313" i="2"/>
  <c r="BM313" i="2"/>
  <c r="Y313" i="2"/>
  <c r="Z313" i="2" s="1"/>
  <c r="Z314" i="2" s="1"/>
  <c r="P313" i="2"/>
  <c r="X310" i="2"/>
  <c r="X309" i="2"/>
  <c r="BP308" i="2"/>
  <c r="BO308" i="2"/>
  <c r="BM308" i="2"/>
  <c r="Y308" i="2"/>
  <c r="P308" i="2"/>
  <c r="BO307" i="2"/>
  <c r="BM307" i="2"/>
  <c r="Y307" i="2"/>
  <c r="Y309" i="2" s="1"/>
  <c r="P307" i="2"/>
  <c r="Y305" i="2"/>
  <c r="X305" i="2"/>
  <c r="Y304" i="2"/>
  <c r="X304" i="2"/>
  <c r="BP303" i="2"/>
  <c r="BO303" i="2"/>
  <c r="BN303" i="2"/>
  <c r="BM303" i="2"/>
  <c r="Z303" i="2"/>
  <c r="Z304" i="2" s="1"/>
  <c r="Y303" i="2"/>
  <c r="P303" i="2"/>
  <c r="X300" i="2"/>
  <c r="X299" i="2"/>
  <c r="BO298" i="2"/>
  <c r="BM298" i="2"/>
  <c r="Y298" i="2"/>
  <c r="Y299" i="2" s="1"/>
  <c r="P298" i="2"/>
  <c r="X295" i="2"/>
  <c r="X294" i="2"/>
  <c r="BO293" i="2"/>
  <c r="BM293" i="2"/>
  <c r="Y293" i="2"/>
  <c r="Y295" i="2" s="1"/>
  <c r="P293" i="2"/>
  <c r="Y291" i="2"/>
  <c r="X291" i="2"/>
  <c r="Y290" i="2"/>
  <c r="X290" i="2"/>
  <c r="BP289" i="2"/>
  <c r="BO289" i="2"/>
  <c r="BN289" i="2"/>
  <c r="BM289" i="2"/>
  <c r="Z289" i="2"/>
  <c r="Z290" i="2" s="1"/>
  <c r="Y289" i="2"/>
  <c r="P289" i="2"/>
  <c r="X287" i="2"/>
  <c r="X286" i="2"/>
  <c r="BO285" i="2"/>
  <c r="BM285" i="2"/>
  <c r="Y285" i="2"/>
  <c r="Y286" i="2" s="1"/>
  <c r="P285" i="2"/>
  <c r="X282" i="2"/>
  <c r="X281" i="2"/>
  <c r="BP280" i="2"/>
  <c r="BO280" i="2"/>
  <c r="BN280" i="2"/>
  <c r="BM280" i="2"/>
  <c r="Z280" i="2"/>
  <c r="Y280" i="2"/>
  <c r="P280" i="2"/>
  <c r="BO279" i="2"/>
  <c r="BM279" i="2"/>
  <c r="Y279" i="2"/>
  <c r="BP279" i="2" s="1"/>
  <c r="P279" i="2"/>
  <c r="BP278" i="2"/>
  <c r="BO278" i="2"/>
  <c r="BN278" i="2"/>
  <c r="BM278" i="2"/>
  <c r="Z278" i="2"/>
  <c r="Y278" i="2"/>
  <c r="P278" i="2"/>
  <c r="BO277" i="2"/>
  <c r="BM277" i="2"/>
  <c r="Z277" i="2"/>
  <c r="Y277" i="2"/>
  <c r="BN277" i="2" s="1"/>
  <c r="P277" i="2"/>
  <c r="BO276" i="2"/>
  <c r="BM276" i="2"/>
  <c r="Y276" i="2"/>
  <c r="P276" i="2"/>
  <c r="X273" i="2"/>
  <c r="X272" i="2"/>
  <c r="BP271" i="2"/>
  <c r="BO271" i="2"/>
  <c r="BN271" i="2"/>
  <c r="BM271" i="2"/>
  <c r="Z271" i="2"/>
  <c r="Y271" i="2"/>
  <c r="P271" i="2"/>
  <c r="BO270" i="2"/>
  <c r="BM270" i="2"/>
  <c r="Y270" i="2"/>
  <c r="BN270" i="2" s="1"/>
  <c r="P270" i="2"/>
  <c r="BP269" i="2"/>
  <c r="BO269" i="2"/>
  <c r="BN269" i="2"/>
  <c r="BM269" i="2"/>
  <c r="Z269" i="2"/>
  <c r="Y269" i="2"/>
  <c r="P269" i="2"/>
  <c r="X266" i="2"/>
  <c r="X265" i="2"/>
  <c r="BO264" i="2"/>
  <c r="BM264" i="2"/>
  <c r="Y264" i="2"/>
  <c r="M600" i="2" s="1"/>
  <c r="P264" i="2"/>
  <c r="X261" i="2"/>
  <c r="X260" i="2"/>
  <c r="BO259" i="2"/>
  <c r="BM259" i="2"/>
  <c r="Y259" i="2"/>
  <c r="BP259" i="2" s="1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L600" i="2" s="1"/>
  <c r="P254" i="2"/>
  <c r="X251" i="2"/>
  <c r="X250" i="2"/>
  <c r="BO249" i="2"/>
  <c r="BM249" i="2"/>
  <c r="Y249" i="2"/>
  <c r="Z249" i="2" s="1"/>
  <c r="Z250" i="2" s="1"/>
  <c r="X247" i="2"/>
  <c r="X246" i="2"/>
  <c r="BO245" i="2"/>
  <c r="BM245" i="2"/>
  <c r="Y245" i="2"/>
  <c r="Y247" i="2" s="1"/>
  <c r="X243" i="2"/>
  <c r="X242" i="2"/>
  <c r="BO241" i="2"/>
  <c r="BM241" i="2"/>
  <c r="Y241" i="2"/>
  <c r="BN241" i="2" s="1"/>
  <c r="P241" i="2"/>
  <c r="BO240" i="2"/>
  <c r="BM240" i="2"/>
  <c r="Y240" i="2"/>
  <c r="Z240" i="2" s="1"/>
  <c r="X238" i="2"/>
  <c r="X237" i="2"/>
  <c r="BO236" i="2"/>
  <c r="BM236" i="2"/>
  <c r="Z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Z229" i="2"/>
  <c r="Y229" i="2"/>
  <c r="P229" i="2"/>
  <c r="X226" i="2"/>
  <c r="X225" i="2"/>
  <c r="BO224" i="2"/>
  <c r="BM224" i="2"/>
  <c r="Y224" i="2"/>
  <c r="Z224" i="2" s="1"/>
  <c r="P224" i="2"/>
  <c r="BO223" i="2"/>
  <c r="BM223" i="2"/>
  <c r="Y223" i="2"/>
  <c r="Z223" i="2" s="1"/>
  <c r="P223" i="2"/>
  <c r="X221" i="2"/>
  <c r="X220" i="2"/>
  <c r="BO219" i="2"/>
  <c r="BM219" i="2"/>
  <c r="Y219" i="2"/>
  <c r="BN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BN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BO212" i="2"/>
  <c r="BM212" i="2"/>
  <c r="Y212" i="2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Z205" i="2"/>
  <c r="Y205" i="2"/>
  <c r="BN205" i="2" s="1"/>
  <c r="P205" i="2"/>
  <c r="BO204" i="2"/>
  <c r="BM204" i="2"/>
  <c r="Y204" i="2"/>
  <c r="Z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Y208" i="2" s="1"/>
  <c r="P200" i="2"/>
  <c r="X198" i="2"/>
  <c r="Y197" i="2"/>
  <c r="X197" i="2"/>
  <c r="BP196" i="2"/>
  <c r="BO196" i="2"/>
  <c r="BN196" i="2"/>
  <c r="BM196" i="2"/>
  <c r="Z196" i="2"/>
  <c r="Y196" i="2"/>
  <c r="P196" i="2"/>
  <c r="BO195" i="2"/>
  <c r="BM195" i="2"/>
  <c r="Z195" i="2"/>
  <c r="Z197" i="2" s="1"/>
  <c r="Y195" i="2"/>
  <c r="BN195" i="2" s="1"/>
  <c r="P195" i="2"/>
  <c r="X193" i="2"/>
  <c r="X192" i="2"/>
  <c r="BO191" i="2"/>
  <c r="BM191" i="2"/>
  <c r="Y191" i="2"/>
  <c r="P191" i="2"/>
  <c r="BO190" i="2"/>
  <c r="BM190" i="2"/>
  <c r="Y190" i="2"/>
  <c r="J600" i="2" s="1"/>
  <c r="P190" i="2"/>
  <c r="Y187" i="2"/>
  <c r="X187" i="2"/>
  <c r="X186" i="2"/>
  <c r="BO185" i="2"/>
  <c r="BM185" i="2"/>
  <c r="Z185" i="2"/>
  <c r="Z186" i="2" s="1"/>
  <c r="Y185" i="2"/>
  <c r="Y186" i="2" s="1"/>
  <c r="X183" i="2"/>
  <c r="X182" i="2"/>
  <c r="BO181" i="2"/>
  <c r="BM181" i="2"/>
  <c r="Y181" i="2"/>
  <c r="BP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P178" i="2"/>
  <c r="BO178" i="2"/>
  <c r="BN178" i="2"/>
  <c r="BM178" i="2"/>
  <c r="Z178" i="2"/>
  <c r="Y178" i="2"/>
  <c r="BP177" i="2"/>
  <c r="BO177" i="2"/>
  <c r="BN177" i="2"/>
  <c r="BM177" i="2"/>
  <c r="Z177" i="2"/>
  <c r="Y177" i="2"/>
  <c r="P177" i="2"/>
  <c r="BO176" i="2"/>
  <c r="BM176" i="2"/>
  <c r="Y176" i="2"/>
  <c r="Y182" i="2" s="1"/>
  <c r="P176" i="2"/>
  <c r="BP175" i="2"/>
  <c r="BO175" i="2"/>
  <c r="BN175" i="2"/>
  <c r="BM175" i="2"/>
  <c r="Z175" i="2"/>
  <c r="Y175" i="2"/>
  <c r="P175" i="2"/>
  <c r="BO174" i="2"/>
  <c r="BM174" i="2"/>
  <c r="Z174" i="2"/>
  <c r="Y174" i="2"/>
  <c r="BN174" i="2" s="1"/>
  <c r="P174" i="2"/>
  <c r="BO173" i="2"/>
  <c r="BM173" i="2"/>
  <c r="Y173" i="2"/>
  <c r="Z173" i="2" s="1"/>
  <c r="P173" i="2"/>
  <c r="X171" i="2"/>
  <c r="X170" i="2"/>
  <c r="BO169" i="2"/>
  <c r="BM169" i="2"/>
  <c r="Y169" i="2"/>
  <c r="I600" i="2" s="1"/>
  <c r="P169" i="2"/>
  <c r="Y165" i="2"/>
  <c r="X165" i="2"/>
  <c r="X164" i="2"/>
  <c r="BO163" i="2"/>
  <c r="BM163" i="2"/>
  <c r="Z163" i="2"/>
  <c r="Z164" i="2" s="1"/>
  <c r="Y163" i="2"/>
  <c r="Y164" i="2" s="1"/>
  <c r="P163" i="2"/>
  <c r="X161" i="2"/>
  <c r="X160" i="2"/>
  <c r="BO159" i="2"/>
  <c r="BM159" i="2"/>
  <c r="Y159" i="2"/>
  <c r="Z159" i="2" s="1"/>
  <c r="P159" i="2"/>
  <c r="BO158" i="2"/>
  <c r="BM158" i="2"/>
  <c r="Y158" i="2"/>
  <c r="Z158" i="2" s="1"/>
  <c r="P158" i="2"/>
  <c r="BO157" i="2"/>
  <c r="BM157" i="2"/>
  <c r="Y157" i="2"/>
  <c r="Y161" i="2" s="1"/>
  <c r="P157" i="2"/>
  <c r="X155" i="2"/>
  <c r="X154" i="2"/>
  <c r="BO153" i="2"/>
  <c r="BM153" i="2"/>
  <c r="Y153" i="2"/>
  <c r="H600" i="2" s="1"/>
  <c r="P153" i="2"/>
  <c r="X150" i="2"/>
  <c r="X149" i="2"/>
  <c r="BP148" i="2"/>
  <c r="BO148" i="2"/>
  <c r="BN148" i="2"/>
  <c r="BM148" i="2"/>
  <c r="Z148" i="2"/>
  <c r="Y148" i="2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X140" i="2"/>
  <c r="X139" i="2"/>
  <c r="BO138" i="2"/>
  <c r="BM138" i="2"/>
  <c r="Y138" i="2"/>
  <c r="BP138" i="2" s="1"/>
  <c r="P138" i="2"/>
  <c r="BO137" i="2"/>
  <c r="BM137" i="2"/>
  <c r="Y137" i="2"/>
  <c r="BN137" i="2" s="1"/>
  <c r="P137" i="2"/>
  <c r="X134" i="2"/>
  <c r="X133" i="2"/>
  <c r="BO132" i="2"/>
  <c r="BM132" i="2"/>
  <c r="Y132" i="2"/>
  <c r="Y134" i="2" s="1"/>
  <c r="P132" i="2"/>
  <c r="BP131" i="2"/>
  <c r="BO131" i="2"/>
  <c r="BN131" i="2"/>
  <c r="BM131" i="2"/>
  <c r="Z131" i="2"/>
  <c r="Y131" i="2"/>
  <c r="P131" i="2"/>
  <c r="X129" i="2"/>
  <c r="X128" i="2"/>
  <c r="BP127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O123" i="2"/>
  <c r="BM123" i="2"/>
  <c r="Z123" i="2"/>
  <c r="Y123" i="2"/>
  <c r="BP123" i="2" s="1"/>
  <c r="BO122" i="2"/>
  <c r="BM122" i="2"/>
  <c r="Y122" i="2"/>
  <c r="BP122" i="2" s="1"/>
  <c r="P122" i="2"/>
  <c r="BP121" i="2"/>
  <c r="BO121" i="2"/>
  <c r="BN121" i="2"/>
  <c r="BM121" i="2"/>
  <c r="Z121" i="2"/>
  <c r="Y121" i="2"/>
  <c r="P121" i="2"/>
  <c r="BO120" i="2"/>
  <c r="BM120" i="2"/>
  <c r="Y120" i="2"/>
  <c r="BP120" i="2" s="1"/>
  <c r="BO119" i="2"/>
  <c r="BM119" i="2"/>
  <c r="Y119" i="2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Z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BN100" i="2" s="1"/>
  <c r="P100" i="2"/>
  <c r="BO99" i="2"/>
  <c r="BM99" i="2"/>
  <c r="Y99" i="2"/>
  <c r="Z99" i="2" s="1"/>
  <c r="P99" i="2"/>
  <c r="BO98" i="2"/>
  <c r="BM98" i="2"/>
  <c r="Y98" i="2"/>
  <c r="Z98" i="2" s="1"/>
  <c r="BO97" i="2"/>
  <c r="BM97" i="2"/>
  <c r="Y97" i="2"/>
  <c r="BP97" i="2" s="1"/>
  <c r="BO96" i="2"/>
  <c r="BM96" i="2"/>
  <c r="Y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P81" i="2"/>
  <c r="BO81" i="2"/>
  <c r="BM81" i="2"/>
  <c r="Y81" i="2"/>
  <c r="P81" i="2"/>
  <c r="BO80" i="2"/>
  <c r="BM80" i="2"/>
  <c r="Y80" i="2"/>
  <c r="P80" i="2"/>
  <c r="X78" i="2"/>
  <c r="X77" i="2"/>
  <c r="BP76" i="2"/>
  <c r="BO76" i="2"/>
  <c r="BN76" i="2"/>
  <c r="BM76" i="2"/>
  <c r="Z76" i="2"/>
  <c r="Y76" i="2"/>
  <c r="P76" i="2"/>
  <c r="BO75" i="2"/>
  <c r="BM75" i="2"/>
  <c r="Y75" i="2"/>
  <c r="P75" i="2"/>
  <c r="BP74" i="2"/>
  <c r="BO74" i="2"/>
  <c r="BN74" i="2"/>
  <c r="BM74" i="2"/>
  <c r="Z74" i="2"/>
  <c r="Y74" i="2"/>
  <c r="P74" i="2"/>
  <c r="BO73" i="2"/>
  <c r="BM73" i="2"/>
  <c r="Y73" i="2"/>
  <c r="P73" i="2"/>
  <c r="BP72" i="2"/>
  <c r="BO72" i="2"/>
  <c r="BN72" i="2"/>
  <c r="BM72" i="2"/>
  <c r="Z72" i="2"/>
  <c r="Y72" i="2"/>
  <c r="P72" i="2"/>
  <c r="BO71" i="2"/>
  <c r="BM71" i="2"/>
  <c r="Z71" i="2"/>
  <c r="Y71" i="2"/>
  <c r="BN71" i="2" s="1"/>
  <c r="P71" i="2"/>
  <c r="X69" i="2"/>
  <c r="X68" i="2"/>
  <c r="BO67" i="2"/>
  <c r="BM67" i="2"/>
  <c r="Y67" i="2"/>
  <c r="BP67" i="2" s="1"/>
  <c r="P67" i="2"/>
  <c r="BO66" i="2"/>
  <c r="BM66" i="2"/>
  <c r="Y66" i="2"/>
  <c r="P66" i="2"/>
  <c r="BO65" i="2"/>
  <c r="BM65" i="2"/>
  <c r="Y65" i="2"/>
  <c r="BP65" i="2" s="1"/>
  <c r="P65" i="2"/>
  <c r="X63" i="2"/>
  <c r="X62" i="2"/>
  <c r="BO61" i="2"/>
  <c r="BM61" i="2"/>
  <c r="Y61" i="2"/>
  <c r="BP61" i="2" s="1"/>
  <c r="P61" i="2"/>
  <c r="BO60" i="2"/>
  <c r="BM60" i="2"/>
  <c r="Y60" i="2"/>
  <c r="P60" i="2"/>
  <c r="BO59" i="2"/>
  <c r="BM59" i="2"/>
  <c r="Y59" i="2"/>
  <c r="Z59" i="2" s="1"/>
  <c r="P59" i="2"/>
  <c r="BP58" i="2"/>
  <c r="BO58" i="2"/>
  <c r="BN58" i="2"/>
  <c r="BM58" i="2"/>
  <c r="Z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P51" i="2" s="1"/>
  <c r="P51" i="2"/>
  <c r="BO50" i="2"/>
  <c r="BM50" i="2"/>
  <c r="Z50" i="2"/>
  <c r="Y50" i="2"/>
  <c r="BN50" i="2" s="1"/>
  <c r="P50" i="2"/>
  <c r="BO49" i="2"/>
  <c r="BM49" i="2"/>
  <c r="Y49" i="2"/>
  <c r="Z49" i="2" s="1"/>
  <c r="P49" i="2"/>
  <c r="X46" i="2"/>
  <c r="X45" i="2"/>
  <c r="BO44" i="2"/>
  <c r="BM44" i="2"/>
  <c r="Y44" i="2"/>
  <c r="Y46" i="2" s="1"/>
  <c r="P44" i="2"/>
  <c r="X42" i="2"/>
  <c r="X41" i="2"/>
  <c r="BO40" i="2"/>
  <c r="BM40" i="2"/>
  <c r="Z40" i="2"/>
  <c r="Y40" i="2"/>
  <c r="BP40" i="2" s="1"/>
  <c r="P40" i="2"/>
  <c r="BO39" i="2"/>
  <c r="BM39" i="2"/>
  <c r="Y39" i="2"/>
  <c r="BP39" i="2" s="1"/>
  <c r="P39" i="2"/>
  <c r="BO38" i="2"/>
  <c r="BM38" i="2"/>
  <c r="Y38" i="2"/>
  <c r="BN38" i="2" s="1"/>
  <c r="P38" i="2"/>
  <c r="BO37" i="2"/>
  <c r="BM37" i="2"/>
  <c r="Y37" i="2"/>
  <c r="Y41" i="2" s="1"/>
  <c r="P37" i="2"/>
  <c r="Y33" i="2"/>
  <c r="X33" i="2"/>
  <c r="Y32" i="2"/>
  <c r="X32" i="2"/>
  <c r="BP31" i="2"/>
  <c r="BO31" i="2"/>
  <c r="BN31" i="2"/>
  <c r="BM31" i="2"/>
  <c r="Z31" i="2"/>
  <c r="Z32" i="2" s="1"/>
  <c r="Y31" i="2"/>
  <c r="P31" i="2"/>
  <c r="X29" i="2"/>
  <c r="X590" i="2" s="1"/>
  <c r="X28" i="2"/>
  <c r="X594" i="2" s="1"/>
  <c r="BO27" i="2"/>
  <c r="BM27" i="2"/>
  <c r="Y27" i="2"/>
  <c r="BP27" i="2" s="1"/>
  <c r="P27" i="2"/>
  <c r="BO26" i="2"/>
  <c r="BM26" i="2"/>
  <c r="Y26" i="2"/>
  <c r="BP26" i="2" s="1"/>
  <c r="P26" i="2"/>
  <c r="BO25" i="2"/>
  <c r="BM25" i="2"/>
  <c r="Z25" i="2"/>
  <c r="Y25" i="2"/>
  <c r="BN25" i="2" s="1"/>
  <c r="BP24" i="2"/>
  <c r="BO24" i="2"/>
  <c r="BN24" i="2"/>
  <c r="BM24" i="2"/>
  <c r="Z24" i="2"/>
  <c r="Y24" i="2"/>
  <c r="BO23" i="2"/>
  <c r="BM23" i="2"/>
  <c r="Y23" i="2"/>
  <c r="BP23" i="2" s="1"/>
  <c r="P23" i="2"/>
  <c r="BO22" i="2"/>
  <c r="X592" i="2" s="1"/>
  <c r="BM22" i="2"/>
  <c r="Y22" i="2"/>
  <c r="B600" i="2" s="1"/>
  <c r="P22" i="2"/>
  <c r="H10" i="2"/>
  <c r="A9" i="2"/>
  <c r="J9" i="2" s="1"/>
  <c r="D7" i="2"/>
  <c r="Q6" i="2"/>
  <c r="P2" i="2"/>
  <c r="F9" i="2" l="1"/>
  <c r="A10" i="2"/>
  <c r="X591" i="2"/>
  <c r="BP25" i="2"/>
  <c r="Z38" i="2"/>
  <c r="Z39" i="2"/>
  <c r="BN39" i="2"/>
  <c r="Y42" i="2"/>
  <c r="Y45" i="2"/>
  <c r="BP50" i="2"/>
  <c r="BN53" i="2"/>
  <c r="Z54" i="2"/>
  <c r="BN54" i="2"/>
  <c r="Y62" i="2"/>
  <c r="BP60" i="2"/>
  <c r="BN60" i="2"/>
  <c r="Z60" i="2"/>
  <c r="BP66" i="2"/>
  <c r="BN66" i="2"/>
  <c r="Z66" i="2"/>
  <c r="BP73" i="2"/>
  <c r="Z73" i="2"/>
  <c r="Y84" i="2"/>
  <c r="Y83" i="2"/>
  <c r="BN80" i="2"/>
  <c r="BP80" i="2"/>
  <c r="BN81" i="2"/>
  <c r="Z81" i="2"/>
  <c r="H9" i="2"/>
  <c r="BN37" i="2"/>
  <c r="BP37" i="2"/>
  <c r="BP38" i="2"/>
  <c r="BN49" i="2"/>
  <c r="BN59" i="2"/>
  <c r="BN75" i="2"/>
  <c r="BP75" i="2"/>
  <c r="BP82" i="2"/>
  <c r="BN82" i="2"/>
  <c r="Z82" i="2"/>
  <c r="E600" i="2"/>
  <c r="Y90" i="2"/>
  <c r="BP87" i="2"/>
  <c r="BN87" i="2"/>
  <c r="Z87" i="2"/>
  <c r="BN96" i="2"/>
  <c r="BP96" i="2"/>
  <c r="F600" i="2"/>
  <c r="BP106" i="2"/>
  <c r="BN106" i="2"/>
  <c r="Z106" i="2"/>
  <c r="BN120" i="2"/>
  <c r="BP137" i="2"/>
  <c r="Y144" i="2"/>
  <c r="BP180" i="2"/>
  <c r="BN181" i="2"/>
  <c r="Y183" i="2"/>
  <c r="BN240" i="2"/>
  <c r="BP240" i="2"/>
  <c r="BP241" i="2"/>
  <c r="BN245" i="2"/>
  <c r="BP245" i="2"/>
  <c r="Y246" i="2"/>
  <c r="BP255" i="2"/>
  <c r="BN256" i="2"/>
  <c r="Y272" i="2"/>
  <c r="Y281" i="2"/>
  <c r="BP319" i="2"/>
  <c r="BN320" i="2"/>
  <c r="Y353" i="2"/>
  <c r="BP349" i="2"/>
  <c r="BN350" i="2"/>
  <c r="BN368" i="2"/>
  <c r="BP368" i="2"/>
  <c r="BP374" i="2"/>
  <c r="BN375" i="2"/>
  <c r="Y385" i="2"/>
  <c r="Y389" i="2"/>
  <c r="Y395" i="2"/>
  <c r="BN406" i="2"/>
  <c r="BP406" i="2"/>
  <c r="BP410" i="2"/>
  <c r="BN411" i="2"/>
  <c r="BN416" i="2"/>
  <c r="Y424" i="2"/>
  <c r="Y600" i="2"/>
  <c r="BP429" i="2"/>
  <c r="BN429" i="2"/>
  <c r="Z429" i="2"/>
  <c r="BP431" i="2"/>
  <c r="BN431" i="2"/>
  <c r="Z431" i="2"/>
  <c r="BP433" i="2"/>
  <c r="BN433" i="2"/>
  <c r="Z433" i="2"/>
  <c r="BN438" i="2"/>
  <c r="Z438" i="2"/>
  <c r="BP451" i="2"/>
  <c r="BN451" i="2"/>
  <c r="Z451" i="2"/>
  <c r="Z452" i="2" s="1"/>
  <c r="BP456" i="2"/>
  <c r="BN456" i="2"/>
  <c r="Z456" i="2"/>
  <c r="Y459" i="2"/>
  <c r="BN480" i="2"/>
  <c r="Z480" i="2"/>
  <c r="BP492" i="2"/>
  <c r="BN492" i="2"/>
  <c r="Z492" i="2"/>
  <c r="BP501" i="2"/>
  <c r="BN501" i="2"/>
  <c r="Z501" i="2"/>
  <c r="BP507" i="2"/>
  <c r="BN507" i="2"/>
  <c r="Z507" i="2"/>
  <c r="BN509" i="2"/>
  <c r="BP509" i="2"/>
  <c r="BP511" i="2"/>
  <c r="Z511" i="2"/>
  <c r="BN515" i="2"/>
  <c r="Z515" i="2"/>
  <c r="AD600" i="2"/>
  <c r="Y539" i="2"/>
  <c r="BP71" i="2"/>
  <c r="Y103" i="2"/>
  <c r="BN99" i="2"/>
  <c r="BP99" i="2"/>
  <c r="BP100" i="2"/>
  <c r="BN115" i="2"/>
  <c r="Y117" i="2"/>
  <c r="Y128" i="2"/>
  <c r="Z124" i="2"/>
  <c r="BN124" i="2"/>
  <c r="Z125" i="2"/>
  <c r="BN125" i="2"/>
  <c r="Y129" i="2"/>
  <c r="Z137" i="2"/>
  <c r="Z139" i="2" s="1"/>
  <c r="Z138" i="2"/>
  <c r="BN138" i="2"/>
  <c r="Y139" i="2"/>
  <c r="Y145" i="2"/>
  <c r="Z153" i="2"/>
  <c r="Z154" i="2" s="1"/>
  <c r="BN153" i="2"/>
  <c r="BP153" i="2"/>
  <c r="Y154" i="2"/>
  <c r="Y155" i="2"/>
  <c r="BN159" i="2"/>
  <c r="BP159" i="2"/>
  <c r="BP163" i="2"/>
  <c r="Z169" i="2"/>
  <c r="Z170" i="2" s="1"/>
  <c r="BN169" i="2"/>
  <c r="BP169" i="2"/>
  <c r="Y170" i="2"/>
  <c r="Y171" i="2"/>
  <c r="BN173" i="2"/>
  <c r="BP173" i="2"/>
  <c r="BP174" i="2"/>
  <c r="Z176" i="2"/>
  <c r="Z180" i="2"/>
  <c r="BP185" i="2"/>
  <c r="Z190" i="2"/>
  <c r="BN190" i="2"/>
  <c r="BP190" i="2"/>
  <c r="Y193" i="2"/>
  <c r="BP195" i="2"/>
  <c r="Z200" i="2"/>
  <c r="BN200" i="2"/>
  <c r="BP200" i="2"/>
  <c r="BN204" i="2"/>
  <c r="BP204" i="2"/>
  <c r="BP205" i="2"/>
  <c r="Z207" i="2"/>
  <c r="Y220" i="2"/>
  <c r="Y221" i="2"/>
  <c r="BN214" i="2"/>
  <c r="BP214" i="2"/>
  <c r="BP215" i="2"/>
  <c r="Z217" i="2"/>
  <c r="BP219" i="2"/>
  <c r="BN224" i="2"/>
  <c r="BP224" i="2"/>
  <c r="K600" i="2"/>
  <c r="BP229" i="2"/>
  <c r="BN230" i="2"/>
  <c r="Z231" i="2"/>
  <c r="BN231" i="2"/>
  <c r="BN235" i="2"/>
  <c r="BP235" i="2"/>
  <c r="BP236" i="2"/>
  <c r="Z241" i="2"/>
  <c r="Z242" i="2" s="1"/>
  <c r="Y243" i="2"/>
  <c r="Z255" i="2"/>
  <c r="Z264" i="2"/>
  <c r="Z265" i="2" s="1"/>
  <c r="BN264" i="2"/>
  <c r="BP264" i="2"/>
  <c r="Y265" i="2"/>
  <c r="Y266" i="2"/>
  <c r="O600" i="2"/>
  <c r="BP270" i="2"/>
  <c r="Y282" i="2"/>
  <c r="BN276" i="2"/>
  <c r="BP276" i="2"/>
  <c r="BP277" i="2"/>
  <c r="Z279" i="2"/>
  <c r="Z293" i="2"/>
  <c r="Z294" i="2" s="1"/>
  <c r="BN293" i="2"/>
  <c r="BP293" i="2"/>
  <c r="Y294" i="2"/>
  <c r="S600" i="2"/>
  <c r="Z307" i="2"/>
  <c r="BN307" i="2"/>
  <c r="BP307" i="2"/>
  <c r="Y310" i="2"/>
  <c r="Z319" i="2"/>
  <c r="Z327" i="2"/>
  <c r="BN327" i="2"/>
  <c r="Y332" i="2"/>
  <c r="BP329" i="2"/>
  <c r="BN330" i="2"/>
  <c r="Z335" i="2"/>
  <c r="BN335" i="2"/>
  <c r="Z343" i="2"/>
  <c r="BN343" i="2"/>
  <c r="Z348" i="2"/>
  <c r="BN348" i="2"/>
  <c r="Z349" i="2"/>
  <c r="Z355" i="2"/>
  <c r="BN355" i="2"/>
  <c r="Z362" i="2"/>
  <c r="Z363" i="2" s="1"/>
  <c r="BN362" i="2"/>
  <c r="BP362" i="2"/>
  <c r="Y363" i="2"/>
  <c r="Y370" i="2"/>
  <c r="Z374" i="2"/>
  <c r="Z379" i="2"/>
  <c r="BN380" i="2"/>
  <c r="BP380" i="2"/>
  <c r="BP381" i="2"/>
  <c r="Z383" i="2"/>
  <c r="Y394" i="2"/>
  <c r="Z393" i="2"/>
  <c r="Z402" i="2"/>
  <c r="BN402" i="2"/>
  <c r="BP402" i="2"/>
  <c r="Z410" i="2"/>
  <c r="Y420" i="2"/>
  <c r="BP417" i="2"/>
  <c r="BN417" i="2"/>
  <c r="Z417" i="2"/>
  <c r="BP430" i="2"/>
  <c r="BN430" i="2"/>
  <c r="Z430" i="2"/>
  <c r="BP432" i="2"/>
  <c r="BN432" i="2"/>
  <c r="Z432" i="2"/>
  <c r="BP435" i="2"/>
  <c r="BN435" i="2"/>
  <c r="Z435" i="2"/>
  <c r="BP438" i="2"/>
  <c r="BN439" i="2"/>
  <c r="BP444" i="2"/>
  <c r="BN444" i="2"/>
  <c r="Z444" i="2"/>
  <c r="BN457" i="2"/>
  <c r="Z457" i="2"/>
  <c r="BP480" i="2"/>
  <c r="BN481" i="2"/>
  <c r="BP485" i="2"/>
  <c r="BN485" i="2"/>
  <c r="Z485" i="2"/>
  <c r="Y502" i="2"/>
  <c r="BP500" i="2"/>
  <c r="Z500" i="2"/>
  <c r="Z502" i="2" s="1"/>
  <c r="BP508" i="2"/>
  <c r="Z508" i="2"/>
  <c r="BP512" i="2"/>
  <c r="BN512" i="2"/>
  <c r="Z512" i="2"/>
  <c r="BP515" i="2"/>
  <c r="BN516" i="2"/>
  <c r="BN522" i="2"/>
  <c r="BP522" i="2"/>
  <c r="BN536" i="2"/>
  <c r="BN542" i="2"/>
  <c r="BP542" i="2"/>
  <c r="BN544" i="2"/>
  <c r="BP544" i="2"/>
  <c r="BN554" i="2"/>
  <c r="BP554" i="2"/>
  <c r="BN559" i="2"/>
  <c r="BP559" i="2"/>
  <c r="BP563" i="2"/>
  <c r="Y584" i="2"/>
  <c r="Y585" i="2"/>
  <c r="Z600" i="2"/>
  <c r="Y452" i="2"/>
  <c r="BP482" i="2"/>
  <c r="BP484" i="2"/>
  <c r="BN489" i="2"/>
  <c r="BP490" i="2"/>
  <c r="BP494" i="2"/>
  <c r="Y503" i="2"/>
  <c r="BP499" i="2"/>
  <c r="Y518" i="2"/>
  <c r="BN506" i="2"/>
  <c r="BP506" i="2"/>
  <c r="Y524" i="2"/>
  <c r="Y528" i="2"/>
  <c r="BN533" i="2"/>
  <c r="BP537" i="2"/>
  <c r="BN541" i="2"/>
  <c r="BP541" i="2"/>
  <c r="BP543" i="2"/>
  <c r="BN545" i="2"/>
  <c r="BP545" i="2"/>
  <c r="Y546" i="2"/>
  <c r="Y557" i="2"/>
  <c r="BN551" i="2"/>
  <c r="BP551" i="2"/>
  <c r="BP560" i="2"/>
  <c r="BN562" i="2"/>
  <c r="BP562" i="2"/>
  <c r="Z563" i="2"/>
  <c r="BP568" i="2"/>
  <c r="Z569" i="2"/>
  <c r="BP570" i="2"/>
  <c r="F10" i="2"/>
  <c r="Z546" i="2"/>
  <c r="Z225" i="2"/>
  <c r="X593" i="2"/>
  <c r="Z27" i="2"/>
  <c r="Y77" i="2"/>
  <c r="Z114" i="2"/>
  <c r="BP49" i="2"/>
  <c r="BP59" i="2"/>
  <c r="Z67" i="2"/>
  <c r="Y91" i="2"/>
  <c r="BN95" i="2"/>
  <c r="BN98" i="2"/>
  <c r="BN109" i="2"/>
  <c r="Z119" i="2"/>
  <c r="Z132" i="2"/>
  <c r="Z133" i="2" s="1"/>
  <c r="BP147" i="2"/>
  <c r="BN158" i="2"/>
  <c r="Z191" i="2"/>
  <c r="Z192" i="2" s="1"/>
  <c r="BN203" i="2"/>
  <c r="BN213" i="2"/>
  <c r="BN223" i="2"/>
  <c r="BN234" i="2"/>
  <c r="Y237" i="2"/>
  <c r="Y242" i="2"/>
  <c r="BN249" i="2"/>
  <c r="Y261" i="2"/>
  <c r="Y287" i="2"/>
  <c r="Y300" i="2"/>
  <c r="BN313" i="2"/>
  <c r="Y325" i="2"/>
  <c r="Z334" i="2"/>
  <c r="BP336" i="2"/>
  <c r="Z344" i="2"/>
  <c r="BP356" i="2"/>
  <c r="BN367" i="2"/>
  <c r="BN379" i="2"/>
  <c r="Y390" i="2"/>
  <c r="BN405" i="2"/>
  <c r="Z415" i="2"/>
  <c r="Y421" i="2"/>
  <c r="BP445" i="2"/>
  <c r="BN473" i="2"/>
  <c r="Z488" i="2"/>
  <c r="Z491" i="2"/>
  <c r="BP493" i="2"/>
  <c r="Z520" i="2"/>
  <c r="Z523" i="2" s="1"/>
  <c r="Z532" i="2"/>
  <c r="Z535" i="2"/>
  <c r="Y538" i="2"/>
  <c r="Z579" i="2"/>
  <c r="Z580" i="2" s="1"/>
  <c r="Z95" i="2"/>
  <c r="Z127" i="2"/>
  <c r="Y209" i="2"/>
  <c r="BN27" i="2"/>
  <c r="Y63" i="2"/>
  <c r="BN114" i="2"/>
  <c r="BN229" i="2"/>
  <c r="BN349" i="2"/>
  <c r="Y352" i="2"/>
  <c r="BN374" i="2"/>
  <c r="BN410" i="2"/>
  <c r="Y441" i="2"/>
  <c r="Y460" i="2"/>
  <c r="Y466" i="2"/>
  <c r="BN52" i="2"/>
  <c r="Y55" i="2"/>
  <c r="BN163" i="2"/>
  <c r="BN185" i="2"/>
  <c r="Y340" i="2"/>
  <c r="Z22" i="2"/>
  <c r="Z44" i="2"/>
  <c r="Z45" i="2" s="1"/>
  <c r="BN67" i="2"/>
  <c r="Y78" i="2"/>
  <c r="Z88" i="2"/>
  <c r="Z93" i="2"/>
  <c r="BP98" i="2"/>
  <c r="Z107" i="2"/>
  <c r="Z110" i="2" s="1"/>
  <c r="BP109" i="2"/>
  <c r="BN119" i="2"/>
  <c r="Z122" i="2"/>
  <c r="BN132" i="2"/>
  <c r="Z143" i="2"/>
  <c r="Z144" i="2" s="1"/>
  <c r="BP158" i="2"/>
  <c r="BN191" i="2"/>
  <c r="Z201" i="2"/>
  <c r="BP203" i="2"/>
  <c r="Z211" i="2"/>
  <c r="BP213" i="2"/>
  <c r="BP223" i="2"/>
  <c r="Z232" i="2"/>
  <c r="BP234" i="2"/>
  <c r="BP249" i="2"/>
  <c r="Z258" i="2"/>
  <c r="Y273" i="2"/>
  <c r="BP313" i="2"/>
  <c r="Z322" i="2"/>
  <c r="BN334" i="2"/>
  <c r="BN344" i="2"/>
  <c r="Z377" i="2"/>
  <c r="Z387" i="2"/>
  <c r="Z392" i="2"/>
  <c r="Z394" i="2" s="1"/>
  <c r="Z403" i="2"/>
  <c r="BN415" i="2"/>
  <c r="Z418" i="2"/>
  <c r="Z423" i="2"/>
  <c r="Z424" i="2" s="1"/>
  <c r="Y446" i="2"/>
  <c r="BP473" i="2"/>
  <c r="Z483" i="2"/>
  <c r="BN488" i="2"/>
  <c r="BN491" i="2"/>
  <c r="BN520" i="2"/>
  <c r="Y523" i="2"/>
  <c r="BN532" i="2"/>
  <c r="BN535" i="2"/>
  <c r="Y547" i="2"/>
  <c r="Y571" i="2"/>
  <c r="BN579" i="2"/>
  <c r="P600" i="2"/>
  <c r="Q600" i="2"/>
  <c r="BN22" i="2"/>
  <c r="BN44" i="2"/>
  <c r="Y56" i="2"/>
  <c r="Z65" i="2"/>
  <c r="Z68" i="2" s="1"/>
  <c r="Z75" i="2"/>
  <c r="Z77" i="2" s="1"/>
  <c r="BN88" i="2"/>
  <c r="BN93" i="2"/>
  <c r="Z96" i="2"/>
  <c r="BN107" i="2"/>
  <c r="Y110" i="2"/>
  <c r="BP119" i="2"/>
  <c r="BN122" i="2"/>
  <c r="BP132" i="2"/>
  <c r="BN143" i="2"/>
  <c r="BP191" i="2"/>
  <c r="BN201" i="2"/>
  <c r="BN211" i="2"/>
  <c r="Z219" i="2"/>
  <c r="BN232" i="2"/>
  <c r="Y250" i="2"/>
  <c r="BN258" i="2"/>
  <c r="Z270" i="2"/>
  <c r="Z272" i="2" s="1"/>
  <c r="Z308" i="2"/>
  <c r="Z309" i="2" s="1"/>
  <c r="Y314" i="2"/>
  <c r="BN322" i="2"/>
  <c r="BP334" i="2"/>
  <c r="Z342" i="2"/>
  <c r="BN377" i="2"/>
  <c r="BN387" i="2"/>
  <c r="BN392" i="2"/>
  <c r="BN403" i="2"/>
  <c r="BP415" i="2"/>
  <c r="BN418" i="2"/>
  <c r="BN423" i="2"/>
  <c r="Z436" i="2"/>
  <c r="Y442" i="2"/>
  <c r="Z463" i="2"/>
  <c r="Z469" i="2"/>
  <c r="Z470" i="2" s="1"/>
  <c r="Y474" i="2"/>
  <c r="BN483" i="2"/>
  <c r="Z486" i="2"/>
  <c r="Z513" i="2"/>
  <c r="BP520" i="2"/>
  <c r="BP532" i="2"/>
  <c r="Z549" i="2"/>
  <c r="Z552" i="2"/>
  <c r="Z555" i="2"/>
  <c r="BP579" i="2"/>
  <c r="Z587" i="2"/>
  <c r="Z588" i="2" s="1"/>
  <c r="R600" i="2"/>
  <c r="Y238" i="2"/>
  <c r="Y28" i="2"/>
  <c r="Z37" i="2"/>
  <c r="Z41" i="2" s="1"/>
  <c r="Z80" i="2"/>
  <c r="Z83" i="2" s="1"/>
  <c r="Z245" i="2"/>
  <c r="Z246" i="2" s="1"/>
  <c r="Z276" i="2"/>
  <c r="Z281" i="2" s="1"/>
  <c r="Y447" i="2"/>
  <c r="BN499" i="2"/>
  <c r="Y572" i="2"/>
  <c r="BP52" i="2"/>
  <c r="BP22" i="2"/>
  <c r="BP44" i="2"/>
  <c r="Z53" i="2"/>
  <c r="BN65" i="2"/>
  <c r="Y68" i="2"/>
  <c r="BP93" i="2"/>
  <c r="Z115" i="2"/>
  <c r="Z120" i="2"/>
  <c r="Y133" i="2"/>
  <c r="Z181" i="2"/>
  <c r="Y192" i="2"/>
  <c r="BP211" i="2"/>
  <c r="Z230" i="2"/>
  <c r="Z237" i="2" s="1"/>
  <c r="Z256" i="2"/>
  <c r="BN308" i="2"/>
  <c r="Z320" i="2"/>
  <c r="Z330" i="2"/>
  <c r="BN342" i="2"/>
  <c r="Y345" i="2"/>
  <c r="Z350" i="2"/>
  <c r="Z352" i="2" s="1"/>
  <c r="Z375" i="2"/>
  <c r="BP392" i="2"/>
  <c r="Z411" i="2"/>
  <c r="Z412" i="2" s="1"/>
  <c r="Z416" i="2"/>
  <c r="BP423" i="2"/>
  <c r="BN436" i="2"/>
  <c r="Z439" i="2"/>
  <c r="Y453" i="2"/>
  <c r="BN463" i="2"/>
  <c r="BN469" i="2"/>
  <c r="Z481" i="2"/>
  <c r="BN486" i="2"/>
  <c r="Z489" i="2"/>
  <c r="BN513" i="2"/>
  <c r="Z516" i="2"/>
  <c r="Z533" i="2"/>
  <c r="Z536" i="2"/>
  <c r="BN549" i="2"/>
  <c r="BN552" i="2"/>
  <c r="BN555" i="2"/>
  <c r="Y580" i="2"/>
  <c r="BN587" i="2"/>
  <c r="T600" i="2"/>
  <c r="Y102" i="2"/>
  <c r="Y111" i="2"/>
  <c r="Y251" i="2"/>
  <c r="Y315" i="2"/>
  <c r="Z575" i="2"/>
  <c r="Z576" i="2" s="1"/>
  <c r="U600" i="2"/>
  <c r="BP342" i="2"/>
  <c r="BP463" i="2"/>
  <c r="BP469" i="2"/>
  <c r="BP549" i="2"/>
  <c r="BP587" i="2"/>
  <c r="C600" i="2"/>
  <c r="V600" i="2"/>
  <c r="Z23" i="2"/>
  <c r="Z94" i="2"/>
  <c r="Z212" i="2"/>
  <c r="Z233" i="2"/>
  <c r="Z259" i="2"/>
  <c r="Z285" i="2"/>
  <c r="Z286" i="2" s="1"/>
  <c r="Z298" i="2"/>
  <c r="Z299" i="2" s="1"/>
  <c r="Z366" i="2"/>
  <c r="Z369" i="2" s="1"/>
  <c r="Z404" i="2"/>
  <c r="Z561" i="2"/>
  <c r="Z564" i="2" s="1"/>
  <c r="Y564" i="2"/>
  <c r="BN575" i="2"/>
  <c r="D600" i="2"/>
  <c r="W600" i="2"/>
  <c r="Y29" i="2"/>
  <c r="Z89" i="2"/>
  <c r="Z323" i="2"/>
  <c r="Y358" i="2"/>
  <c r="Z378" i="2"/>
  <c r="Z388" i="2"/>
  <c r="Z419" i="2"/>
  <c r="Y495" i="2"/>
  <c r="Z26" i="2"/>
  <c r="BN40" i="2"/>
  <c r="Z51" i="2"/>
  <c r="Z55" i="2" s="1"/>
  <c r="Z61" i="2"/>
  <c r="Z62" i="2" s="1"/>
  <c r="BN73" i="2"/>
  <c r="Z97" i="2"/>
  <c r="Z113" i="2"/>
  <c r="Z116" i="2" s="1"/>
  <c r="BN123" i="2"/>
  <c r="Z126" i="2"/>
  <c r="Y140" i="2"/>
  <c r="BN176" i="2"/>
  <c r="Z179" i="2"/>
  <c r="Z182" i="2" s="1"/>
  <c r="Y198" i="2"/>
  <c r="BN207" i="2"/>
  <c r="BN217" i="2"/>
  <c r="Z254" i="2"/>
  <c r="BN279" i="2"/>
  <c r="Z318" i="2"/>
  <c r="Z328" i="2"/>
  <c r="Z331" i="2" s="1"/>
  <c r="Z338" i="2"/>
  <c r="BN383" i="2"/>
  <c r="BN393" i="2"/>
  <c r="BN434" i="2"/>
  <c r="Z437" i="2"/>
  <c r="BN450" i="2"/>
  <c r="BN455" i="2"/>
  <c r="Z458" i="2"/>
  <c r="Z459" i="2" s="1"/>
  <c r="Z464" i="2"/>
  <c r="Y470" i="2"/>
  <c r="Z479" i="2"/>
  <c r="BN505" i="2"/>
  <c r="BN508" i="2"/>
  <c r="Z514" i="2"/>
  <c r="Z550" i="2"/>
  <c r="Z553" i="2"/>
  <c r="Y556" i="2"/>
  <c r="BN569" i="2"/>
  <c r="Y588" i="2"/>
  <c r="X600" i="2"/>
  <c r="Y149" i="2"/>
  <c r="Z157" i="2"/>
  <c r="Z160" i="2" s="1"/>
  <c r="Z202" i="2"/>
  <c r="BN23" i="2"/>
  <c r="BN89" i="2"/>
  <c r="BN94" i="2"/>
  <c r="BN108" i="2"/>
  <c r="BN157" i="2"/>
  <c r="Y160" i="2"/>
  <c r="BN202" i="2"/>
  <c r="BN212" i="2"/>
  <c r="Y225" i="2"/>
  <c r="BN233" i="2"/>
  <c r="BN259" i="2"/>
  <c r="BN285" i="2"/>
  <c r="BN298" i="2"/>
  <c r="BN323" i="2"/>
  <c r="BN366" i="2"/>
  <c r="Y369" i="2"/>
  <c r="BN378" i="2"/>
  <c r="BN388" i="2"/>
  <c r="BN404" i="2"/>
  <c r="Y407" i="2"/>
  <c r="BN419" i="2"/>
  <c r="BN500" i="2"/>
  <c r="BN511" i="2"/>
  <c r="BN561" i="2"/>
  <c r="BP575" i="2"/>
  <c r="Z583" i="2"/>
  <c r="Z584" i="2" s="1"/>
  <c r="Y69" i="2"/>
  <c r="Z108" i="2"/>
  <c r="BN26" i="2"/>
  <c r="BN51" i="2"/>
  <c r="BN61" i="2"/>
  <c r="BN97" i="2"/>
  <c r="BN113" i="2"/>
  <c r="Y116" i="2"/>
  <c r="BN126" i="2"/>
  <c r="Y150" i="2"/>
  <c r="BP176" i="2"/>
  <c r="BN179" i="2"/>
  <c r="BN254" i="2"/>
  <c r="BN318" i="2"/>
  <c r="BN328" i="2"/>
  <c r="Y331" i="2"/>
  <c r="BN338" i="2"/>
  <c r="Y359" i="2"/>
  <c r="Y412" i="2"/>
  <c r="BN437" i="2"/>
  <c r="BP450" i="2"/>
  <c r="BN458" i="2"/>
  <c r="BN464" i="2"/>
  <c r="BN479" i="2"/>
  <c r="Y496" i="2"/>
  <c r="BP505" i="2"/>
  <c r="BN514" i="2"/>
  <c r="Y517" i="2"/>
  <c r="Z534" i="2"/>
  <c r="Z537" i="2"/>
  <c r="BN550" i="2"/>
  <c r="BN553" i="2"/>
  <c r="Y565" i="2"/>
  <c r="G600" i="2"/>
  <c r="BP157" i="2"/>
  <c r="BP298" i="2"/>
  <c r="BP366" i="2"/>
  <c r="BP388" i="2"/>
  <c r="Y471" i="2"/>
  <c r="Y576" i="2"/>
  <c r="BN583" i="2"/>
  <c r="AA600" i="2"/>
  <c r="BP212" i="2"/>
  <c r="BP285" i="2"/>
  <c r="Z147" i="2"/>
  <c r="Z149" i="2" s="1"/>
  <c r="Y226" i="2"/>
  <c r="BP254" i="2"/>
  <c r="BP318" i="2"/>
  <c r="BP328" i="2"/>
  <c r="Z336" i="2"/>
  <c r="Z356" i="2"/>
  <c r="Z358" i="2" s="1"/>
  <c r="Z445" i="2"/>
  <c r="Z446" i="2" s="1"/>
  <c r="BP458" i="2"/>
  <c r="BP479" i="2"/>
  <c r="Z493" i="2"/>
  <c r="Z567" i="2"/>
  <c r="Z570" i="2"/>
  <c r="Y260" i="2"/>
  <c r="Y577" i="2"/>
  <c r="Z495" i="2" l="1"/>
  <c r="Z517" i="2"/>
  <c r="Z384" i="2"/>
  <c r="Z220" i="2"/>
  <c r="Z441" i="2"/>
  <c r="Z407" i="2"/>
  <c r="Z389" i="2"/>
  <c r="Z28" i="2"/>
  <c r="Y590" i="2"/>
  <c r="Z128" i="2"/>
  <c r="Z208" i="2"/>
  <c r="Z339" i="2"/>
  <c r="Z465" i="2"/>
  <c r="Y591" i="2"/>
  <c r="Z538" i="2"/>
  <c r="Y594" i="2"/>
  <c r="Z260" i="2"/>
  <c r="Z102" i="2"/>
  <c r="Z420" i="2"/>
  <c r="Z571" i="2"/>
  <c r="Z556" i="2"/>
  <c r="Z345" i="2"/>
  <c r="Z90" i="2"/>
  <c r="Z324" i="2"/>
  <c r="Y592" i="2"/>
  <c r="Z595" i="2" l="1"/>
  <c r="Y593" i="2"/>
</calcChain>
</file>

<file path=xl/sharedStrings.xml><?xml version="1.0" encoding="utf-8"?>
<sst xmlns="http://schemas.openxmlformats.org/spreadsheetml/2006/main" count="4536" uniqueCount="973">
  <si>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</si>
  <si>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</si>
  <si>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</si>
  <si>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</si>
  <si>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</si>
  <si>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</si>
  <si>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</si>
  <si>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</si>
  <si>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</si>
  <si>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</si>
  <si>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</si>
  <si>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</si>
  <si>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</si>
  <si>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</si>
  <si>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</si>
  <si>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</si>
  <si>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</si>
  <si>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</si>
  <si>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</si>
  <si>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</si>
  <si>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</si>
  <si>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</si>
  <si>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</si>
  <si>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</si>
  <si>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</si>
  <si>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</si>
  <si>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</si>
  <si>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</si>
  <si>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</si>
  <si>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</si>
  <si>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</si>
  <si>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</si>
  <si>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</si>
  <si>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</si>
  <si>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</si>
  <si>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</si>
  <si>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</si>
  <si>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</si>
  <si>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</si>
  <si>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</si>
  <si>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</si>
  <si>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</si>
  <si>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</si>
  <si>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</si>
  <si>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</si>
  <si>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</si>
  <si>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</si>
  <si>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</si>
  <si>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</si>
  <si>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</si>
  <si>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</si>
  <si>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</si>
  <si>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</si>
  <si>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</si>
  <si>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</si>
  <si>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</si>
  <si>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</si>
  <si>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</si>
  <si>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</si>
  <si>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</si>
  <si>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</si>
  <si>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</si>
  <si>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</si>
  <si>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</si>
  <si>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</si>
  <si>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</si>
  <si>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</si>
  <si>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21.04.2025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</si>
  <si>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</si>
  <si>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</si>
  <si>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</si>
  <si>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</si>
  <si>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</si>
  <si>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</si>
  <si>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</si>
  <si>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</si>
  <si>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</si>
  <si>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</si>
  <si>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</si>
  <si>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</si>
  <si>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</si>
  <si>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</si>
  <si>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</si>
  <si>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</si>
  <si>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</si>
  <si>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</si>
  <si>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</si>
  <si>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</si>
  <si>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</si>
  <si>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</si>
  <si>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</si>
  <si>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</si>
  <si>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</si>
  <si>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</si>
  <si>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</si>
  <si>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</si>
  <si>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</si>
  <si>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</si>
  <si>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</si>
  <si>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</si>
  <si>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</si>
  <si>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</si>
  <si>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</si>
  <si>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</si>
  <si>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</si>
  <si>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</si>
  <si>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</si>
  <si>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</si>
  <si>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</si>
  <si>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</si>
  <si>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</si>
  <si>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</si>
  <si>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</si>
  <si>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</si>
  <si>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</si>
  <si>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</si>
  <si>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</si>
  <si>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</si>
  <si>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</si>
  <si>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</si>
  <si>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</si>
  <si>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</si>
  <si>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</si>
  <si>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</si>
  <si>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</si>
  <si>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</si>
  <si>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</si>
  <si>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</si>
  <si>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</si>
  <si>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</si>
  <si>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</si>
  <si>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</si>
  <si>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</si>
  <si>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</si>
  <si>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</si>
  <si>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</si>
  <si>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</si>
  <si>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</si>
  <si>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</si>
  <si>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</si>
  <si>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</si>
  <si>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</si>
  <si>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</si>
  <si>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</si>
  <si>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</si>
  <si>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</si>
  <si>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</si>
  <si>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</si>
  <si>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</si>
  <si>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</si>
  <si>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</si>
  <si>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</si>
  <si>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</si>
  <si>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</si>
  <si>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</si>
  <si>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</si>
  <si>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</si>
  <si>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</si>
  <si>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</si>
  <si>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</si>
  <si>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</si>
  <si>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</si>
  <si>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</si>
  <si>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</si>
  <si>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</si>
  <si>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</si>
  <si>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</si>
  <si>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</si>
  <si>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</si>
  <si>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</si>
  <si>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</si>
  <si>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</si>
  <si>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</si>
  <si>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</si>
  <si>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</si>
  <si>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</si>
  <si>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</si>
  <si>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</si>
  <si>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</si>
  <si>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</si>
  <si>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</si>
  <si>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</si>
  <si>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</si>
  <si>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</si>
  <si>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</si>
  <si>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</si>
  <si>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</si>
  <si>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</si>
  <si>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</si>
  <si>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</si>
  <si>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</si>
  <si>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</si>
  <si>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</si>
  <si>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</si>
  <si>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</si>
  <si>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</si>
  <si>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</si>
  <si>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</si>
  <si>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</si>
  <si>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</si>
  <si>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</si>
  <si>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ЕАЭС N RU Д-RU.РА01.В.20899/23, 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</si>
  <si>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</si>
  <si>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</si>
  <si>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</si>
  <si>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</si>
  <si>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</si>
  <si>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</si>
  <si>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</si>
  <si>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</si>
  <si>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</si>
  <si>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</si>
  <si>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</si>
  <si>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</si>
  <si>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</si>
  <si>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</si>
  <si>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</si>
  <si>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</si>
  <si>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</si>
  <si>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</si>
  <si>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</si>
  <si>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</si>
  <si>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</si>
  <si>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</si>
  <si>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</si>
  <si>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</si>
  <si>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</si>
  <si>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</si>
  <si>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</si>
  <si>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</si>
  <si>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</si>
  <si>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</si>
  <si>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</si>
  <si>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</si>
  <si>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</si>
  <si>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</si>
  <si>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</si>
  <si>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</si>
  <si>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</si>
  <si>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</si>
  <si>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</si>
  <si>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</si>
  <si>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</si>
  <si>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</si>
  <si>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</si>
  <si>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</si>
  <si>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</si>
  <si>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</si>
  <si>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</si>
  <si>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</si>
  <si>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</si>
  <si>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</si>
  <si>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</si>
  <si>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</si>
  <si>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</si>
  <si>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</si>
  <si>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</si>
  <si>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</si>
  <si>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</si>
  <si>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</si>
  <si>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</si>
  <si>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</si>
  <si>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</si>
  <si>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</si>
  <si>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</si>
  <si>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</si>
  <si>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</si>
  <si>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</si>
  <si>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</si>
  <si>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</si>
  <si>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</si>
  <si>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</si>
  <si>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</si>
  <si>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</si>
  <si>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</si>
  <si>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</si>
  <si>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</si>
  <si>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</si>
  <si>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</si>
  <si>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</si>
  <si>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</si>
  <si>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</si>
  <si>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</si>
  <si>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</si>
  <si>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</si>
  <si>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</si>
  <si>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</si>
  <si>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</si>
  <si>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</si>
  <si>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</si>
  <si>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</si>
  <si>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</si>
  <si>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</si>
  <si>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</si>
  <si>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</si>
  <si>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</si>
  <si>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</si>
  <si>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</si>
  <si>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</si>
  <si>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</si>
  <si>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</si>
  <si>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</si>
  <si>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</si>
  <si>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</si>
  <si>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</si>
  <si>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</si>
  <si>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</si>
  <si>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</si>
  <si>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</si>
  <si>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</si>
  <si>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</si>
  <si>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</si>
  <si>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</si>
  <si>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</si>
  <si>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</si>
  <si>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</si>
  <si>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</si>
  <si>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</si>
  <si>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</si>
  <si>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</si>
  <si>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</si>
  <si>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</si>
  <si>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</si>
  <si>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</si>
  <si>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</si>
  <si>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</si>
  <si>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</si>
  <si>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</si>
  <si>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</si>
  <si>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</si>
  <si>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</si>
  <si>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</si>
  <si>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</si>
  <si>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</si>
  <si>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</si>
  <si>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</si>
  <si>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</si>
  <si>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</si>
  <si>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</si>
  <si>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</si>
  <si>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</si>
  <si>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</si>
  <si>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</si>
  <si>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</si>
  <si>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</si>
  <si>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</si>
  <si>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</si>
  <si>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</si>
  <si>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</si>
  <si>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</si>
  <si>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</si>
  <si>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</si>
  <si>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</si>
  <si>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</si>
  <si>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</si>
  <si>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</si>
  <si>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</si>
  <si>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</si>
  <si>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</si>
  <si>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</si>
  <si>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</si>
  <si>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</si>
  <si>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</si>
  <si>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</si>
  <si>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</si>
  <si>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</si>
  <si>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</si>
  <si>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</si>
  <si>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</si>
  <si>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</si>
  <si>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</si>
  <si>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</si>
  <si>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</si>
  <si>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</si>
  <si>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</si>
  <si>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</si>
  <si>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</si>
  <si>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</si>
  <si>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</si>
  <si>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</si>
  <si>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</si>
  <si>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</si>
  <si>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</si>
  <si>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</si>
  <si>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</si>
  <si>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</si>
  <si>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</si>
  <si>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</si>
  <si>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</si>
  <si>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</si>
  <si>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</si>
  <si>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</si>
  <si>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</si>
  <si>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</si>
  <si>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</si>
  <si>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</si>
  <si>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</si>
  <si>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</si>
  <si>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</si>
  <si>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</si>
  <si>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</si>
  <si>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</si>
  <si>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</si>
  <si>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</si>
  <si>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</si>
  <si>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</si>
  <si>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</si>
  <si>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</si>
  <si>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</si>
  <si>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</si>
  <si>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</si>
  <si>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</si>
  <si>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</si>
  <si>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</si>
  <si>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</si>
  <si>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</si>
  <si>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</si>
  <si>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</si>
  <si>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</si>
  <si>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</si>
  <si>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</si>
  <si>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</si>
  <si>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</si>
  <si>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</si>
  <si>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</si>
  <si>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</si>
  <si>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</si>
  <si>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</si>
  <si>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</si>
  <si>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</si>
  <si>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</si>
  <si>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</si>
  <si>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</si>
  <si>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</si>
  <si>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</si>
  <si>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</si>
  <si>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</si>
  <si>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</si>
  <si>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</si>
  <si>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</si>
  <si>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</si>
  <si>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</si>
  <si>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</si>
  <si>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</si>
  <si>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</si>
  <si>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</si>
  <si>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</si>
  <si>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</si>
  <si>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</si>
  <si>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</si>
  <si>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</si>
  <si>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</si>
  <si>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</si>
  <si>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</si>
  <si>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</si>
  <si>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</si>
  <si>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</si>
  <si>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</si>
  <si>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</si>
  <si>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</si>
  <si>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</si>
  <si>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</si>
  <si>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</si>
  <si>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</si>
  <si>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</si>
  <si>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</si>
  <si>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</si>
  <si>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</si>
  <si>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</si>
  <si>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</si>
  <si>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</si>
  <si>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</si>
  <si>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</si>
  <si>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</si>
  <si>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</si>
  <si>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</si>
  <si>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</si>
  <si>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</si>
  <si>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</si>
  <si>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</si>
  <si>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</si>
  <si>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</si>
  <si>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</si>
  <si>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</si>
  <si>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</si>
  <si>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</si>
  <si>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</si>
  <si>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</si>
  <si>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</si>
  <si>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</si>
  <si>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</si>
  <si>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</si>
  <si>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</si>
  <si>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</si>
  <si>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</si>
  <si>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</si>
  <si>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</si>
  <si>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</si>
  <si>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</si>
  <si>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</si>
  <si>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</si>
  <si>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</si>
  <si>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</si>
  <si>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</si>
  <si>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</si>
  <si>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</si>
  <si>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</si>
  <si>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</si>
  <si>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</si>
  <si>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</si>
  <si>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</si>
  <si>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</si>
  <si>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</si>
  <si>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</si>
  <si>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</si>
  <si>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</si>
  <si>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</si>
  <si>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</si>
  <si>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</si>
  <si>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</si>
  <si>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</si>
  <si>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</si>
  <si>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</si>
  <si>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</si>
  <si>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</si>
  <si>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</si>
  <si>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</si>
  <si>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</si>
  <si>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</si>
  <si>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</si>
  <si>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</si>
  <si>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</si>
  <si>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</si>
  <si>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</si>
  <si>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</si>
  <si>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</si>
  <si>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</si>
  <si>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</si>
  <si>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</si>
  <si>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</si>
  <si>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</si>
  <si>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</si>
  <si>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</si>
  <si>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</si>
  <si>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</si>
  <si>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</si>
  <si>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</si>
  <si>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</si>
  <si>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</si>
  <si>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</si>
  <si>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</si>
  <si>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</si>
  <si>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</si>
  <si>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</si>
  <si>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</si>
  <si>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</si>
  <si>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</si>
  <si>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</si>
  <si>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</si>
  <si>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</si>
  <si>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</si>
  <si>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</si>
  <si>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</si>
  <si>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</si>
  <si>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</si>
  <si>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</si>
  <si>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</si>
  <si>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</si>
  <si>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</si>
  <si>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</si>
  <si>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</si>
  <si>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</si>
  <si>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</si>
  <si>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</si>
  <si>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</si>
  <si>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</si>
  <si>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</si>
  <si>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</si>
  <si>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</si>
  <si>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</si>
  <si>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</si>
  <si>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</si>
  <si>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</si>
  <si>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</si>
  <si>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</si>
  <si>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</si>
  <si>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</si>
  <si>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</si>
  <si>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</si>
  <si>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</si>
  <si>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</si>
  <si>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</si>
  <si>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</si>
  <si>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</si>
  <si>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</si>
  <si>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</si>
  <si>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</si>
  <si>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</si>
  <si>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</si>
  <si>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</si>
  <si>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</si>
  <si>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</si>
  <si>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</si>
  <si>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</si>
  <si>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</si>
  <si>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</si>
  <si>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</si>
  <si>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</si>
  <si>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</si>
  <si>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</si>
  <si>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</si>
  <si>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</si>
  <si>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</si>
  <si>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</si>
  <si>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</si>
  <si>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</si>
  <si>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</si>
  <si>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</si>
  <si>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</si>
  <si>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</si>
  <si>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</si>
  <si>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</si>
  <si>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</si>
  <si>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</si>
  <si>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</si>
  <si>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</si>
  <si>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</si>
  <si>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</si>
  <si>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</si>
  <si>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</si>
  <si>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</si>
  <si>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</si>
  <si>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</si>
  <si>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</si>
  <si>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</si>
  <si>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</si>
  <si>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</si>
  <si>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</si>
  <si>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22.04.2025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</si>
  <si>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</si>
  <si>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</si>
  <si>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</si>
  <si>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</si>
  <si>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</si>
  <si>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</si>
  <si>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</si>
  <si>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</si>
  <si>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</si>
  <si>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</si>
  <si>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</si>
  <si>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</si>
  <si>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</si>
  <si>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</si>
  <si>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</si>
  <si>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</si>
  <si>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</si>
  <si>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</si>
  <si>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</si>
  <si>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</si>
  <si>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</si>
  <si>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</si>
  <si>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</si>
  <si>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</si>
  <si>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</si>
  <si>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</si>
  <si>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</si>
  <si>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</si>
  <si>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</si>
  <si>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</si>
  <si>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</si>
  <si>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</si>
  <si>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</si>
  <si>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</si>
  <si>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</si>
  <si>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</si>
  <si>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</si>
  <si>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</si>
  <si>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</si>
  <si>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</si>
  <si>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</si>
  <si>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</si>
  <si>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</si>
  <si>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</si>
  <si>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</si>
  <si>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</si>
  <si>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</si>
  <si>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</si>
  <si>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</si>
  <si>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</si>
  <si>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</si>
  <si>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</si>
  <si>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</si>
  <si>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</si>
  <si>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</si>
  <si>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</si>
  <si>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</si>
  <si>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</si>
  <si>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</si>
  <si>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</si>
  <si>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</si>
  <si>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</si>
  <si>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</si>
  <si>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</si>
  <si>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</si>
  <si>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</si>
  <si>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</si>
  <si>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</si>
  <si>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</si>
  <si>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</si>
  <si>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</si>
  <si>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</si>
  <si>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</si>
  <si>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</si>
  <si>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</si>
  <si>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</si>
  <si>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</si>
  <si>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</si>
  <si>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</si>
  <si>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</si>
  <si>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</si>
  <si>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</si>
  <si>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</si>
  <si>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</si>
  <si>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</si>
  <si>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</si>
  <si>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</si>
  <si>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</si>
  <si>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</si>
  <si>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</si>
  <si>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</si>
  <si>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</si>
  <si>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</si>
  <si>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</si>
  <si>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</si>
  <si>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</si>
  <si>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</si>
  <si>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</si>
  <si>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</si>
  <si>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</si>
  <si>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</si>
  <si>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</si>
  <si>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</si>
  <si>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</si>
  <si>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</si>
  <si>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</si>
  <si>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</si>
  <si>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</si>
  <si>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</si>
  <si>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</si>
  <si>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</si>
  <si>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</si>
  <si>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</si>
  <si>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</si>
  <si>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</si>
  <si>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</si>
  <si>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</si>
  <si>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</si>
  <si>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</si>
  <si>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</si>
  <si>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</si>
  <si>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</si>
  <si>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</si>
  <si>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</si>
  <si>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</si>
  <si>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</si>
  <si>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</si>
  <si>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</si>
  <si>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</si>
  <si>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</si>
  <si>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</si>
  <si>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</si>
  <si>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</si>
  <si>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</si>
  <si>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</si>
  <si>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</si>
  <si>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</si>
  <si>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</si>
  <si>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</si>
  <si>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</si>
  <si>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</si>
  <si>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</si>
  <si>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</si>
  <si>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</si>
  <si>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</si>
  <si>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</si>
  <si>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</si>
  <si>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</si>
  <si>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</si>
  <si>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</si>
  <si>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</si>
  <si>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</si>
  <si>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</si>
  <si>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</si>
  <si>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</si>
  <si>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</si>
  <si>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</si>
  <si>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</si>
  <si>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</si>
  <si>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</si>
  <si>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</si>
  <si>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</si>
  <si>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</si>
  <si>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</si>
  <si>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</si>
  <si>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</si>
  <si>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</si>
  <si>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</si>
  <si>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</si>
  <si>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</si>
  <si>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</si>
  <si>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</si>
  <si>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</si>
  <si>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</si>
  <si>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</si>
  <si>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</si>
  <si>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</si>
  <si>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</si>
  <si>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</si>
  <si>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</si>
  <si>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</si>
  <si>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</si>
  <si>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</si>
  <si>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</si>
  <si>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</si>
  <si>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</si>
  <si>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</si>
  <si>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</si>
  <si>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</si>
  <si>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</si>
  <si>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SU003687</t>
  </si>
  <si>
    <t>P004680</t>
  </si>
  <si>
    <t>Сардельки «Дугушки» Весовой черева ТМ «Стародворье»</t>
  </si>
  <si>
    <t>ЕАЭС N RU Д-RU.РА02.В.61682/24, 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</si>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</sst>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4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92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925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0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020" t="s">
        <v>26</v>
      </c>
      <c r="E1" s="1020"/>
      <c r="F1" s="1020"/>
      <c r="G1" s="14" t="s">
        <v>66</v>
      </c>
      <c r="H1" s="1020" t="s">
        <v>46</v>
      </c>
      <c r="I1" s="1020"/>
      <c r="J1" s="1020"/>
      <c r="K1" s="1020"/>
      <c r="L1" s="1020"/>
      <c r="M1" s="1020"/>
      <c r="N1" s="1020"/>
      <c r="O1" s="1020"/>
      <c r="P1" s="1020"/>
      <c r="Q1" s="1020"/>
      <c r="R1" s="1021" t="s">
        <v>67</v>
      </c>
      <c r="S1" s="1022"/>
      <c r="T1" s="102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23"/>
      <c r="R2" s="1023"/>
      <c r="S2" s="1023"/>
      <c r="T2" s="1023"/>
      <c r="U2" s="1023"/>
      <c r="V2" s="1023"/>
      <c r="W2" s="102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23"/>
      <c r="Q3" s="1023"/>
      <c r="R3" s="1023"/>
      <c r="S3" s="1023"/>
      <c r="T3" s="1023"/>
      <c r="U3" s="1023"/>
      <c r="V3" s="1023"/>
      <c r="W3" s="102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024" t="s">
        <v>8</v>
      </c>
      <c r="B5" s="1024"/>
      <c r="C5" s="1024"/>
      <c r="D5" s="1025"/>
      <c r="E5" s="1025"/>
      <c r="F5" s="1026" t="s">
        <v>14</v>
      </c>
      <c r="G5" s="1026"/>
      <c r="H5" s="1025"/>
      <c r="I5" s="1025"/>
      <c r="J5" s="1025"/>
      <c r="K5" s="1025"/>
      <c r="L5" s="1025"/>
      <c r="M5" s="1025"/>
      <c r="N5" s="72"/>
      <c r="P5" s="27" t="s">
        <v>4</v>
      </c>
      <c r="Q5" s="1027">
        <v>45773</v>
      </c>
      <c r="R5" s="1027"/>
      <c r="T5" s="1028" t="s">
        <v>3</v>
      </c>
      <c r="U5" s="1029"/>
      <c r="V5" s="1030" t="s">
        <v>945</v>
      </c>
      <c r="W5" s="1031"/>
      <c r="AB5" s="59"/>
      <c r="AC5" s="59"/>
      <c r="AD5" s="59"/>
      <c r="AE5" s="59"/>
    </row>
    <row r="6" spans="1:32" s="17" customFormat="1" ht="24" customHeight="1" x14ac:dyDescent="0.2">
      <c r="A6" s="1024" t="s">
        <v>1</v>
      </c>
      <c r="B6" s="1024"/>
      <c r="C6" s="1024"/>
      <c r="D6" s="1032" t="s">
        <v>955</v>
      </c>
      <c r="E6" s="1032"/>
      <c r="F6" s="1032"/>
      <c r="G6" s="1032"/>
      <c r="H6" s="1032"/>
      <c r="I6" s="1032"/>
      <c r="J6" s="1032"/>
      <c r="K6" s="1032"/>
      <c r="L6" s="1032"/>
      <c r="M6" s="1032"/>
      <c r="N6" s="73"/>
      <c r="P6" s="27" t="s">
        <v>27</v>
      </c>
      <c r="Q6" s="1033" t="str">
        <f>IF(Q5=0," ",CHOOSE(WEEKDAY(Q5,2),"Понедельник","Вторник","Среда","Четверг","Пятница","Суббота","Воскресенье"))</f>
        <v>Суббота</v>
      </c>
      <c r="R6" s="1033"/>
      <c r="T6" s="1034" t="s">
        <v>5</v>
      </c>
      <c r="U6" s="1035"/>
      <c r="V6" s="1036" t="s">
        <v>68</v>
      </c>
      <c r="W6" s="103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042" t="str">
        <f>IFERROR(VLOOKUP(DeliveryAddress,Table,3,0),1)</f>
        <v>4</v>
      </c>
      <c r="E7" s="1043"/>
      <c r="F7" s="1043"/>
      <c r="G7" s="1043"/>
      <c r="H7" s="1043"/>
      <c r="I7" s="1043"/>
      <c r="J7" s="1043"/>
      <c r="K7" s="1043"/>
      <c r="L7" s="1043"/>
      <c r="M7" s="1044"/>
      <c r="N7" s="74"/>
      <c r="P7" s="29"/>
      <c r="Q7" s="48"/>
      <c r="R7" s="48"/>
      <c r="T7" s="1034"/>
      <c r="U7" s="1035"/>
      <c r="V7" s="1038"/>
      <c r="W7" s="1039"/>
      <c r="AB7" s="59"/>
      <c r="AC7" s="59"/>
      <c r="AD7" s="59"/>
      <c r="AE7" s="59"/>
    </row>
    <row r="8" spans="1:32" s="17" customFormat="1" ht="25.5" customHeight="1" x14ac:dyDescent="0.2">
      <c r="A8" s="1045" t="s">
        <v>57</v>
      </c>
      <c r="B8" s="1045"/>
      <c r="C8" s="1045"/>
      <c r="D8" s="1046"/>
      <c r="E8" s="1046"/>
      <c r="F8" s="1046"/>
      <c r="G8" s="1046"/>
      <c r="H8" s="1046"/>
      <c r="I8" s="1046"/>
      <c r="J8" s="1046"/>
      <c r="K8" s="1046"/>
      <c r="L8" s="1046"/>
      <c r="M8" s="1046"/>
      <c r="N8" s="75"/>
      <c r="P8" s="27" t="s">
        <v>11</v>
      </c>
      <c r="Q8" s="1005">
        <v>0.41666666666666669</v>
      </c>
      <c r="R8" s="1005"/>
      <c r="T8" s="1034"/>
      <c r="U8" s="1035"/>
      <c r="V8" s="1038"/>
      <c r="W8" s="1039"/>
      <c r="AB8" s="59"/>
      <c r="AC8" s="59"/>
      <c r="AD8" s="59"/>
      <c r="AE8" s="59"/>
    </row>
    <row r="9" spans="1:32" s="17" customFormat="1" ht="39.950000000000003" customHeight="1" x14ac:dyDescent="0.2">
      <c r="A9" s="9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95"/>
      <c r="C9" s="995"/>
      <c r="D9" s="996" t="s">
        <v>45</v>
      </c>
      <c r="E9" s="997"/>
      <c r="F9" s="9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5"/>
      <c r="H9" s="1047" t="str">
        <f>IF(AND($A$9="Тип доверенности/получателя при получении в адресе перегруза:",$D$9="Разовая доверенность"),"Введите ФИО","")</f>
        <v/>
      </c>
      <c r="I9" s="1047"/>
      <c r="J9" s="10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47"/>
      <c r="L9" s="1047"/>
      <c r="M9" s="1047"/>
      <c r="N9" s="70"/>
      <c r="P9" s="31" t="s">
        <v>15</v>
      </c>
      <c r="Q9" s="1048"/>
      <c r="R9" s="1048"/>
      <c r="T9" s="1034"/>
      <c r="U9" s="1035"/>
      <c r="V9" s="1040"/>
      <c r="W9" s="104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9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5"/>
      <c r="C10" s="995"/>
      <c r="D10" s="996"/>
      <c r="E10" s="997"/>
      <c r="F10" s="9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5"/>
      <c r="H10" s="998" t="str">
        <f>IFERROR(VLOOKUP($D$10,Proxy,2,FALSE),"")</f>
        <v/>
      </c>
      <c r="I10" s="998"/>
      <c r="J10" s="998"/>
      <c r="K10" s="998"/>
      <c r="L10" s="998"/>
      <c r="M10" s="998"/>
      <c r="N10" s="71"/>
      <c r="P10" s="31" t="s">
        <v>32</v>
      </c>
      <c r="Q10" s="999"/>
      <c r="R10" s="999"/>
      <c r="U10" s="29" t="s">
        <v>12</v>
      </c>
      <c r="V10" s="1000" t="s">
        <v>69</v>
      </c>
      <c r="W10" s="100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002"/>
      <c r="R11" s="1002"/>
      <c r="U11" s="29" t="s">
        <v>28</v>
      </c>
      <c r="V11" s="1003" t="s">
        <v>54</v>
      </c>
      <c r="W11" s="100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004" t="s">
        <v>70</v>
      </c>
      <c r="B12" s="1004"/>
      <c r="C12" s="1004"/>
      <c r="D12" s="1004"/>
      <c r="E12" s="1004"/>
      <c r="F12" s="1004"/>
      <c r="G12" s="1004"/>
      <c r="H12" s="1004"/>
      <c r="I12" s="1004"/>
      <c r="J12" s="1004"/>
      <c r="K12" s="1004"/>
      <c r="L12" s="1004"/>
      <c r="M12" s="1004"/>
      <c r="N12" s="76"/>
      <c r="P12" s="27" t="s">
        <v>30</v>
      </c>
      <c r="Q12" s="1005"/>
      <c r="R12" s="1005"/>
      <c r="S12" s="28"/>
      <c r="T12"/>
      <c r="U12" s="29" t="s">
        <v>45</v>
      </c>
      <c r="V12" s="1006"/>
      <c r="W12" s="1006"/>
      <c r="X12"/>
      <c r="AB12" s="59"/>
      <c r="AC12" s="59"/>
      <c r="AD12" s="59"/>
      <c r="AE12" s="59"/>
    </row>
    <row r="13" spans="1:32" s="17" customFormat="1" ht="23.25" customHeight="1" x14ac:dyDescent="0.2">
      <c r="A13" s="1004" t="s">
        <v>71</v>
      </c>
      <c r="B13" s="1004"/>
      <c r="C13" s="1004"/>
      <c r="D13" s="1004"/>
      <c r="E13" s="1004"/>
      <c r="F13" s="1004"/>
      <c r="G13" s="1004"/>
      <c r="H13" s="1004"/>
      <c r="I13" s="1004"/>
      <c r="J13" s="1004"/>
      <c r="K13" s="1004"/>
      <c r="L13" s="1004"/>
      <c r="M13" s="1004"/>
      <c r="N13" s="76"/>
      <c r="O13" s="31"/>
      <c r="P13" s="31" t="s">
        <v>31</v>
      </c>
      <c r="Q13" s="1003"/>
      <c r="R13" s="100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004" t="s">
        <v>72</v>
      </c>
      <c r="B14" s="1004"/>
      <c r="C14" s="1004"/>
      <c r="D14" s="1004"/>
      <c r="E14" s="1004"/>
      <c r="F14" s="1004"/>
      <c r="G14" s="1004"/>
      <c r="H14" s="1004"/>
      <c r="I14" s="1004"/>
      <c r="J14" s="1004"/>
      <c r="K14" s="1004"/>
      <c r="L14" s="1004"/>
      <c r="M14" s="100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007" t="s">
        <v>73</v>
      </c>
      <c r="B15" s="1007"/>
      <c r="C15" s="1007"/>
      <c r="D15" s="1007"/>
      <c r="E15" s="1007"/>
      <c r="F15" s="1007"/>
      <c r="G15" s="1007"/>
      <c r="H15" s="1007"/>
      <c r="I15" s="1007"/>
      <c r="J15" s="1007"/>
      <c r="K15" s="1007"/>
      <c r="L15" s="1007"/>
      <c r="M15" s="1007"/>
      <c r="N15" s="77"/>
      <c r="O15"/>
      <c r="P15" s="1008" t="s">
        <v>60</v>
      </c>
      <c r="Q15" s="1008"/>
      <c r="R15" s="1008"/>
      <c r="S15" s="1008"/>
      <c r="T15" s="100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09"/>
      <c r="Q16" s="1009"/>
      <c r="R16" s="1009"/>
      <c r="S16" s="1009"/>
      <c r="T16" s="100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78" t="s">
        <v>58</v>
      </c>
      <c r="B17" s="978" t="s">
        <v>48</v>
      </c>
      <c r="C17" s="1012" t="s">
        <v>47</v>
      </c>
      <c r="D17" s="1014" t="s">
        <v>49</v>
      </c>
      <c r="E17" s="1015"/>
      <c r="F17" s="978" t="s">
        <v>21</v>
      </c>
      <c r="G17" s="978" t="s">
        <v>24</v>
      </c>
      <c r="H17" s="978" t="s">
        <v>22</v>
      </c>
      <c r="I17" s="978" t="s">
        <v>23</v>
      </c>
      <c r="J17" s="978" t="s">
        <v>16</v>
      </c>
      <c r="K17" s="978" t="s">
        <v>65</v>
      </c>
      <c r="L17" s="978" t="s">
        <v>63</v>
      </c>
      <c r="M17" s="978" t="s">
        <v>2</v>
      </c>
      <c r="N17" s="978" t="s">
        <v>62</v>
      </c>
      <c r="O17" s="978" t="s">
        <v>25</v>
      </c>
      <c r="P17" s="1014" t="s">
        <v>17</v>
      </c>
      <c r="Q17" s="1018"/>
      <c r="R17" s="1018"/>
      <c r="S17" s="1018"/>
      <c r="T17" s="1015"/>
      <c r="U17" s="1010" t="s">
        <v>55</v>
      </c>
      <c r="V17" s="1011"/>
      <c r="W17" s="978" t="s">
        <v>6</v>
      </c>
      <c r="X17" s="978" t="s">
        <v>41</v>
      </c>
      <c r="Y17" s="980" t="s">
        <v>53</v>
      </c>
      <c r="Z17" s="982" t="s">
        <v>18</v>
      </c>
      <c r="AA17" s="984" t="s">
        <v>59</v>
      </c>
      <c r="AB17" s="984" t="s">
        <v>19</v>
      </c>
      <c r="AC17" s="984" t="s">
        <v>64</v>
      </c>
      <c r="AD17" s="986" t="s">
        <v>56</v>
      </c>
      <c r="AE17" s="987"/>
      <c r="AF17" s="988"/>
      <c r="AG17" s="82"/>
      <c r="BD17" s="81" t="s">
        <v>61</v>
      </c>
    </row>
    <row r="18" spans="1:68" ht="14.25" customHeight="1" x14ac:dyDescent="0.2">
      <c r="A18" s="979"/>
      <c r="B18" s="979"/>
      <c r="C18" s="1013"/>
      <c r="D18" s="1016"/>
      <c r="E18" s="1017"/>
      <c r="F18" s="979"/>
      <c r="G18" s="979"/>
      <c r="H18" s="979"/>
      <c r="I18" s="979"/>
      <c r="J18" s="979"/>
      <c r="K18" s="979"/>
      <c r="L18" s="979"/>
      <c r="M18" s="979"/>
      <c r="N18" s="979"/>
      <c r="O18" s="979"/>
      <c r="P18" s="1016"/>
      <c r="Q18" s="1019"/>
      <c r="R18" s="1019"/>
      <c r="S18" s="1019"/>
      <c r="T18" s="1017"/>
      <c r="U18" s="83" t="s">
        <v>44</v>
      </c>
      <c r="V18" s="83" t="s">
        <v>43</v>
      </c>
      <c r="W18" s="979"/>
      <c r="X18" s="979"/>
      <c r="Y18" s="981"/>
      <c r="Z18" s="983"/>
      <c r="AA18" s="985"/>
      <c r="AB18" s="985"/>
      <c r="AC18" s="985"/>
      <c r="AD18" s="989"/>
      <c r="AE18" s="990"/>
      <c r="AF18" s="991"/>
      <c r="AG18" s="82"/>
      <c r="BD18" s="81"/>
    </row>
    <row r="19" spans="1:68" ht="27.75" customHeight="1" x14ac:dyDescent="0.2">
      <c r="A19" s="717" t="s">
        <v>74</v>
      </c>
      <c r="B19" s="717"/>
      <c r="C19" s="717"/>
      <c r="D19" s="717"/>
      <c r="E19" s="717"/>
      <c r="F19" s="717"/>
      <c r="G19" s="717"/>
      <c r="H19" s="717"/>
      <c r="I19" s="717"/>
      <c r="J19" s="717"/>
      <c r="K19" s="717"/>
      <c r="L19" s="717"/>
      <c r="M19" s="717"/>
      <c r="N19" s="717"/>
      <c r="O19" s="717"/>
      <c r="P19" s="717"/>
      <c r="Q19" s="717"/>
      <c r="R19" s="717"/>
      <c r="S19" s="717"/>
      <c r="T19" s="717"/>
      <c r="U19" s="717"/>
      <c r="V19" s="717"/>
      <c r="W19" s="717"/>
      <c r="X19" s="717"/>
      <c r="Y19" s="717"/>
      <c r="Z19" s="717"/>
      <c r="AA19" s="54"/>
      <c r="AB19" s="54"/>
      <c r="AC19" s="54"/>
    </row>
    <row r="20" spans="1:68" ht="16.5" customHeight="1" x14ac:dyDescent="0.25">
      <c r="A20" s="694" t="s">
        <v>74</v>
      </c>
      <c r="B20" s="694"/>
      <c r="C20" s="694"/>
      <c r="D20" s="694"/>
      <c r="E20" s="694"/>
      <c r="F20" s="694"/>
      <c r="G20" s="694"/>
      <c r="H20" s="694"/>
      <c r="I20" s="694"/>
      <c r="J20" s="694"/>
      <c r="K20" s="694"/>
      <c r="L20" s="694"/>
      <c r="M20" s="694"/>
      <c r="N20" s="694"/>
      <c r="O20" s="694"/>
      <c r="P20" s="694"/>
      <c r="Q20" s="694"/>
      <c r="R20" s="694"/>
      <c r="S20" s="694"/>
      <c r="T20" s="694"/>
      <c r="U20" s="694"/>
      <c r="V20" s="694"/>
      <c r="W20" s="694"/>
      <c r="X20" s="694"/>
      <c r="Y20" s="694"/>
      <c r="Z20" s="694"/>
      <c r="AA20" s="65"/>
      <c r="AB20" s="65"/>
      <c r="AC20" s="79"/>
    </row>
    <row r="21" spans="1:68" ht="14.25" customHeight="1" x14ac:dyDescent="0.25">
      <c r="A21" s="679" t="s">
        <v>75</v>
      </c>
      <c r="B21" s="679"/>
      <c r="C21" s="679"/>
      <c r="D21" s="679"/>
      <c r="E21" s="679"/>
      <c r="F21" s="679"/>
      <c r="G21" s="679"/>
      <c r="H21" s="679"/>
      <c r="I21" s="679"/>
      <c r="J21" s="679"/>
      <c r="K21" s="679"/>
      <c r="L21" s="679"/>
      <c r="M21" s="679"/>
      <c r="N21" s="679"/>
      <c r="O21" s="679"/>
      <c r="P21" s="679"/>
      <c r="Q21" s="679"/>
      <c r="R21" s="679"/>
      <c r="S21" s="679"/>
      <c r="T21" s="679"/>
      <c r="U21" s="679"/>
      <c r="V21" s="679"/>
      <c r="W21" s="679"/>
      <c r="X21" s="679"/>
      <c r="Y21" s="679"/>
      <c r="Z21" s="679"/>
      <c r="AA21" s="66"/>
      <c r="AB21" s="66"/>
      <c r="AC21" s="80"/>
    </row>
    <row r="22" spans="1:68" ht="37.5" customHeight="1" x14ac:dyDescent="0.25">
      <c r="A22" s="63" t="s">
        <v>76</v>
      </c>
      <c r="B22" s="63" t="s">
        <v>77</v>
      </c>
      <c r="C22" s="36">
        <v>4301051865</v>
      </c>
      <c r="D22" s="680">
        <v>4680115885912</v>
      </c>
      <c r="E22" s="680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80</v>
      </c>
      <c r="L22" s="37" t="s">
        <v>45</v>
      </c>
      <c r="M22" s="38" t="s">
        <v>79</v>
      </c>
      <c r="N22" s="38"/>
      <c r="O22" s="37">
        <v>40</v>
      </c>
      <c r="P22" s="99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2"/>
      <c r="R22" s="682"/>
      <c r="S22" s="682"/>
      <c r="T22" s="683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78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81</v>
      </c>
      <c r="B23" s="63" t="s">
        <v>82</v>
      </c>
      <c r="C23" s="36">
        <v>4301051552</v>
      </c>
      <c r="D23" s="680">
        <v>4607091388237</v>
      </c>
      <c r="E23" s="680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80</v>
      </c>
      <c r="L23" s="37" t="s">
        <v>45</v>
      </c>
      <c r="M23" s="38" t="s">
        <v>79</v>
      </c>
      <c r="N23" s="38"/>
      <c r="O23" s="37">
        <v>40</v>
      </c>
      <c r="P23" s="9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2"/>
      <c r="R23" s="682"/>
      <c r="S23" s="682"/>
      <c r="T23" s="683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83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84</v>
      </c>
      <c r="B24" s="63" t="s">
        <v>85</v>
      </c>
      <c r="C24" s="36">
        <v>4301051907</v>
      </c>
      <c r="D24" s="680">
        <v>4680115886230</v>
      </c>
      <c r="E24" s="680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80</v>
      </c>
      <c r="L24" s="37" t="s">
        <v>45</v>
      </c>
      <c r="M24" s="38" t="s">
        <v>79</v>
      </c>
      <c r="N24" s="38"/>
      <c r="O24" s="37">
        <v>40</v>
      </c>
      <c r="P24" s="994" t="s">
        <v>86</v>
      </c>
      <c r="Q24" s="682"/>
      <c r="R24" s="682"/>
      <c r="S24" s="682"/>
      <c r="T24" s="683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88</v>
      </c>
      <c r="B25" s="63" t="s">
        <v>89</v>
      </c>
      <c r="C25" s="36">
        <v>4301051909</v>
      </c>
      <c r="D25" s="680">
        <v>4680115886247</v>
      </c>
      <c r="E25" s="680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80</v>
      </c>
      <c r="L25" s="37" t="s">
        <v>45</v>
      </c>
      <c r="M25" s="38" t="s">
        <v>79</v>
      </c>
      <c r="N25" s="38"/>
      <c r="O25" s="37">
        <v>40</v>
      </c>
      <c r="P25" s="974" t="s">
        <v>90</v>
      </c>
      <c r="Q25" s="682"/>
      <c r="R25" s="682"/>
      <c r="S25" s="682"/>
      <c r="T25" s="683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91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92</v>
      </c>
      <c r="B26" s="63" t="s">
        <v>93</v>
      </c>
      <c r="C26" s="36">
        <v>4301051861</v>
      </c>
      <c r="D26" s="680">
        <v>4680115885905</v>
      </c>
      <c r="E26" s="68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80</v>
      </c>
      <c r="L26" s="37" t="s">
        <v>45</v>
      </c>
      <c r="M26" s="38" t="s">
        <v>79</v>
      </c>
      <c r="N26" s="38"/>
      <c r="O26" s="37">
        <v>40</v>
      </c>
      <c r="P26" s="97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82"/>
      <c r="R26" s="682"/>
      <c r="S26" s="682"/>
      <c r="T26" s="68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94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95</v>
      </c>
      <c r="B27" s="63" t="s">
        <v>96</v>
      </c>
      <c r="C27" s="36">
        <v>4301051592</v>
      </c>
      <c r="D27" s="680">
        <v>4607091388244</v>
      </c>
      <c r="E27" s="68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80</v>
      </c>
      <c r="L27" s="37" t="s">
        <v>45</v>
      </c>
      <c r="M27" s="38" t="s">
        <v>79</v>
      </c>
      <c r="N27" s="38"/>
      <c r="O27" s="37">
        <v>40</v>
      </c>
      <c r="P27" s="9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82"/>
      <c r="R27" s="682"/>
      <c r="S27" s="682"/>
      <c r="T27" s="68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97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674"/>
      <c r="B28" s="674"/>
      <c r="C28" s="674"/>
      <c r="D28" s="674"/>
      <c r="E28" s="674"/>
      <c r="F28" s="674"/>
      <c r="G28" s="674"/>
      <c r="H28" s="674"/>
      <c r="I28" s="674"/>
      <c r="J28" s="674"/>
      <c r="K28" s="674"/>
      <c r="L28" s="674"/>
      <c r="M28" s="674"/>
      <c r="N28" s="674"/>
      <c r="O28" s="687"/>
      <c r="P28" s="684" t="s">
        <v>40</v>
      </c>
      <c r="Q28" s="685"/>
      <c r="R28" s="685"/>
      <c r="S28" s="685"/>
      <c r="T28" s="685"/>
      <c r="U28" s="685"/>
      <c r="V28" s="68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674"/>
      <c r="B29" s="674"/>
      <c r="C29" s="674"/>
      <c r="D29" s="674"/>
      <c r="E29" s="674"/>
      <c r="F29" s="674"/>
      <c r="G29" s="674"/>
      <c r="H29" s="674"/>
      <c r="I29" s="674"/>
      <c r="J29" s="674"/>
      <c r="K29" s="674"/>
      <c r="L29" s="674"/>
      <c r="M29" s="674"/>
      <c r="N29" s="674"/>
      <c r="O29" s="687"/>
      <c r="P29" s="684" t="s">
        <v>40</v>
      </c>
      <c r="Q29" s="685"/>
      <c r="R29" s="685"/>
      <c r="S29" s="685"/>
      <c r="T29" s="685"/>
      <c r="U29" s="685"/>
      <c r="V29" s="68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679" t="s">
        <v>98</v>
      </c>
      <c r="B30" s="679"/>
      <c r="C30" s="679"/>
      <c r="D30" s="679"/>
      <c r="E30" s="679"/>
      <c r="F30" s="679"/>
      <c r="G30" s="679"/>
      <c r="H30" s="679"/>
      <c r="I30" s="679"/>
      <c r="J30" s="679"/>
      <c r="K30" s="679"/>
      <c r="L30" s="679"/>
      <c r="M30" s="679"/>
      <c r="N30" s="679"/>
      <c r="O30" s="679"/>
      <c r="P30" s="679"/>
      <c r="Q30" s="679"/>
      <c r="R30" s="679"/>
      <c r="S30" s="679"/>
      <c r="T30" s="679"/>
      <c r="U30" s="679"/>
      <c r="V30" s="679"/>
      <c r="W30" s="679"/>
      <c r="X30" s="679"/>
      <c r="Y30" s="679"/>
      <c r="Z30" s="679"/>
      <c r="AA30" s="66"/>
      <c r="AB30" s="66"/>
      <c r="AC30" s="80"/>
    </row>
    <row r="31" spans="1:68" ht="27" customHeight="1" x14ac:dyDescent="0.25">
      <c r="A31" s="63" t="s">
        <v>99</v>
      </c>
      <c r="B31" s="63" t="s">
        <v>100</v>
      </c>
      <c r="C31" s="36">
        <v>4301032013</v>
      </c>
      <c r="D31" s="680">
        <v>4607091388503</v>
      </c>
      <c r="E31" s="680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80</v>
      </c>
      <c r="L31" s="37" t="s">
        <v>45</v>
      </c>
      <c r="M31" s="38" t="s">
        <v>103</v>
      </c>
      <c r="N31" s="38"/>
      <c r="O31" s="37">
        <v>120</v>
      </c>
      <c r="P31" s="9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82"/>
      <c r="R31" s="682"/>
      <c r="S31" s="682"/>
      <c r="T31" s="683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101</v>
      </c>
      <c r="AG31" s="78"/>
      <c r="AJ31" s="84" t="s">
        <v>45</v>
      </c>
      <c r="AK31" s="84">
        <v>0</v>
      </c>
      <c r="BB31" s="99" t="s">
        <v>102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674"/>
      <c r="B32" s="674"/>
      <c r="C32" s="674"/>
      <c r="D32" s="674"/>
      <c r="E32" s="674"/>
      <c r="F32" s="674"/>
      <c r="G32" s="674"/>
      <c r="H32" s="674"/>
      <c r="I32" s="674"/>
      <c r="J32" s="674"/>
      <c r="K32" s="674"/>
      <c r="L32" s="674"/>
      <c r="M32" s="674"/>
      <c r="N32" s="674"/>
      <c r="O32" s="687"/>
      <c r="P32" s="684" t="s">
        <v>40</v>
      </c>
      <c r="Q32" s="685"/>
      <c r="R32" s="685"/>
      <c r="S32" s="685"/>
      <c r="T32" s="685"/>
      <c r="U32" s="685"/>
      <c r="V32" s="68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674"/>
      <c r="B33" s="674"/>
      <c r="C33" s="674"/>
      <c r="D33" s="674"/>
      <c r="E33" s="674"/>
      <c r="F33" s="674"/>
      <c r="G33" s="674"/>
      <c r="H33" s="674"/>
      <c r="I33" s="674"/>
      <c r="J33" s="674"/>
      <c r="K33" s="674"/>
      <c r="L33" s="674"/>
      <c r="M33" s="674"/>
      <c r="N33" s="674"/>
      <c r="O33" s="687"/>
      <c r="P33" s="684" t="s">
        <v>40</v>
      </c>
      <c r="Q33" s="685"/>
      <c r="R33" s="685"/>
      <c r="S33" s="685"/>
      <c r="T33" s="685"/>
      <c r="U33" s="685"/>
      <c r="V33" s="68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17" t="s">
        <v>104</v>
      </c>
      <c r="B34" s="717"/>
      <c r="C34" s="717"/>
      <c r="D34" s="717"/>
      <c r="E34" s="717"/>
      <c r="F34" s="717"/>
      <c r="G34" s="717"/>
      <c r="H34" s="717"/>
      <c r="I34" s="717"/>
      <c r="J34" s="717"/>
      <c r="K34" s="717"/>
      <c r="L34" s="717"/>
      <c r="M34" s="717"/>
      <c r="N34" s="717"/>
      <c r="O34" s="717"/>
      <c r="P34" s="717"/>
      <c r="Q34" s="717"/>
      <c r="R34" s="717"/>
      <c r="S34" s="717"/>
      <c r="T34" s="717"/>
      <c r="U34" s="717"/>
      <c r="V34" s="717"/>
      <c r="W34" s="717"/>
      <c r="X34" s="717"/>
      <c r="Y34" s="717"/>
      <c r="Z34" s="717"/>
      <c r="AA34" s="54"/>
      <c r="AB34" s="54"/>
      <c r="AC34" s="54"/>
    </row>
    <row r="35" spans="1:68" ht="16.5" customHeight="1" x14ac:dyDescent="0.25">
      <c r="A35" s="694" t="s">
        <v>105</v>
      </c>
      <c r="B35" s="694"/>
      <c r="C35" s="694"/>
      <c r="D35" s="694"/>
      <c r="E35" s="694"/>
      <c r="F35" s="694"/>
      <c r="G35" s="694"/>
      <c r="H35" s="694"/>
      <c r="I35" s="694"/>
      <c r="J35" s="694"/>
      <c r="K35" s="694"/>
      <c r="L35" s="694"/>
      <c r="M35" s="694"/>
      <c r="N35" s="694"/>
      <c r="O35" s="694"/>
      <c r="P35" s="694"/>
      <c r="Q35" s="694"/>
      <c r="R35" s="694"/>
      <c r="S35" s="694"/>
      <c r="T35" s="694"/>
      <c r="U35" s="694"/>
      <c r="V35" s="694"/>
      <c r="W35" s="694"/>
      <c r="X35" s="694"/>
      <c r="Y35" s="694"/>
      <c r="Z35" s="694"/>
      <c r="AA35" s="65"/>
      <c r="AB35" s="65"/>
      <c r="AC35" s="79"/>
    </row>
    <row r="36" spans="1:68" ht="14.25" customHeight="1" x14ac:dyDescent="0.25">
      <c r="A36" s="679" t="s">
        <v>106</v>
      </c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79"/>
      <c r="P36" s="679"/>
      <c r="Q36" s="679"/>
      <c r="R36" s="679"/>
      <c r="S36" s="679"/>
      <c r="T36" s="679"/>
      <c r="U36" s="679"/>
      <c r="V36" s="679"/>
      <c r="W36" s="679"/>
      <c r="X36" s="679"/>
      <c r="Y36" s="679"/>
      <c r="Z36" s="679"/>
      <c r="AA36" s="66"/>
      <c r="AB36" s="66"/>
      <c r="AC36" s="80"/>
    </row>
    <row r="37" spans="1:68" ht="16.5" customHeight="1" x14ac:dyDescent="0.25">
      <c r="A37" s="63" t="s">
        <v>107</v>
      </c>
      <c r="B37" s="63" t="s">
        <v>108</v>
      </c>
      <c r="C37" s="36">
        <v>4301011380</v>
      </c>
      <c r="D37" s="680">
        <v>4607091385670</v>
      </c>
      <c r="E37" s="680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111</v>
      </c>
      <c r="L37" s="37" t="s">
        <v>45</v>
      </c>
      <c r="M37" s="38" t="s">
        <v>110</v>
      </c>
      <c r="N37" s="38"/>
      <c r="O37" s="37">
        <v>50</v>
      </c>
      <c r="P37" s="9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82"/>
      <c r="R37" s="682"/>
      <c r="S37" s="682"/>
      <c r="T37" s="683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109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4301011382</v>
      </c>
      <c r="D38" s="680">
        <v>4607091385687</v>
      </c>
      <c r="E38" s="680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115</v>
      </c>
      <c r="L38" s="37" t="s">
        <v>45</v>
      </c>
      <c r="M38" s="38" t="s">
        <v>114</v>
      </c>
      <c r="N38" s="38"/>
      <c r="O38" s="37">
        <v>50</v>
      </c>
      <c r="P38" s="9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82"/>
      <c r="R38" s="682"/>
      <c r="S38" s="682"/>
      <c r="T38" s="683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109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116</v>
      </c>
      <c r="B39" s="63" t="s">
        <v>117</v>
      </c>
      <c r="C39" s="36">
        <v>4301011565</v>
      </c>
      <c r="D39" s="680">
        <v>4680115882539</v>
      </c>
      <c r="E39" s="680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115</v>
      </c>
      <c r="L39" s="37" t="s">
        <v>45</v>
      </c>
      <c r="M39" s="38" t="s">
        <v>114</v>
      </c>
      <c r="N39" s="38"/>
      <c r="O39" s="37">
        <v>50</v>
      </c>
      <c r="P39" s="9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82"/>
      <c r="R39" s="682"/>
      <c r="S39" s="682"/>
      <c r="T39" s="683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118</v>
      </c>
      <c r="B40" s="63" t="s">
        <v>119</v>
      </c>
      <c r="C40" s="36">
        <v>4301011624</v>
      </c>
      <c r="D40" s="680">
        <v>4680115883949</v>
      </c>
      <c r="E40" s="680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115</v>
      </c>
      <c r="L40" s="37" t="s">
        <v>45</v>
      </c>
      <c r="M40" s="38" t="s">
        <v>110</v>
      </c>
      <c r="N40" s="38"/>
      <c r="O40" s="37">
        <v>50</v>
      </c>
      <c r="P40" s="97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82"/>
      <c r="R40" s="682"/>
      <c r="S40" s="682"/>
      <c r="T40" s="683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120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674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87"/>
      <c r="P41" s="684" t="s">
        <v>40</v>
      </c>
      <c r="Q41" s="685"/>
      <c r="R41" s="685"/>
      <c r="S41" s="685"/>
      <c r="T41" s="685"/>
      <c r="U41" s="685"/>
      <c r="V41" s="68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674"/>
      <c r="B42" s="674"/>
      <c r="C42" s="674"/>
      <c r="D42" s="674"/>
      <c r="E42" s="674"/>
      <c r="F42" s="674"/>
      <c r="G42" s="674"/>
      <c r="H42" s="674"/>
      <c r="I42" s="674"/>
      <c r="J42" s="674"/>
      <c r="K42" s="674"/>
      <c r="L42" s="674"/>
      <c r="M42" s="674"/>
      <c r="N42" s="674"/>
      <c r="O42" s="687"/>
      <c r="P42" s="684" t="s">
        <v>40</v>
      </c>
      <c r="Q42" s="685"/>
      <c r="R42" s="685"/>
      <c r="S42" s="685"/>
      <c r="T42" s="685"/>
      <c r="U42" s="685"/>
      <c r="V42" s="68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679" t="s">
        <v>75</v>
      </c>
      <c r="B43" s="679"/>
      <c r="C43" s="679"/>
      <c r="D43" s="679"/>
      <c r="E43" s="679"/>
      <c r="F43" s="679"/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79"/>
      <c r="V43" s="679"/>
      <c r="W43" s="679"/>
      <c r="X43" s="679"/>
      <c r="Y43" s="679"/>
      <c r="Z43" s="679"/>
      <c r="AA43" s="66"/>
      <c r="AB43" s="66"/>
      <c r="AC43" s="80"/>
    </row>
    <row r="44" spans="1:68" ht="16.5" customHeight="1" x14ac:dyDescent="0.25">
      <c r="A44" s="63" t="s">
        <v>121</v>
      </c>
      <c r="B44" s="63" t="s">
        <v>122</v>
      </c>
      <c r="C44" s="36">
        <v>4301051820</v>
      </c>
      <c r="D44" s="680">
        <v>4680115884915</v>
      </c>
      <c r="E44" s="680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80</v>
      </c>
      <c r="L44" s="37" t="s">
        <v>45</v>
      </c>
      <c r="M44" s="38" t="s">
        <v>114</v>
      </c>
      <c r="N44" s="38"/>
      <c r="O44" s="37">
        <v>40</v>
      </c>
      <c r="P44" s="9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82"/>
      <c r="R44" s="682"/>
      <c r="S44" s="682"/>
      <c r="T44" s="683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123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74"/>
      <c r="B45" s="674"/>
      <c r="C45" s="674"/>
      <c r="D45" s="674"/>
      <c r="E45" s="674"/>
      <c r="F45" s="674"/>
      <c r="G45" s="674"/>
      <c r="H45" s="674"/>
      <c r="I45" s="674"/>
      <c r="J45" s="674"/>
      <c r="K45" s="674"/>
      <c r="L45" s="674"/>
      <c r="M45" s="674"/>
      <c r="N45" s="674"/>
      <c r="O45" s="687"/>
      <c r="P45" s="684" t="s">
        <v>40</v>
      </c>
      <c r="Q45" s="685"/>
      <c r="R45" s="685"/>
      <c r="S45" s="685"/>
      <c r="T45" s="685"/>
      <c r="U45" s="685"/>
      <c r="V45" s="68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674"/>
      <c r="B46" s="674"/>
      <c r="C46" s="674"/>
      <c r="D46" s="674"/>
      <c r="E46" s="674"/>
      <c r="F46" s="674"/>
      <c r="G46" s="674"/>
      <c r="H46" s="674"/>
      <c r="I46" s="674"/>
      <c r="J46" s="674"/>
      <c r="K46" s="674"/>
      <c r="L46" s="674"/>
      <c r="M46" s="674"/>
      <c r="N46" s="674"/>
      <c r="O46" s="687"/>
      <c r="P46" s="684" t="s">
        <v>40</v>
      </c>
      <c r="Q46" s="685"/>
      <c r="R46" s="685"/>
      <c r="S46" s="685"/>
      <c r="T46" s="685"/>
      <c r="U46" s="685"/>
      <c r="V46" s="68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694" t="s">
        <v>124</v>
      </c>
      <c r="B47" s="694"/>
      <c r="C47" s="694"/>
      <c r="D47" s="694"/>
      <c r="E47" s="694"/>
      <c r="F47" s="694"/>
      <c r="G47" s="694"/>
      <c r="H47" s="694"/>
      <c r="I47" s="694"/>
      <c r="J47" s="694"/>
      <c r="K47" s="694"/>
      <c r="L47" s="694"/>
      <c r="M47" s="694"/>
      <c r="N47" s="694"/>
      <c r="O47" s="694"/>
      <c r="P47" s="694"/>
      <c r="Q47" s="694"/>
      <c r="R47" s="694"/>
      <c r="S47" s="694"/>
      <c r="T47" s="694"/>
      <c r="U47" s="694"/>
      <c r="V47" s="694"/>
      <c r="W47" s="694"/>
      <c r="X47" s="694"/>
      <c r="Y47" s="694"/>
      <c r="Z47" s="694"/>
      <c r="AA47" s="65"/>
      <c r="AB47" s="65"/>
      <c r="AC47" s="79"/>
    </row>
    <row r="48" spans="1:68" ht="14.25" customHeight="1" x14ac:dyDescent="0.25">
      <c r="A48" s="679" t="s">
        <v>106</v>
      </c>
      <c r="B48" s="679"/>
      <c r="C48" s="679"/>
      <c r="D48" s="679"/>
      <c r="E48" s="679"/>
      <c r="F48" s="679"/>
      <c r="G48" s="679"/>
      <c r="H48" s="679"/>
      <c r="I48" s="679"/>
      <c r="J48" s="679"/>
      <c r="K48" s="679"/>
      <c r="L48" s="679"/>
      <c r="M48" s="679"/>
      <c r="N48" s="679"/>
      <c r="O48" s="679"/>
      <c r="P48" s="679"/>
      <c r="Q48" s="679"/>
      <c r="R48" s="679"/>
      <c r="S48" s="679"/>
      <c r="T48" s="679"/>
      <c r="U48" s="679"/>
      <c r="V48" s="679"/>
      <c r="W48" s="679"/>
      <c r="X48" s="679"/>
      <c r="Y48" s="679"/>
      <c r="Z48" s="679"/>
      <c r="AA48" s="66"/>
      <c r="AB48" s="66"/>
      <c r="AC48" s="80"/>
    </row>
    <row r="49" spans="1:68" ht="27" customHeight="1" x14ac:dyDescent="0.25">
      <c r="A49" s="63" t="s">
        <v>125</v>
      </c>
      <c r="B49" s="63" t="s">
        <v>126</v>
      </c>
      <c r="C49" s="36">
        <v>4301012030</v>
      </c>
      <c r="D49" s="680">
        <v>4680115885882</v>
      </c>
      <c r="E49" s="680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111</v>
      </c>
      <c r="L49" s="37" t="s">
        <v>45</v>
      </c>
      <c r="M49" s="38" t="s">
        <v>114</v>
      </c>
      <c r="N49" s="38"/>
      <c r="O49" s="37">
        <v>50</v>
      </c>
      <c r="P49" s="9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82"/>
      <c r="R49" s="682"/>
      <c r="S49" s="682"/>
      <c r="T49" s="68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127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4301011816</v>
      </c>
      <c r="D50" s="680">
        <v>4680115881426</v>
      </c>
      <c r="E50" s="680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111</v>
      </c>
      <c r="L50" s="37" t="s">
        <v>45</v>
      </c>
      <c r="M50" s="38" t="s">
        <v>110</v>
      </c>
      <c r="N50" s="38"/>
      <c r="O50" s="37">
        <v>50</v>
      </c>
      <c r="P50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82"/>
      <c r="R50" s="682"/>
      <c r="S50" s="682"/>
      <c r="T50" s="68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130</v>
      </c>
      <c r="AG50" s="78"/>
      <c r="AJ50" s="84" t="s">
        <v>45</v>
      </c>
      <c r="AK50" s="84">
        <v>0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131</v>
      </c>
      <c r="B51" s="63" t="s">
        <v>132</v>
      </c>
      <c r="C51" s="36">
        <v>4301011386</v>
      </c>
      <c r="D51" s="680">
        <v>4680115880283</v>
      </c>
      <c r="E51" s="680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115</v>
      </c>
      <c r="L51" s="37" t="s">
        <v>45</v>
      </c>
      <c r="M51" s="38" t="s">
        <v>110</v>
      </c>
      <c r="N51" s="38"/>
      <c r="O51" s="37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82"/>
      <c r="R51" s="682"/>
      <c r="S51" s="682"/>
      <c r="T51" s="68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133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134</v>
      </c>
      <c r="B52" s="63" t="s">
        <v>135</v>
      </c>
      <c r="C52" s="36">
        <v>4301011806</v>
      </c>
      <c r="D52" s="680">
        <v>4680115881525</v>
      </c>
      <c r="E52" s="680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115</v>
      </c>
      <c r="L52" s="37" t="s">
        <v>45</v>
      </c>
      <c r="M52" s="38" t="s">
        <v>110</v>
      </c>
      <c r="N52" s="38"/>
      <c r="O52" s="37">
        <v>50</v>
      </c>
      <c r="P52" s="9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82"/>
      <c r="R52" s="682"/>
      <c r="S52" s="682"/>
      <c r="T52" s="68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130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4301011589</v>
      </c>
      <c r="D53" s="680">
        <v>4680115885899</v>
      </c>
      <c r="E53" s="680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80</v>
      </c>
      <c r="L53" s="37" t="s">
        <v>45</v>
      </c>
      <c r="M53" s="38" t="s">
        <v>139</v>
      </c>
      <c r="N53" s="38"/>
      <c r="O53" s="37">
        <v>50</v>
      </c>
      <c r="P53" s="9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82"/>
      <c r="R53" s="682"/>
      <c r="S53" s="682"/>
      <c r="T53" s="68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138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140</v>
      </c>
      <c r="B54" s="63" t="s">
        <v>141</v>
      </c>
      <c r="C54" s="36">
        <v>4301011801</v>
      </c>
      <c r="D54" s="680">
        <v>4680115881419</v>
      </c>
      <c r="E54" s="680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115</v>
      </c>
      <c r="L54" s="37" t="s">
        <v>45</v>
      </c>
      <c r="M54" s="38" t="s">
        <v>110</v>
      </c>
      <c r="N54" s="38"/>
      <c r="O54" s="37">
        <v>50</v>
      </c>
      <c r="P54" s="9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82"/>
      <c r="R54" s="682"/>
      <c r="S54" s="682"/>
      <c r="T54" s="68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130</v>
      </c>
      <c r="AG54" s="78"/>
      <c r="AJ54" s="84" t="s">
        <v>45</v>
      </c>
      <c r="AK54" s="84">
        <v>0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674"/>
      <c r="B55" s="674"/>
      <c r="C55" s="674"/>
      <c r="D55" s="674"/>
      <c r="E55" s="674"/>
      <c r="F55" s="674"/>
      <c r="G55" s="674"/>
      <c r="H55" s="674"/>
      <c r="I55" s="674"/>
      <c r="J55" s="674"/>
      <c r="K55" s="674"/>
      <c r="L55" s="674"/>
      <c r="M55" s="674"/>
      <c r="N55" s="674"/>
      <c r="O55" s="687"/>
      <c r="P55" s="684" t="s">
        <v>40</v>
      </c>
      <c r="Q55" s="685"/>
      <c r="R55" s="685"/>
      <c r="S55" s="685"/>
      <c r="T55" s="685"/>
      <c r="U55" s="685"/>
      <c r="V55" s="68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674"/>
      <c r="B56" s="674"/>
      <c r="C56" s="674"/>
      <c r="D56" s="674"/>
      <c r="E56" s="674"/>
      <c r="F56" s="674"/>
      <c r="G56" s="674"/>
      <c r="H56" s="674"/>
      <c r="I56" s="674"/>
      <c r="J56" s="674"/>
      <c r="K56" s="674"/>
      <c r="L56" s="674"/>
      <c r="M56" s="674"/>
      <c r="N56" s="674"/>
      <c r="O56" s="687"/>
      <c r="P56" s="684" t="s">
        <v>40</v>
      </c>
      <c r="Q56" s="685"/>
      <c r="R56" s="685"/>
      <c r="S56" s="685"/>
      <c r="T56" s="685"/>
      <c r="U56" s="685"/>
      <c r="V56" s="68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679" t="s">
        <v>142</v>
      </c>
      <c r="B57" s="679"/>
      <c r="C57" s="679"/>
      <c r="D57" s="679"/>
      <c r="E57" s="679"/>
      <c r="F57" s="679"/>
      <c r="G57" s="679"/>
      <c r="H57" s="679"/>
      <c r="I57" s="679"/>
      <c r="J57" s="679"/>
      <c r="K57" s="679"/>
      <c r="L57" s="679"/>
      <c r="M57" s="679"/>
      <c r="N57" s="679"/>
      <c r="O57" s="679"/>
      <c r="P57" s="679"/>
      <c r="Q57" s="679"/>
      <c r="R57" s="679"/>
      <c r="S57" s="679"/>
      <c r="T57" s="679"/>
      <c r="U57" s="679"/>
      <c r="V57" s="679"/>
      <c r="W57" s="679"/>
      <c r="X57" s="679"/>
      <c r="Y57" s="679"/>
      <c r="Z57" s="679"/>
      <c r="AA57" s="66"/>
      <c r="AB57" s="66"/>
      <c r="AC57" s="80"/>
    </row>
    <row r="58" spans="1:68" ht="16.5" customHeight="1" x14ac:dyDescent="0.25">
      <c r="A58" s="63" t="s">
        <v>143</v>
      </c>
      <c r="B58" s="63" t="s">
        <v>144</v>
      </c>
      <c r="C58" s="36">
        <v>4301020298</v>
      </c>
      <c r="D58" s="680">
        <v>4680115881440</v>
      </c>
      <c r="E58" s="680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111</v>
      </c>
      <c r="L58" s="37" t="s">
        <v>45</v>
      </c>
      <c r="M58" s="38" t="s">
        <v>110</v>
      </c>
      <c r="N58" s="38"/>
      <c r="O58" s="37">
        <v>50</v>
      </c>
      <c r="P58" s="9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82"/>
      <c r="R58" s="682"/>
      <c r="S58" s="682"/>
      <c r="T58" s="683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145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146</v>
      </c>
      <c r="B59" s="63" t="s">
        <v>147</v>
      </c>
      <c r="C59" s="36">
        <v>4301020228</v>
      </c>
      <c r="D59" s="680">
        <v>4680115882751</v>
      </c>
      <c r="E59" s="680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115</v>
      </c>
      <c r="L59" s="37" t="s">
        <v>45</v>
      </c>
      <c r="M59" s="38" t="s">
        <v>110</v>
      </c>
      <c r="N59" s="38"/>
      <c r="O59" s="37">
        <v>90</v>
      </c>
      <c r="P59" s="95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82"/>
      <c r="R59" s="682"/>
      <c r="S59" s="682"/>
      <c r="T59" s="683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148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149</v>
      </c>
      <c r="B60" s="63" t="s">
        <v>150</v>
      </c>
      <c r="C60" s="36">
        <v>4301020358</v>
      </c>
      <c r="D60" s="680">
        <v>4680115885950</v>
      </c>
      <c r="E60" s="680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80</v>
      </c>
      <c r="L60" s="37" t="s">
        <v>45</v>
      </c>
      <c r="M60" s="38" t="s">
        <v>114</v>
      </c>
      <c r="N60" s="38"/>
      <c r="O60" s="37">
        <v>50</v>
      </c>
      <c r="P60" s="9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82"/>
      <c r="R60" s="682"/>
      <c r="S60" s="682"/>
      <c r="T60" s="683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145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151</v>
      </c>
      <c r="B61" s="63" t="s">
        <v>152</v>
      </c>
      <c r="C61" s="36">
        <v>4301020296</v>
      </c>
      <c r="D61" s="680">
        <v>4680115881433</v>
      </c>
      <c r="E61" s="680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80</v>
      </c>
      <c r="L61" s="37" t="s">
        <v>45</v>
      </c>
      <c r="M61" s="38" t="s">
        <v>110</v>
      </c>
      <c r="N61" s="38"/>
      <c r="O61" s="37">
        <v>50</v>
      </c>
      <c r="P61" s="9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82"/>
      <c r="R61" s="682"/>
      <c r="S61" s="682"/>
      <c r="T61" s="68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145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674"/>
      <c r="B62" s="674"/>
      <c r="C62" s="674"/>
      <c r="D62" s="674"/>
      <c r="E62" s="674"/>
      <c r="F62" s="674"/>
      <c r="G62" s="674"/>
      <c r="H62" s="674"/>
      <c r="I62" s="674"/>
      <c r="J62" s="674"/>
      <c r="K62" s="674"/>
      <c r="L62" s="674"/>
      <c r="M62" s="674"/>
      <c r="N62" s="674"/>
      <c r="O62" s="687"/>
      <c r="P62" s="684" t="s">
        <v>40</v>
      </c>
      <c r="Q62" s="685"/>
      <c r="R62" s="685"/>
      <c r="S62" s="685"/>
      <c r="T62" s="685"/>
      <c r="U62" s="685"/>
      <c r="V62" s="68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674"/>
      <c r="B63" s="674"/>
      <c r="C63" s="674"/>
      <c r="D63" s="674"/>
      <c r="E63" s="674"/>
      <c r="F63" s="674"/>
      <c r="G63" s="674"/>
      <c r="H63" s="674"/>
      <c r="I63" s="674"/>
      <c r="J63" s="674"/>
      <c r="K63" s="674"/>
      <c r="L63" s="674"/>
      <c r="M63" s="674"/>
      <c r="N63" s="674"/>
      <c r="O63" s="687"/>
      <c r="P63" s="684" t="s">
        <v>40</v>
      </c>
      <c r="Q63" s="685"/>
      <c r="R63" s="685"/>
      <c r="S63" s="685"/>
      <c r="T63" s="685"/>
      <c r="U63" s="685"/>
      <c r="V63" s="68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679" t="s">
        <v>153</v>
      </c>
      <c r="B64" s="679"/>
      <c r="C64" s="679"/>
      <c r="D64" s="679"/>
      <c r="E64" s="679"/>
      <c r="F64" s="679"/>
      <c r="G64" s="679"/>
      <c r="H64" s="679"/>
      <c r="I64" s="679"/>
      <c r="J64" s="679"/>
      <c r="K64" s="679"/>
      <c r="L64" s="679"/>
      <c r="M64" s="679"/>
      <c r="N64" s="679"/>
      <c r="O64" s="679"/>
      <c r="P64" s="679"/>
      <c r="Q64" s="679"/>
      <c r="R64" s="679"/>
      <c r="S64" s="679"/>
      <c r="T64" s="679"/>
      <c r="U64" s="679"/>
      <c r="V64" s="679"/>
      <c r="W64" s="679"/>
      <c r="X64" s="679"/>
      <c r="Y64" s="679"/>
      <c r="Z64" s="679"/>
      <c r="AA64" s="66"/>
      <c r="AB64" s="66"/>
      <c r="AC64" s="80"/>
    </row>
    <row r="65" spans="1:68" ht="27" customHeight="1" x14ac:dyDescent="0.25">
      <c r="A65" s="63" t="s">
        <v>154</v>
      </c>
      <c r="B65" s="63" t="s">
        <v>155</v>
      </c>
      <c r="C65" s="36">
        <v>4301031243</v>
      </c>
      <c r="D65" s="680">
        <v>4680115885073</v>
      </c>
      <c r="E65" s="680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157</v>
      </c>
      <c r="L65" s="37" t="s">
        <v>45</v>
      </c>
      <c r="M65" s="38" t="s">
        <v>79</v>
      </c>
      <c r="N65" s="38"/>
      <c r="O65" s="37">
        <v>40</v>
      </c>
      <c r="P65" s="9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82"/>
      <c r="R65" s="682"/>
      <c r="S65" s="682"/>
      <c r="T65" s="683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4301031241</v>
      </c>
      <c r="D66" s="680">
        <v>4680115885059</v>
      </c>
      <c r="E66" s="680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157</v>
      </c>
      <c r="L66" s="37" t="s">
        <v>45</v>
      </c>
      <c r="M66" s="38" t="s">
        <v>79</v>
      </c>
      <c r="N66" s="38"/>
      <c r="O66" s="37">
        <v>40</v>
      </c>
      <c r="P66" s="9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82"/>
      <c r="R66" s="682"/>
      <c r="S66" s="682"/>
      <c r="T66" s="683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161</v>
      </c>
      <c r="B67" s="63" t="s">
        <v>162</v>
      </c>
      <c r="C67" s="36">
        <v>4301031316</v>
      </c>
      <c r="D67" s="680">
        <v>4680115885097</v>
      </c>
      <c r="E67" s="680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157</v>
      </c>
      <c r="L67" s="37" t="s">
        <v>45</v>
      </c>
      <c r="M67" s="38" t="s">
        <v>79</v>
      </c>
      <c r="N67" s="38"/>
      <c r="O67" s="37">
        <v>40</v>
      </c>
      <c r="P67" s="9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82"/>
      <c r="R67" s="682"/>
      <c r="S67" s="682"/>
      <c r="T67" s="683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163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674"/>
      <c r="B68" s="674"/>
      <c r="C68" s="674"/>
      <c r="D68" s="674"/>
      <c r="E68" s="674"/>
      <c r="F68" s="674"/>
      <c r="G68" s="674"/>
      <c r="H68" s="674"/>
      <c r="I68" s="674"/>
      <c r="J68" s="674"/>
      <c r="K68" s="674"/>
      <c r="L68" s="674"/>
      <c r="M68" s="674"/>
      <c r="N68" s="674"/>
      <c r="O68" s="687"/>
      <c r="P68" s="684" t="s">
        <v>40</v>
      </c>
      <c r="Q68" s="685"/>
      <c r="R68" s="685"/>
      <c r="S68" s="685"/>
      <c r="T68" s="685"/>
      <c r="U68" s="685"/>
      <c r="V68" s="68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674"/>
      <c r="B69" s="674"/>
      <c r="C69" s="674"/>
      <c r="D69" s="674"/>
      <c r="E69" s="674"/>
      <c r="F69" s="674"/>
      <c r="G69" s="674"/>
      <c r="H69" s="674"/>
      <c r="I69" s="674"/>
      <c r="J69" s="674"/>
      <c r="K69" s="674"/>
      <c r="L69" s="674"/>
      <c r="M69" s="674"/>
      <c r="N69" s="674"/>
      <c r="O69" s="687"/>
      <c r="P69" s="684" t="s">
        <v>40</v>
      </c>
      <c r="Q69" s="685"/>
      <c r="R69" s="685"/>
      <c r="S69" s="685"/>
      <c r="T69" s="685"/>
      <c r="U69" s="685"/>
      <c r="V69" s="68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679" t="s">
        <v>75</v>
      </c>
      <c r="B70" s="679"/>
      <c r="C70" s="679"/>
      <c r="D70" s="679"/>
      <c r="E70" s="679"/>
      <c r="F70" s="679"/>
      <c r="G70" s="679"/>
      <c r="H70" s="679"/>
      <c r="I70" s="679"/>
      <c r="J70" s="679"/>
      <c r="K70" s="679"/>
      <c r="L70" s="679"/>
      <c r="M70" s="679"/>
      <c r="N70" s="679"/>
      <c r="O70" s="679"/>
      <c r="P70" s="679"/>
      <c r="Q70" s="679"/>
      <c r="R70" s="679"/>
      <c r="S70" s="679"/>
      <c r="T70" s="679"/>
      <c r="U70" s="679"/>
      <c r="V70" s="679"/>
      <c r="W70" s="679"/>
      <c r="X70" s="679"/>
      <c r="Y70" s="679"/>
      <c r="Z70" s="679"/>
      <c r="AA70" s="66"/>
      <c r="AB70" s="66"/>
      <c r="AC70" s="80"/>
    </row>
    <row r="71" spans="1:68" ht="16.5" customHeight="1" x14ac:dyDescent="0.25">
      <c r="A71" s="63" t="s">
        <v>164</v>
      </c>
      <c r="B71" s="63" t="s">
        <v>165</v>
      </c>
      <c r="C71" s="36">
        <v>4301051838</v>
      </c>
      <c r="D71" s="680">
        <v>4680115881891</v>
      </c>
      <c r="E71" s="680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111</v>
      </c>
      <c r="L71" s="37" t="s">
        <v>45</v>
      </c>
      <c r="M71" s="38" t="s">
        <v>114</v>
      </c>
      <c r="N71" s="38"/>
      <c r="O71" s="37">
        <v>40</v>
      </c>
      <c r="P71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82"/>
      <c r="R71" s="682"/>
      <c r="S71" s="682"/>
      <c r="T71" s="683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166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167</v>
      </c>
      <c r="B72" s="63" t="s">
        <v>168</v>
      </c>
      <c r="C72" s="36">
        <v>4301051846</v>
      </c>
      <c r="D72" s="680">
        <v>4680115885769</v>
      </c>
      <c r="E72" s="680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111</v>
      </c>
      <c r="L72" s="37" t="s">
        <v>45</v>
      </c>
      <c r="M72" s="38" t="s">
        <v>114</v>
      </c>
      <c r="N72" s="38"/>
      <c r="O72" s="37">
        <v>45</v>
      </c>
      <c r="P72" s="9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82"/>
      <c r="R72" s="682"/>
      <c r="S72" s="682"/>
      <c r="T72" s="683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169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170</v>
      </c>
      <c r="B73" s="63" t="s">
        <v>171</v>
      </c>
      <c r="C73" s="36">
        <v>4301051822</v>
      </c>
      <c r="D73" s="680">
        <v>4680115884410</v>
      </c>
      <c r="E73" s="680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111</v>
      </c>
      <c r="L73" s="37" t="s">
        <v>45</v>
      </c>
      <c r="M73" s="38" t="s">
        <v>79</v>
      </c>
      <c r="N73" s="38"/>
      <c r="O73" s="37">
        <v>40</v>
      </c>
      <c r="P73" s="9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82"/>
      <c r="R73" s="682"/>
      <c r="S73" s="682"/>
      <c r="T73" s="683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172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173</v>
      </c>
      <c r="B74" s="63" t="s">
        <v>174</v>
      </c>
      <c r="C74" s="36">
        <v>4301051837</v>
      </c>
      <c r="D74" s="680">
        <v>4680115884311</v>
      </c>
      <c r="E74" s="680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80</v>
      </c>
      <c r="L74" s="37" t="s">
        <v>45</v>
      </c>
      <c r="M74" s="38" t="s">
        <v>114</v>
      </c>
      <c r="N74" s="38"/>
      <c r="O74" s="37">
        <v>40</v>
      </c>
      <c r="P74" s="9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82"/>
      <c r="R74" s="682"/>
      <c r="S74" s="682"/>
      <c r="T74" s="68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166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175</v>
      </c>
      <c r="B75" s="63" t="s">
        <v>176</v>
      </c>
      <c r="C75" s="36">
        <v>4301051844</v>
      </c>
      <c r="D75" s="680">
        <v>4680115885929</v>
      </c>
      <c r="E75" s="680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80</v>
      </c>
      <c r="L75" s="37" t="s">
        <v>45</v>
      </c>
      <c r="M75" s="38" t="s">
        <v>114</v>
      </c>
      <c r="N75" s="38"/>
      <c r="O75" s="37">
        <v>45</v>
      </c>
      <c r="P75" s="9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82"/>
      <c r="R75" s="682"/>
      <c r="S75" s="682"/>
      <c r="T75" s="68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169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177</v>
      </c>
      <c r="B76" s="63" t="s">
        <v>178</v>
      </c>
      <c r="C76" s="36">
        <v>4301051827</v>
      </c>
      <c r="D76" s="680">
        <v>4680115884403</v>
      </c>
      <c r="E76" s="680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80</v>
      </c>
      <c r="L76" s="37" t="s">
        <v>45</v>
      </c>
      <c r="M76" s="38" t="s">
        <v>79</v>
      </c>
      <c r="N76" s="38"/>
      <c r="O76" s="37">
        <v>40</v>
      </c>
      <c r="P76" s="9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82"/>
      <c r="R76" s="682"/>
      <c r="S76" s="682"/>
      <c r="T76" s="68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172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674"/>
      <c r="B77" s="674"/>
      <c r="C77" s="674"/>
      <c r="D77" s="674"/>
      <c r="E77" s="674"/>
      <c r="F77" s="674"/>
      <c r="G77" s="674"/>
      <c r="H77" s="674"/>
      <c r="I77" s="674"/>
      <c r="J77" s="674"/>
      <c r="K77" s="674"/>
      <c r="L77" s="674"/>
      <c r="M77" s="674"/>
      <c r="N77" s="674"/>
      <c r="O77" s="687"/>
      <c r="P77" s="684" t="s">
        <v>40</v>
      </c>
      <c r="Q77" s="685"/>
      <c r="R77" s="685"/>
      <c r="S77" s="685"/>
      <c r="T77" s="685"/>
      <c r="U77" s="685"/>
      <c r="V77" s="68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74"/>
      <c r="B78" s="674"/>
      <c r="C78" s="674"/>
      <c r="D78" s="674"/>
      <c r="E78" s="674"/>
      <c r="F78" s="674"/>
      <c r="G78" s="674"/>
      <c r="H78" s="674"/>
      <c r="I78" s="674"/>
      <c r="J78" s="674"/>
      <c r="K78" s="674"/>
      <c r="L78" s="674"/>
      <c r="M78" s="674"/>
      <c r="N78" s="674"/>
      <c r="O78" s="687"/>
      <c r="P78" s="684" t="s">
        <v>40</v>
      </c>
      <c r="Q78" s="685"/>
      <c r="R78" s="685"/>
      <c r="S78" s="685"/>
      <c r="T78" s="685"/>
      <c r="U78" s="685"/>
      <c r="V78" s="68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679" t="s">
        <v>179</v>
      </c>
      <c r="B79" s="679"/>
      <c r="C79" s="679"/>
      <c r="D79" s="679"/>
      <c r="E79" s="679"/>
      <c r="F79" s="679"/>
      <c r="G79" s="679"/>
      <c r="H79" s="679"/>
      <c r="I79" s="679"/>
      <c r="J79" s="679"/>
      <c r="K79" s="679"/>
      <c r="L79" s="679"/>
      <c r="M79" s="679"/>
      <c r="N79" s="679"/>
      <c r="O79" s="679"/>
      <c r="P79" s="679"/>
      <c r="Q79" s="679"/>
      <c r="R79" s="679"/>
      <c r="S79" s="679"/>
      <c r="T79" s="679"/>
      <c r="U79" s="679"/>
      <c r="V79" s="679"/>
      <c r="W79" s="679"/>
      <c r="X79" s="679"/>
      <c r="Y79" s="679"/>
      <c r="Z79" s="679"/>
      <c r="AA79" s="66"/>
      <c r="AB79" s="66"/>
      <c r="AC79" s="80"/>
    </row>
    <row r="80" spans="1:68" ht="37.5" customHeight="1" x14ac:dyDescent="0.25">
      <c r="A80" s="63" t="s">
        <v>180</v>
      </c>
      <c r="B80" s="63" t="s">
        <v>181</v>
      </c>
      <c r="C80" s="36">
        <v>4301060366</v>
      </c>
      <c r="D80" s="680">
        <v>4680115881532</v>
      </c>
      <c r="E80" s="680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111</v>
      </c>
      <c r="L80" s="37" t="s">
        <v>45</v>
      </c>
      <c r="M80" s="38" t="s">
        <v>79</v>
      </c>
      <c r="N80" s="38"/>
      <c r="O80" s="37">
        <v>30</v>
      </c>
      <c r="P80" s="9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82"/>
      <c r="R80" s="682"/>
      <c r="S80" s="682"/>
      <c r="T80" s="683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180</v>
      </c>
      <c r="B81" s="63" t="s">
        <v>183</v>
      </c>
      <c r="C81" s="36">
        <v>4301060371</v>
      </c>
      <c r="D81" s="680">
        <v>4680115881532</v>
      </c>
      <c r="E81" s="680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111</v>
      </c>
      <c r="L81" s="37" t="s">
        <v>45</v>
      </c>
      <c r="M81" s="38" t="s">
        <v>79</v>
      </c>
      <c r="N81" s="38"/>
      <c r="O81" s="37">
        <v>30</v>
      </c>
      <c r="P81" s="9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82"/>
      <c r="R81" s="682"/>
      <c r="S81" s="682"/>
      <c r="T81" s="683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182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80">
        <v>4680115881464</v>
      </c>
      <c r="E82" s="680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115</v>
      </c>
      <c r="L82" s="37" t="s">
        <v>45</v>
      </c>
      <c r="M82" s="38" t="s">
        <v>114</v>
      </c>
      <c r="N82" s="38"/>
      <c r="O82" s="37">
        <v>30</v>
      </c>
      <c r="P82" s="9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82"/>
      <c r="R82" s="682"/>
      <c r="S82" s="682"/>
      <c r="T82" s="683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186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74"/>
      <c r="B83" s="674"/>
      <c r="C83" s="674"/>
      <c r="D83" s="674"/>
      <c r="E83" s="674"/>
      <c r="F83" s="674"/>
      <c r="G83" s="674"/>
      <c r="H83" s="674"/>
      <c r="I83" s="674"/>
      <c r="J83" s="674"/>
      <c r="K83" s="674"/>
      <c r="L83" s="674"/>
      <c r="M83" s="674"/>
      <c r="N83" s="674"/>
      <c r="O83" s="687"/>
      <c r="P83" s="684" t="s">
        <v>40</v>
      </c>
      <c r="Q83" s="685"/>
      <c r="R83" s="685"/>
      <c r="S83" s="685"/>
      <c r="T83" s="685"/>
      <c r="U83" s="685"/>
      <c r="V83" s="68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674"/>
      <c r="B84" s="674"/>
      <c r="C84" s="674"/>
      <c r="D84" s="674"/>
      <c r="E84" s="674"/>
      <c r="F84" s="674"/>
      <c r="G84" s="674"/>
      <c r="H84" s="674"/>
      <c r="I84" s="674"/>
      <c r="J84" s="674"/>
      <c r="K84" s="674"/>
      <c r="L84" s="674"/>
      <c r="M84" s="674"/>
      <c r="N84" s="674"/>
      <c r="O84" s="687"/>
      <c r="P84" s="684" t="s">
        <v>40</v>
      </c>
      <c r="Q84" s="685"/>
      <c r="R84" s="685"/>
      <c r="S84" s="685"/>
      <c r="T84" s="685"/>
      <c r="U84" s="685"/>
      <c r="V84" s="68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694" t="s">
        <v>187</v>
      </c>
      <c r="B85" s="694"/>
      <c r="C85" s="694"/>
      <c r="D85" s="694"/>
      <c r="E85" s="694"/>
      <c r="F85" s="694"/>
      <c r="G85" s="694"/>
      <c r="H85" s="694"/>
      <c r="I85" s="694"/>
      <c r="J85" s="694"/>
      <c r="K85" s="694"/>
      <c r="L85" s="694"/>
      <c r="M85" s="694"/>
      <c r="N85" s="694"/>
      <c r="O85" s="694"/>
      <c r="P85" s="694"/>
      <c r="Q85" s="694"/>
      <c r="R85" s="694"/>
      <c r="S85" s="694"/>
      <c r="T85" s="694"/>
      <c r="U85" s="694"/>
      <c r="V85" s="694"/>
      <c r="W85" s="694"/>
      <c r="X85" s="694"/>
      <c r="Y85" s="694"/>
      <c r="Z85" s="694"/>
      <c r="AA85" s="65"/>
      <c r="AB85" s="65"/>
      <c r="AC85" s="79"/>
    </row>
    <row r="86" spans="1:68" ht="14.25" customHeight="1" x14ac:dyDescent="0.25">
      <c r="A86" s="679" t="s">
        <v>106</v>
      </c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79"/>
      <c r="P86" s="679"/>
      <c r="Q86" s="679"/>
      <c r="R86" s="679"/>
      <c r="S86" s="679"/>
      <c r="T86" s="679"/>
      <c r="U86" s="679"/>
      <c r="V86" s="679"/>
      <c r="W86" s="679"/>
      <c r="X86" s="679"/>
      <c r="Y86" s="679"/>
      <c r="Z86" s="679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80">
        <v>4680115881327</v>
      </c>
      <c r="E87" s="680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111</v>
      </c>
      <c r="L87" s="37" t="s">
        <v>45</v>
      </c>
      <c r="M87" s="38" t="s">
        <v>139</v>
      </c>
      <c r="N87" s="38"/>
      <c r="O87" s="37">
        <v>50</v>
      </c>
      <c r="P87" s="94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82"/>
      <c r="R87" s="682"/>
      <c r="S87" s="682"/>
      <c r="T87" s="683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190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191</v>
      </c>
      <c r="B88" s="63" t="s">
        <v>192</v>
      </c>
      <c r="C88" s="36">
        <v>4301011476</v>
      </c>
      <c r="D88" s="680">
        <v>4680115881518</v>
      </c>
      <c r="E88" s="680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115</v>
      </c>
      <c r="L88" s="37" t="s">
        <v>45</v>
      </c>
      <c r="M88" s="38" t="s">
        <v>114</v>
      </c>
      <c r="N88" s="38"/>
      <c r="O88" s="37">
        <v>50</v>
      </c>
      <c r="P88" s="9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82"/>
      <c r="R88" s="682"/>
      <c r="S88" s="682"/>
      <c r="T88" s="683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190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80">
        <v>4680115881303</v>
      </c>
      <c r="E89" s="680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115</v>
      </c>
      <c r="L89" s="37" t="s">
        <v>45</v>
      </c>
      <c r="M89" s="38" t="s">
        <v>139</v>
      </c>
      <c r="N89" s="38"/>
      <c r="O89" s="37">
        <v>50</v>
      </c>
      <c r="P89" s="9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82"/>
      <c r="R89" s="682"/>
      <c r="S89" s="682"/>
      <c r="T89" s="68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195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74"/>
      <c r="B90" s="674"/>
      <c r="C90" s="674"/>
      <c r="D90" s="674"/>
      <c r="E90" s="674"/>
      <c r="F90" s="674"/>
      <c r="G90" s="674"/>
      <c r="H90" s="674"/>
      <c r="I90" s="674"/>
      <c r="J90" s="674"/>
      <c r="K90" s="674"/>
      <c r="L90" s="674"/>
      <c r="M90" s="674"/>
      <c r="N90" s="674"/>
      <c r="O90" s="687"/>
      <c r="P90" s="684" t="s">
        <v>40</v>
      </c>
      <c r="Q90" s="685"/>
      <c r="R90" s="685"/>
      <c r="S90" s="685"/>
      <c r="T90" s="685"/>
      <c r="U90" s="685"/>
      <c r="V90" s="68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74"/>
      <c r="B91" s="674"/>
      <c r="C91" s="674"/>
      <c r="D91" s="674"/>
      <c r="E91" s="674"/>
      <c r="F91" s="674"/>
      <c r="G91" s="674"/>
      <c r="H91" s="674"/>
      <c r="I91" s="674"/>
      <c r="J91" s="674"/>
      <c r="K91" s="674"/>
      <c r="L91" s="674"/>
      <c r="M91" s="674"/>
      <c r="N91" s="674"/>
      <c r="O91" s="687"/>
      <c r="P91" s="684" t="s">
        <v>40</v>
      </c>
      <c r="Q91" s="685"/>
      <c r="R91" s="685"/>
      <c r="S91" s="685"/>
      <c r="T91" s="685"/>
      <c r="U91" s="685"/>
      <c r="V91" s="68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79" t="s">
        <v>75</v>
      </c>
      <c r="B92" s="679"/>
      <c r="C92" s="679"/>
      <c r="D92" s="679"/>
      <c r="E92" s="679"/>
      <c r="F92" s="679"/>
      <c r="G92" s="679"/>
      <c r="H92" s="679"/>
      <c r="I92" s="679"/>
      <c r="J92" s="679"/>
      <c r="K92" s="679"/>
      <c r="L92" s="679"/>
      <c r="M92" s="679"/>
      <c r="N92" s="679"/>
      <c r="O92" s="679"/>
      <c r="P92" s="679"/>
      <c r="Q92" s="679"/>
      <c r="R92" s="679"/>
      <c r="S92" s="679"/>
      <c r="T92" s="679"/>
      <c r="U92" s="679"/>
      <c r="V92" s="679"/>
      <c r="W92" s="679"/>
      <c r="X92" s="679"/>
      <c r="Y92" s="679"/>
      <c r="Z92" s="679"/>
      <c r="AA92" s="66"/>
      <c r="AB92" s="66"/>
      <c r="AC92" s="80"/>
    </row>
    <row r="93" spans="1:68" ht="16.5" customHeight="1" x14ac:dyDescent="0.25">
      <c r="A93" s="63" t="s">
        <v>196</v>
      </c>
      <c r="B93" s="63" t="s">
        <v>197</v>
      </c>
      <c r="C93" s="36">
        <v>4301051712</v>
      </c>
      <c r="D93" s="680">
        <v>4607091386967</v>
      </c>
      <c r="E93" s="680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111</v>
      </c>
      <c r="L93" s="37" t="s">
        <v>45</v>
      </c>
      <c r="M93" s="38" t="s">
        <v>139</v>
      </c>
      <c r="N93" s="38"/>
      <c r="O93" s="37">
        <v>45</v>
      </c>
      <c r="P93" s="941" t="s">
        <v>198</v>
      </c>
      <c r="Q93" s="682"/>
      <c r="R93" s="682"/>
      <c r="S93" s="682"/>
      <c r="T93" s="683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199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196</v>
      </c>
      <c r="B94" s="63" t="s">
        <v>200</v>
      </c>
      <c r="C94" s="36">
        <v>4301051546</v>
      </c>
      <c r="D94" s="680">
        <v>4607091386967</v>
      </c>
      <c r="E94" s="680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111</v>
      </c>
      <c r="L94" s="37" t="s">
        <v>45</v>
      </c>
      <c r="M94" s="38" t="s">
        <v>114</v>
      </c>
      <c r="N94" s="38"/>
      <c r="O94" s="37">
        <v>45</v>
      </c>
      <c r="P94" s="94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2"/>
      <c r="R94" s="682"/>
      <c r="S94" s="682"/>
      <c r="T94" s="683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201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196</v>
      </c>
      <c r="B95" s="63" t="s">
        <v>202</v>
      </c>
      <c r="C95" s="36">
        <v>4301051437</v>
      </c>
      <c r="D95" s="680">
        <v>4607091386967</v>
      </c>
      <c r="E95" s="68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111</v>
      </c>
      <c r="L95" s="37" t="s">
        <v>45</v>
      </c>
      <c r="M95" s="38" t="s">
        <v>114</v>
      </c>
      <c r="N95" s="38"/>
      <c r="O95" s="37">
        <v>45</v>
      </c>
      <c r="P95" s="9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82"/>
      <c r="R95" s="682"/>
      <c r="S95" s="682"/>
      <c r="T95" s="68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201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203</v>
      </c>
      <c r="B96" s="63" t="s">
        <v>204</v>
      </c>
      <c r="C96" s="36">
        <v>4301051788</v>
      </c>
      <c r="D96" s="680">
        <v>4680115884953</v>
      </c>
      <c r="E96" s="68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80</v>
      </c>
      <c r="L96" s="37" t="s">
        <v>45</v>
      </c>
      <c r="M96" s="38" t="s">
        <v>114</v>
      </c>
      <c r="N96" s="38"/>
      <c r="O96" s="37">
        <v>45</v>
      </c>
      <c r="P96" s="944" t="s">
        <v>205</v>
      </c>
      <c r="Q96" s="682"/>
      <c r="R96" s="682"/>
      <c r="S96" s="682"/>
      <c r="T96" s="68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206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4301052039</v>
      </c>
      <c r="D97" s="680">
        <v>4607091385731</v>
      </c>
      <c r="E97" s="68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80</v>
      </c>
      <c r="L97" s="37" t="s">
        <v>45</v>
      </c>
      <c r="M97" s="38" t="s">
        <v>114</v>
      </c>
      <c r="N97" s="38"/>
      <c r="O97" s="37">
        <v>45</v>
      </c>
      <c r="P97" s="945" t="s">
        <v>209</v>
      </c>
      <c r="Q97" s="682"/>
      <c r="R97" s="682"/>
      <c r="S97" s="682"/>
      <c r="T97" s="68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201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207</v>
      </c>
      <c r="B98" s="63" t="s">
        <v>210</v>
      </c>
      <c r="C98" s="36">
        <v>4301051718</v>
      </c>
      <c r="D98" s="680">
        <v>4607091385731</v>
      </c>
      <c r="E98" s="68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80</v>
      </c>
      <c r="L98" s="37" t="s">
        <v>45</v>
      </c>
      <c r="M98" s="38" t="s">
        <v>139</v>
      </c>
      <c r="N98" s="38"/>
      <c r="O98" s="37">
        <v>45</v>
      </c>
      <c r="P98" s="933" t="s">
        <v>211</v>
      </c>
      <c r="Q98" s="682"/>
      <c r="R98" s="682"/>
      <c r="S98" s="682"/>
      <c r="T98" s="68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199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212</v>
      </c>
      <c r="B99" s="63" t="s">
        <v>213</v>
      </c>
      <c r="C99" s="36">
        <v>4301051438</v>
      </c>
      <c r="D99" s="680">
        <v>4680115880894</v>
      </c>
      <c r="E99" s="68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80</v>
      </c>
      <c r="L99" s="37" t="s">
        <v>45</v>
      </c>
      <c r="M99" s="38" t="s">
        <v>114</v>
      </c>
      <c r="N99" s="38"/>
      <c r="O99" s="37">
        <v>45</v>
      </c>
      <c r="P99" s="9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82"/>
      <c r="R99" s="682"/>
      <c r="S99" s="682"/>
      <c r="T99" s="68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215</v>
      </c>
      <c r="B100" s="63" t="s">
        <v>216</v>
      </c>
      <c r="C100" s="36">
        <v>4301051687</v>
      </c>
      <c r="D100" s="680">
        <v>4680115880214</v>
      </c>
      <c r="E100" s="680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80</v>
      </c>
      <c r="L100" s="37" t="s">
        <v>45</v>
      </c>
      <c r="M100" s="38" t="s">
        <v>114</v>
      </c>
      <c r="N100" s="38"/>
      <c r="O100" s="37">
        <v>45</v>
      </c>
      <c r="P100" s="93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82"/>
      <c r="R100" s="682"/>
      <c r="S100" s="682"/>
      <c r="T100" s="68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214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215</v>
      </c>
      <c r="B101" s="63" t="s">
        <v>217</v>
      </c>
      <c r="C101" s="36">
        <v>4301051439</v>
      </c>
      <c r="D101" s="680">
        <v>4680115880214</v>
      </c>
      <c r="E101" s="680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115</v>
      </c>
      <c r="L101" s="37" t="s">
        <v>45</v>
      </c>
      <c r="M101" s="38" t="s">
        <v>114</v>
      </c>
      <c r="N101" s="38"/>
      <c r="O101" s="37">
        <v>45</v>
      </c>
      <c r="P101" s="93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82"/>
      <c r="R101" s="682"/>
      <c r="S101" s="682"/>
      <c r="T101" s="683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214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74"/>
      <c r="B102" s="674"/>
      <c r="C102" s="674"/>
      <c r="D102" s="674"/>
      <c r="E102" s="674"/>
      <c r="F102" s="674"/>
      <c r="G102" s="674"/>
      <c r="H102" s="674"/>
      <c r="I102" s="674"/>
      <c r="J102" s="674"/>
      <c r="K102" s="674"/>
      <c r="L102" s="674"/>
      <c r="M102" s="674"/>
      <c r="N102" s="674"/>
      <c r="O102" s="687"/>
      <c r="P102" s="684" t="s">
        <v>40</v>
      </c>
      <c r="Q102" s="685"/>
      <c r="R102" s="685"/>
      <c r="S102" s="685"/>
      <c r="T102" s="685"/>
      <c r="U102" s="685"/>
      <c r="V102" s="68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74"/>
      <c r="B103" s="674"/>
      <c r="C103" s="674"/>
      <c r="D103" s="674"/>
      <c r="E103" s="674"/>
      <c r="F103" s="674"/>
      <c r="G103" s="674"/>
      <c r="H103" s="674"/>
      <c r="I103" s="674"/>
      <c r="J103" s="674"/>
      <c r="K103" s="674"/>
      <c r="L103" s="674"/>
      <c r="M103" s="674"/>
      <c r="N103" s="674"/>
      <c r="O103" s="687"/>
      <c r="P103" s="684" t="s">
        <v>40</v>
      </c>
      <c r="Q103" s="685"/>
      <c r="R103" s="685"/>
      <c r="S103" s="685"/>
      <c r="T103" s="685"/>
      <c r="U103" s="685"/>
      <c r="V103" s="68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694" t="s">
        <v>218</v>
      </c>
      <c r="B104" s="694"/>
      <c r="C104" s="694"/>
      <c r="D104" s="694"/>
      <c r="E104" s="694"/>
      <c r="F104" s="694"/>
      <c r="G104" s="694"/>
      <c r="H104" s="694"/>
      <c r="I104" s="694"/>
      <c r="J104" s="694"/>
      <c r="K104" s="694"/>
      <c r="L104" s="694"/>
      <c r="M104" s="694"/>
      <c r="N104" s="694"/>
      <c r="O104" s="694"/>
      <c r="P104" s="694"/>
      <c r="Q104" s="694"/>
      <c r="R104" s="694"/>
      <c r="S104" s="694"/>
      <c r="T104" s="694"/>
      <c r="U104" s="694"/>
      <c r="V104" s="694"/>
      <c r="W104" s="694"/>
      <c r="X104" s="694"/>
      <c r="Y104" s="694"/>
      <c r="Z104" s="694"/>
      <c r="AA104" s="65"/>
      <c r="AB104" s="65"/>
      <c r="AC104" s="79"/>
    </row>
    <row r="105" spans="1:68" ht="14.25" customHeight="1" x14ac:dyDescent="0.25">
      <c r="A105" s="679" t="s">
        <v>106</v>
      </c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79"/>
      <c r="P105" s="679"/>
      <c r="Q105" s="679"/>
      <c r="R105" s="679"/>
      <c r="S105" s="679"/>
      <c r="T105" s="679"/>
      <c r="U105" s="679"/>
      <c r="V105" s="679"/>
      <c r="W105" s="679"/>
      <c r="X105" s="679"/>
      <c r="Y105" s="679"/>
      <c r="Z105" s="679"/>
      <c r="AA105" s="66"/>
      <c r="AB105" s="66"/>
      <c r="AC105" s="80"/>
    </row>
    <row r="106" spans="1:68" ht="16.5" customHeight="1" x14ac:dyDescent="0.25">
      <c r="A106" s="63" t="s">
        <v>219</v>
      </c>
      <c r="B106" s="63" t="s">
        <v>220</v>
      </c>
      <c r="C106" s="36">
        <v>4301011514</v>
      </c>
      <c r="D106" s="680">
        <v>4680115882133</v>
      </c>
      <c r="E106" s="680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111</v>
      </c>
      <c r="L106" s="37" t="s">
        <v>45</v>
      </c>
      <c r="M106" s="38" t="s">
        <v>110</v>
      </c>
      <c r="N106" s="38"/>
      <c r="O106" s="37">
        <v>50</v>
      </c>
      <c r="P106" s="93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82"/>
      <c r="R106" s="682"/>
      <c r="S106" s="682"/>
      <c r="T106" s="68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221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4301011417</v>
      </c>
      <c r="D107" s="680">
        <v>4680115880269</v>
      </c>
      <c r="E107" s="680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115</v>
      </c>
      <c r="L107" s="37" t="s">
        <v>45</v>
      </c>
      <c r="M107" s="38" t="s">
        <v>114</v>
      </c>
      <c r="N107" s="38"/>
      <c r="O107" s="37">
        <v>50</v>
      </c>
      <c r="P107" s="9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82"/>
      <c r="R107" s="682"/>
      <c r="S107" s="682"/>
      <c r="T107" s="68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221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4301011415</v>
      </c>
      <c r="D108" s="680">
        <v>4680115880429</v>
      </c>
      <c r="E108" s="680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115</v>
      </c>
      <c r="L108" s="37" t="s">
        <v>45</v>
      </c>
      <c r="M108" s="38" t="s">
        <v>114</v>
      </c>
      <c r="N108" s="38"/>
      <c r="O108" s="37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82"/>
      <c r="R108" s="682"/>
      <c r="S108" s="682"/>
      <c r="T108" s="68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221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4301011462</v>
      </c>
      <c r="D109" s="680">
        <v>4680115881457</v>
      </c>
      <c r="E109" s="680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115</v>
      </c>
      <c r="L109" s="37" t="s">
        <v>45</v>
      </c>
      <c r="M109" s="38" t="s">
        <v>114</v>
      </c>
      <c r="N109" s="38"/>
      <c r="O109" s="37">
        <v>50</v>
      </c>
      <c r="P109" s="9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82"/>
      <c r="R109" s="682"/>
      <c r="S109" s="682"/>
      <c r="T109" s="68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221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74"/>
      <c r="B110" s="674"/>
      <c r="C110" s="674"/>
      <c r="D110" s="674"/>
      <c r="E110" s="674"/>
      <c r="F110" s="674"/>
      <c r="G110" s="674"/>
      <c r="H110" s="674"/>
      <c r="I110" s="674"/>
      <c r="J110" s="674"/>
      <c r="K110" s="674"/>
      <c r="L110" s="674"/>
      <c r="M110" s="674"/>
      <c r="N110" s="674"/>
      <c r="O110" s="687"/>
      <c r="P110" s="684" t="s">
        <v>40</v>
      </c>
      <c r="Q110" s="685"/>
      <c r="R110" s="685"/>
      <c r="S110" s="685"/>
      <c r="T110" s="685"/>
      <c r="U110" s="685"/>
      <c r="V110" s="68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74"/>
      <c r="B111" s="674"/>
      <c r="C111" s="674"/>
      <c r="D111" s="674"/>
      <c r="E111" s="674"/>
      <c r="F111" s="674"/>
      <c r="G111" s="674"/>
      <c r="H111" s="674"/>
      <c r="I111" s="674"/>
      <c r="J111" s="674"/>
      <c r="K111" s="674"/>
      <c r="L111" s="674"/>
      <c r="M111" s="674"/>
      <c r="N111" s="674"/>
      <c r="O111" s="687"/>
      <c r="P111" s="684" t="s">
        <v>40</v>
      </c>
      <c r="Q111" s="685"/>
      <c r="R111" s="685"/>
      <c r="S111" s="685"/>
      <c r="T111" s="685"/>
      <c r="U111" s="685"/>
      <c r="V111" s="68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79" t="s">
        <v>142</v>
      </c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79"/>
      <c r="P112" s="679"/>
      <c r="Q112" s="679"/>
      <c r="R112" s="679"/>
      <c r="S112" s="679"/>
      <c r="T112" s="679"/>
      <c r="U112" s="679"/>
      <c r="V112" s="679"/>
      <c r="W112" s="679"/>
      <c r="X112" s="679"/>
      <c r="Y112" s="679"/>
      <c r="Z112" s="679"/>
      <c r="AA112" s="66"/>
      <c r="AB112" s="66"/>
      <c r="AC112" s="80"/>
    </row>
    <row r="113" spans="1:68" ht="16.5" customHeight="1" x14ac:dyDescent="0.25">
      <c r="A113" s="63" t="s">
        <v>228</v>
      </c>
      <c r="B113" s="63" t="s">
        <v>229</v>
      </c>
      <c r="C113" s="36">
        <v>4301020345</v>
      </c>
      <c r="D113" s="680">
        <v>4680115881488</v>
      </c>
      <c r="E113" s="680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111</v>
      </c>
      <c r="L113" s="37" t="s">
        <v>45</v>
      </c>
      <c r="M113" s="38" t="s">
        <v>110</v>
      </c>
      <c r="N113" s="38"/>
      <c r="O113" s="37">
        <v>55</v>
      </c>
      <c r="P113" s="9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82"/>
      <c r="R113" s="682"/>
      <c r="S113" s="682"/>
      <c r="T113" s="68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230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231</v>
      </c>
      <c r="B114" s="63" t="s">
        <v>232</v>
      </c>
      <c r="C114" s="36">
        <v>4301020346</v>
      </c>
      <c r="D114" s="680">
        <v>4680115882775</v>
      </c>
      <c r="E114" s="680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157</v>
      </c>
      <c r="L114" s="37" t="s">
        <v>45</v>
      </c>
      <c r="M114" s="38" t="s">
        <v>110</v>
      </c>
      <c r="N114" s="38"/>
      <c r="O114" s="37">
        <v>55</v>
      </c>
      <c r="P114" s="93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82"/>
      <c r="R114" s="682"/>
      <c r="S114" s="682"/>
      <c r="T114" s="68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230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4301020344</v>
      </c>
      <c r="D115" s="680">
        <v>4680115880658</v>
      </c>
      <c r="E115" s="680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80</v>
      </c>
      <c r="L115" s="37" t="s">
        <v>45</v>
      </c>
      <c r="M115" s="38" t="s">
        <v>110</v>
      </c>
      <c r="N115" s="38"/>
      <c r="O115" s="37">
        <v>55</v>
      </c>
      <c r="P115" s="9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82"/>
      <c r="R115" s="682"/>
      <c r="S115" s="682"/>
      <c r="T115" s="683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230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74"/>
      <c r="B116" s="674"/>
      <c r="C116" s="674"/>
      <c r="D116" s="674"/>
      <c r="E116" s="674"/>
      <c r="F116" s="674"/>
      <c r="G116" s="674"/>
      <c r="H116" s="674"/>
      <c r="I116" s="674"/>
      <c r="J116" s="674"/>
      <c r="K116" s="674"/>
      <c r="L116" s="674"/>
      <c r="M116" s="674"/>
      <c r="N116" s="674"/>
      <c r="O116" s="687"/>
      <c r="P116" s="684" t="s">
        <v>40</v>
      </c>
      <c r="Q116" s="685"/>
      <c r="R116" s="685"/>
      <c r="S116" s="685"/>
      <c r="T116" s="685"/>
      <c r="U116" s="685"/>
      <c r="V116" s="68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74"/>
      <c r="B117" s="674"/>
      <c r="C117" s="674"/>
      <c r="D117" s="674"/>
      <c r="E117" s="674"/>
      <c r="F117" s="674"/>
      <c r="G117" s="674"/>
      <c r="H117" s="674"/>
      <c r="I117" s="674"/>
      <c r="J117" s="674"/>
      <c r="K117" s="674"/>
      <c r="L117" s="674"/>
      <c r="M117" s="674"/>
      <c r="N117" s="674"/>
      <c r="O117" s="687"/>
      <c r="P117" s="684" t="s">
        <v>40</v>
      </c>
      <c r="Q117" s="685"/>
      <c r="R117" s="685"/>
      <c r="S117" s="685"/>
      <c r="T117" s="685"/>
      <c r="U117" s="685"/>
      <c r="V117" s="68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79" t="s">
        <v>75</v>
      </c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79"/>
      <c r="P118" s="679"/>
      <c r="Q118" s="679"/>
      <c r="R118" s="679"/>
      <c r="S118" s="679"/>
      <c r="T118" s="679"/>
      <c r="U118" s="679"/>
      <c r="V118" s="679"/>
      <c r="W118" s="679"/>
      <c r="X118" s="679"/>
      <c r="Y118" s="679"/>
      <c r="Z118" s="679"/>
      <c r="AA118" s="66"/>
      <c r="AB118" s="66"/>
      <c r="AC118" s="80"/>
    </row>
    <row r="119" spans="1:68" ht="37.5" customHeight="1" x14ac:dyDescent="0.25">
      <c r="A119" s="63" t="s">
        <v>235</v>
      </c>
      <c r="B119" s="63" t="s">
        <v>236</v>
      </c>
      <c r="C119" s="36">
        <v>4301051360</v>
      </c>
      <c r="D119" s="680">
        <v>4607091385168</v>
      </c>
      <c r="E119" s="680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111</v>
      </c>
      <c r="L119" s="37" t="s">
        <v>45</v>
      </c>
      <c r="M119" s="38" t="s">
        <v>114</v>
      </c>
      <c r="N119" s="38"/>
      <c r="O119" s="37">
        <v>45</v>
      </c>
      <c r="P119" s="9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82"/>
      <c r="R119" s="682"/>
      <c r="S119" s="682"/>
      <c r="T119" s="683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237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235</v>
      </c>
      <c r="B120" s="63" t="s">
        <v>238</v>
      </c>
      <c r="C120" s="36">
        <v>4301051724</v>
      </c>
      <c r="D120" s="680">
        <v>4607091385168</v>
      </c>
      <c r="E120" s="680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111</v>
      </c>
      <c r="L120" s="37" t="s">
        <v>45</v>
      </c>
      <c r="M120" s="38" t="s">
        <v>139</v>
      </c>
      <c r="N120" s="38"/>
      <c r="O120" s="37">
        <v>45</v>
      </c>
      <c r="P120" s="921" t="s">
        <v>239</v>
      </c>
      <c r="Q120" s="682"/>
      <c r="R120" s="682"/>
      <c r="S120" s="682"/>
      <c r="T120" s="683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240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235</v>
      </c>
      <c r="B121" s="63" t="s">
        <v>241</v>
      </c>
      <c r="C121" s="36">
        <v>4301051625</v>
      </c>
      <c r="D121" s="680">
        <v>4607091385168</v>
      </c>
      <c r="E121" s="680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111</v>
      </c>
      <c r="L121" s="37" t="s">
        <v>45</v>
      </c>
      <c r="M121" s="38" t="s">
        <v>114</v>
      </c>
      <c r="N121" s="38"/>
      <c r="O121" s="37">
        <v>45</v>
      </c>
      <c r="P121" s="9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82"/>
      <c r="R121" s="682"/>
      <c r="S121" s="682"/>
      <c r="T121" s="683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242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243</v>
      </c>
      <c r="B122" s="63" t="s">
        <v>244</v>
      </c>
      <c r="C122" s="36">
        <v>4301051362</v>
      </c>
      <c r="D122" s="680">
        <v>4607091383256</v>
      </c>
      <c r="E122" s="680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80</v>
      </c>
      <c r="L122" s="37" t="s">
        <v>45</v>
      </c>
      <c r="M122" s="38" t="s">
        <v>114</v>
      </c>
      <c r="N122" s="38"/>
      <c r="O122" s="37">
        <v>45</v>
      </c>
      <c r="P122" s="9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2"/>
      <c r="R122" s="682"/>
      <c r="S122" s="682"/>
      <c r="T122" s="683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237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243</v>
      </c>
      <c r="B123" s="63" t="s">
        <v>245</v>
      </c>
      <c r="C123" s="36">
        <v>4301051730</v>
      </c>
      <c r="D123" s="680">
        <v>4607091383256</v>
      </c>
      <c r="E123" s="680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80</v>
      </c>
      <c r="L123" s="37" t="s">
        <v>45</v>
      </c>
      <c r="M123" s="38" t="s">
        <v>139</v>
      </c>
      <c r="N123" s="38"/>
      <c r="O123" s="37">
        <v>45</v>
      </c>
      <c r="P123" s="924" t="s">
        <v>246</v>
      </c>
      <c r="Q123" s="682"/>
      <c r="R123" s="682"/>
      <c r="S123" s="682"/>
      <c r="T123" s="683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240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247</v>
      </c>
      <c r="B124" s="63" t="s">
        <v>248</v>
      </c>
      <c r="C124" s="36">
        <v>4301051358</v>
      </c>
      <c r="D124" s="680">
        <v>4607091385748</v>
      </c>
      <c r="E124" s="680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80</v>
      </c>
      <c r="L124" s="37" t="s">
        <v>45</v>
      </c>
      <c r="M124" s="38" t="s">
        <v>114</v>
      </c>
      <c r="N124" s="38"/>
      <c r="O124" s="37">
        <v>45</v>
      </c>
      <c r="P124" s="92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2"/>
      <c r="R124" s="682"/>
      <c r="S124" s="682"/>
      <c r="T124" s="683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237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247</v>
      </c>
      <c r="B125" s="63" t="s">
        <v>249</v>
      </c>
      <c r="C125" s="36">
        <v>4301051721</v>
      </c>
      <c r="D125" s="680">
        <v>4607091385748</v>
      </c>
      <c r="E125" s="680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80</v>
      </c>
      <c r="L125" s="37" t="s">
        <v>45</v>
      </c>
      <c r="M125" s="38" t="s">
        <v>139</v>
      </c>
      <c r="N125" s="38"/>
      <c r="O125" s="37">
        <v>45</v>
      </c>
      <c r="P125" s="926" t="s">
        <v>250</v>
      </c>
      <c r="Q125" s="682"/>
      <c r="R125" s="682"/>
      <c r="S125" s="682"/>
      <c r="T125" s="683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240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251</v>
      </c>
      <c r="B126" s="63" t="s">
        <v>252</v>
      </c>
      <c r="C126" s="36">
        <v>4301051740</v>
      </c>
      <c r="D126" s="680">
        <v>4680115884533</v>
      </c>
      <c r="E126" s="680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80</v>
      </c>
      <c r="L126" s="37" t="s">
        <v>45</v>
      </c>
      <c r="M126" s="38" t="s">
        <v>114</v>
      </c>
      <c r="N126" s="38"/>
      <c r="O126" s="37">
        <v>45</v>
      </c>
      <c r="P126" s="9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82"/>
      <c r="R126" s="682"/>
      <c r="S126" s="682"/>
      <c r="T126" s="683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253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254</v>
      </c>
      <c r="B127" s="63" t="s">
        <v>255</v>
      </c>
      <c r="C127" s="36">
        <v>4301051480</v>
      </c>
      <c r="D127" s="680">
        <v>4680115882645</v>
      </c>
      <c r="E127" s="680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80</v>
      </c>
      <c r="L127" s="37" t="s">
        <v>45</v>
      </c>
      <c r="M127" s="38" t="s">
        <v>79</v>
      </c>
      <c r="N127" s="38"/>
      <c r="O127" s="37">
        <v>40</v>
      </c>
      <c r="P127" s="91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82"/>
      <c r="R127" s="682"/>
      <c r="S127" s="682"/>
      <c r="T127" s="683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256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74"/>
      <c r="B128" s="674"/>
      <c r="C128" s="674"/>
      <c r="D128" s="674"/>
      <c r="E128" s="674"/>
      <c r="F128" s="674"/>
      <c r="G128" s="674"/>
      <c r="H128" s="674"/>
      <c r="I128" s="674"/>
      <c r="J128" s="674"/>
      <c r="K128" s="674"/>
      <c r="L128" s="674"/>
      <c r="M128" s="674"/>
      <c r="N128" s="674"/>
      <c r="O128" s="687"/>
      <c r="P128" s="684" t="s">
        <v>40</v>
      </c>
      <c r="Q128" s="685"/>
      <c r="R128" s="685"/>
      <c r="S128" s="685"/>
      <c r="T128" s="685"/>
      <c r="U128" s="685"/>
      <c r="V128" s="68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674"/>
      <c r="B129" s="674"/>
      <c r="C129" s="674"/>
      <c r="D129" s="674"/>
      <c r="E129" s="674"/>
      <c r="F129" s="674"/>
      <c r="G129" s="674"/>
      <c r="H129" s="674"/>
      <c r="I129" s="674"/>
      <c r="J129" s="674"/>
      <c r="K129" s="674"/>
      <c r="L129" s="674"/>
      <c r="M129" s="674"/>
      <c r="N129" s="674"/>
      <c r="O129" s="687"/>
      <c r="P129" s="684" t="s">
        <v>40</v>
      </c>
      <c r="Q129" s="685"/>
      <c r="R129" s="685"/>
      <c r="S129" s="685"/>
      <c r="T129" s="685"/>
      <c r="U129" s="685"/>
      <c r="V129" s="68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679" t="s">
        <v>179</v>
      </c>
      <c r="B130" s="679"/>
      <c r="C130" s="679"/>
      <c r="D130" s="679"/>
      <c r="E130" s="679"/>
      <c r="F130" s="679"/>
      <c r="G130" s="679"/>
      <c r="H130" s="679"/>
      <c r="I130" s="679"/>
      <c r="J130" s="679"/>
      <c r="K130" s="679"/>
      <c r="L130" s="679"/>
      <c r="M130" s="679"/>
      <c r="N130" s="679"/>
      <c r="O130" s="679"/>
      <c r="P130" s="679"/>
      <c r="Q130" s="679"/>
      <c r="R130" s="679"/>
      <c r="S130" s="679"/>
      <c r="T130" s="679"/>
      <c r="U130" s="679"/>
      <c r="V130" s="679"/>
      <c r="W130" s="679"/>
      <c r="X130" s="679"/>
      <c r="Y130" s="679"/>
      <c r="Z130" s="679"/>
      <c r="AA130" s="66"/>
      <c r="AB130" s="66"/>
      <c r="AC130" s="80"/>
    </row>
    <row r="131" spans="1:68" ht="37.5" customHeight="1" x14ac:dyDescent="0.25">
      <c r="A131" s="63" t="s">
        <v>257</v>
      </c>
      <c r="B131" s="63" t="s">
        <v>258</v>
      </c>
      <c r="C131" s="36">
        <v>4301060356</v>
      </c>
      <c r="D131" s="680">
        <v>4680115882652</v>
      </c>
      <c r="E131" s="680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80</v>
      </c>
      <c r="L131" s="37" t="s">
        <v>45</v>
      </c>
      <c r="M131" s="38" t="s">
        <v>79</v>
      </c>
      <c r="N131" s="38"/>
      <c r="O131" s="37">
        <v>40</v>
      </c>
      <c r="P131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82"/>
      <c r="R131" s="682"/>
      <c r="S131" s="682"/>
      <c r="T131" s="68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259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260</v>
      </c>
      <c r="B132" s="63" t="s">
        <v>261</v>
      </c>
      <c r="C132" s="36">
        <v>4301060317</v>
      </c>
      <c r="D132" s="680">
        <v>4680115880238</v>
      </c>
      <c r="E132" s="680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80</v>
      </c>
      <c r="L132" s="37" t="s">
        <v>45</v>
      </c>
      <c r="M132" s="38" t="s">
        <v>114</v>
      </c>
      <c r="N132" s="38"/>
      <c r="O132" s="37">
        <v>40</v>
      </c>
      <c r="P132" s="9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82"/>
      <c r="R132" s="682"/>
      <c r="S132" s="682"/>
      <c r="T132" s="68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74"/>
      <c r="B133" s="674"/>
      <c r="C133" s="674"/>
      <c r="D133" s="674"/>
      <c r="E133" s="674"/>
      <c r="F133" s="674"/>
      <c r="G133" s="674"/>
      <c r="H133" s="674"/>
      <c r="I133" s="674"/>
      <c r="J133" s="674"/>
      <c r="K133" s="674"/>
      <c r="L133" s="674"/>
      <c r="M133" s="674"/>
      <c r="N133" s="674"/>
      <c r="O133" s="687"/>
      <c r="P133" s="684" t="s">
        <v>40</v>
      </c>
      <c r="Q133" s="685"/>
      <c r="R133" s="685"/>
      <c r="S133" s="685"/>
      <c r="T133" s="685"/>
      <c r="U133" s="685"/>
      <c r="V133" s="68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74"/>
      <c r="B134" s="674"/>
      <c r="C134" s="674"/>
      <c r="D134" s="674"/>
      <c r="E134" s="674"/>
      <c r="F134" s="674"/>
      <c r="G134" s="674"/>
      <c r="H134" s="674"/>
      <c r="I134" s="674"/>
      <c r="J134" s="674"/>
      <c r="K134" s="674"/>
      <c r="L134" s="674"/>
      <c r="M134" s="674"/>
      <c r="N134" s="674"/>
      <c r="O134" s="687"/>
      <c r="P134" s="684" t="s">
        <v>40</v>
      </c>
      <c r="Q134" s="685"/>
      <c r="R134" s="685"/>
      <c r="S134" s="685"/>
      <c r="T134" s="685"/>
      <c r="U134" s="685"/>
      <c r="V134" s="68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94" t="s">
        <v>263</v>
      </c>
      <c r="B135" s="694"/>
      <c r="C135" s="694"/>
      <c r="D135" s="694"/>
      <c r="E135" s="694"/>
      <c r="F135" s="694"/>
      <c r="G135" s="694"/>
      <c r="H135" s="694"/>
      <c r="I135" s="694"/>
      <c r="J135" s="694"/>
      <c r="K135" s="694"/>
      <c r="L135" s="694"/>
      <c r="M135" s="694"/>
      <c r="N135" s="694"/>
      <c r="O135" s="694"/>
      <c r="P135" s="694"/>
      <c r="Q135" s="694"/>
      <c r="R135" s="694"/>
      <c r="S135" s="694"/>
      <c r="T135" s="694"/>
      <c r="U135" s="694"/>
      <c r="V135" s="694"/>
      <c r="W135" s="694"/>
      <c r="X135" s="694"/>
      <c r="Y135" s="694"/>
      <c r="Z135" s="694"/>
      <c r="AA135" s="65"/>
      <c r="AB135" s="65"/>
      <c r="AC135" s="79"/>
    </row>
    <row r="136" spans="1:68" ht="14.25" customHeight="1" x14ac:dyDescent="0.25">
      <c r="A136" s="679" t="s">
        <v>106</v>
      </c>
      <c r="B136" s="679"/>
      <c r="C136" s="679"/>
      <c r="D136" s="679"/>
      <c r="E136" s="679"/>
      <c r="F136" s="679"/>
      <c r="G136" s="679"/>
      <c r="H136" s="679"/>
      <c r="I136" s="679"/>
      <c r="J136" s="679"/>
      <c r="K136" s="679"/>
      <c r="L136" s="679"/>
      <c r="M136" s="679"/>
      <c r="N136" s="679"/>
      <c r="O136" s="679"/>
      <c r="P136" s="679"/>
      <c r="Q136" s="679"/>
      <c r="R136" s="679"/>
      <c r="S136" s="679"/>
      <c r="T136" s="679"/>
      <c r="U136" s="679"/>
      <c r="V136" s="679"/>
      <c r="W136" s="679"/>
      <c r="X136" s="679"/>
      <c r="Y136" s="679"/>
      <c r="Z136" s="679"/>
      <c r="AA136" s="66"/>
      <c r="AB136" s="66"/>
      <c r="AC136" s="80"/>
    </row>
    <row r="137" spans="1:68" ht="27" customHeight="1" x14ac:dyDescent="0.25">
      <c r="A137" s="63" t="s">
        <v>264</v>
      </c>
      <c r="B137" s="63" t="s">
        <v>265</v>
      </c>
      <c r="C137" s="36">
        <v>4301011564</v>
      </c>
      <c r="D137" s="680">
        <v>4680115882577</v>
      </c>
      <c r="E137" s="680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80</v>
      </c>
      <c r="L137" s="37" t="s">
        <v>45</v>
      </c>
      <c r="M137" s="38" t="s">
        <v>103</v>
      </c>
      <c r="N137" s="38"/>
      <c r="O137" s="37">
        <v>90</v>
      </c>
      <c r="P137" s="9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82"/>
      <c r="R137" s="682"/>
      <c r="S137" s="682"/>
      <c r="T137" s="683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266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264</v>
      </c>
      <c r="B138" s="63" t="s">
        <v>267</v>
      </c>
      <c r="C138" s="36">
        <v>4301011562</v>
      </c>
      <c r="D138" s="680">
        <v>4680115882577</v>
      </c>
      <c r="E138" s="680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80</v>
      </c>
      <c r="L138" s="37" t="s">
        <v>45</v>
      </c>
      <c r="M138" s="38" t="s">
        <v>103</v>
      </c>
      <c r="N138" s="38"/>
      <c r="O138" s="37">
        <v>90</v>
      </c>
      <c r="P138" s="91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82"/>
      <c r="R138" s="682"/>
      <c r="S138" s="682"/>
      <c r="T138" s="683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266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4"/>
      <c r="B139" s="674"/>
      <c r="C139" s="674"/>
      <c r="D139" s="674"/>
      <c r="E139" s="674"/>
      <c r="F139" s="674"/>
      <c r="G139" s="674"/>
      <c r="H139" s="674"/>
      <c r="I139" s="674"/>
      <c r="J139" s="674"/>
      <c r="K139" s="674"/>
      <c r="L139" s="674"/>
      <c r="M139" s="674"/>
      <c r="N139" s="674"/>
      <c r="O139" s="687"/>
      <c r="P139" s="684" t="s">
        <v>40</v>
      </c>
      <c r="Q139" s="685"/>
      <c r="R139" s="685"/>
      <c r="S139" s="685"/>
      <c r="T139" s="685"/>
      <c r="U139" s="685"/>
      <c r="V139" s="68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4"/>
      <c r="B140" s="674"/>
      <c r="C140" s="674"/>
      <c r="D140" s="674"/>
      <c r="E140" s="674"/>
      <c r="F140" s="674"/>
      <c r="G140" s="674"/>
      <c r="H140" s="674"/>
      <c r="I140" s="674"/>
      <c r="J140" s="674"/>
      <c r="K140" s="674"/>
      <c r="L140" s="674"/>
      <c r="M140" s="674"/>
      <c r="N140" s="674"/>
      <c r="O140" s="687"/>
      <c r="P140" s="684" t="s">
        <v>40</v>
      </c>
      <c r="Q140" s="685"/>
      <c r="R140" s="685"/>
      <c r="S140" s="685"/>
      <c r="T140" s="685"/>
      <c r="U140" s="685"/>
      <c r="V140" s="68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79" t="s">
        <v>153</v>
      </c>
      <c r="B141" s="679"/>
      <c r="C141" s="679"/>
      <c r="D141" s="679"/>
      <c r="E141" s="679"/>
      <c r="F141" s="679"/>
      <c r="G141" s="679"/>
      <c r="H141" s="679"/>
      <c r="I141" s="679"/>
      <c r="J141" s="679"/>
      <c r="K141" s="679"/>
      <c r="L141" s="679"/>
      <c r="M141" s="679"/>
      <c r="N141" s="679"/>
      <c r="O141" s="679"/>
      <c r="P141" s="679"/>
      <c r="Q141" s="679"/>
      <c r="R141" s="679"/>
      <c r="S141" s="679"/>
      <c r="T141" s="679"/>
      <c r="U141" s="679"/>
      <c r="V141" s="679"/>
      <c r="W141" s="679"/>
      <c r="X141" s="679"/>
      <c r="Y141" s="679"/>
      <c r="Z141" s="679"/>
      <c r="AA141" s="66"/>
      <c r="AB141" s="66"/>
      <c r="AC141" s="80"/>
    </row>
    <row r="142" spans="1:68" ht="27" customHeight="1" x14ac:dyDescent="0.25">
      <c r="A142" s="63" t="s">
        <v>268</v>
      </c>
      <c r="B142" s="63" t="s">
        <v>269</v>
      </c>
      <c r="C142" s="36">
        <v>4301031234</v>
      </c>
      <c r="D142" s="680">
        <v>4680115883444</v>
      </c>
      <c r="E142" s="680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80</v>
      </c>
      <c r="L142" s="37" t="s">
        <v>45</v>
      </c>
      <c r="M142" s="38" t="s">
        <v>103</v>
      </c>
      <c r="N142" s="38"/>
      <c r="O142" s="37">
        <v>90</v>
      </c>
      <c r="P142" s="9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82"/>
      <c r="R142" s="682"/>
      <c r="S142" s="682"/>
      <c r="T142" s="683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270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268</v>
      </c>
      <c r="B143" s="63" t="s">
        <v>271</v>
      </c>
      <c r="C143" s="36">
        <v>4301031235</v>
      </c>
      <c r="D143" s="680">
        <v>4680115883444</v>
      </c>
      <c r="E143" s="680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80</v>
      </c>
      <c r="L143" s="37" t="s">
        <v>45</v>
      </c>
      <c r="M143" s="38" t="s">
        <v>103</v>
      </c>
      <c r="N143" s="38"/>
      <c r="O143" s="37">
        <v>90</v>
      </c>
      <c r="P143" s="9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82"/>
      <c r="R143" s="682"/>
      <c r="S143" s="682"/>
      <c r="T143" s="683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270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4"/>
      <c r="B144" s="674"/>
      <c r="C144" s="674"/>
      <c r="D144" s="674"/>
      <c r="E144" s="674"/>
      <c r="F144" s="674"/>
      <c r="G144" s="674"/>
      <c r="H144" s="674"/>
      <c r="I144" s="674"/>
      <c r="J144" s="674"/>
      <c r="K144" s="674"/>
      <c r="L144" s="674"/>
      <c r="M144" s="674"/>
      <c r="N144" s="674"/>
      <c r="O144" s="687"/>
      <c r="P144" s="684" t="s">
        <v>40</v>
      </c>
      <c r="Q144" s="685"/>
      <c r="R144" s="685"/>
      <c r="S144" s="685"/>
      <c r="T144" s="685"/>
      <c r="U144" s="685"/>
      <c r="V144" s="68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4"/>
      <c r="B145" s="674"/>
      <c r="C145" s="674"/>
      <c r="D145" s="674"/>
      <c r="E145" s="674"/>
      <c r="F145" s="674"/>
      <c r="G145" s="674"/>
      <c r="H145" s="674"/>
      <c r="I145" s="674"/>
      <c r="J145" s="674"/>
      <c r="K145" s="674"/>
      <c r="L145" s="674"/>
      <c r="M145" s="674"/>
      <c r="N145" s="674"/>
      <c r="O145" s="687"/>
      <c r="P145" s="684" t="s">
        <v>40</v>
      </c>
      <c r="Q145" s="685"/>
      <c r="R145" s="685"/>
      <c r="S145" s="685"/>
      <c r="T145" s="685"/>
      <c r="U145" s="685"/>
      <c r="V145" s="68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79" t="s">
        <v>75</v>
      </c>
      <c r="B146" s="679"/>
      <c r="C146" s="679"/>
      <c r="D146" s="679"/>
      <c r="E146" s="679"/>
      <c r="F146" s="679"/>
      <c r="G146" s="679"/>
      <c r="H146" s="679"/>
      <c r="I146" s="679"/>
      <c r="J146" s="679"/>
      <c r="K146" s="679"/>
      <c r="L146" s="679"/>
      <c r="M146" s="679"/>
      <c r="N146" s="679"/>
      <c r="O146" s="679"/>
      <c r="P146" s="679"/>
      <c r="Q146" s="679"/>
      <c r="R146" s="679"/>
      <c r="S146" s="679"/>
      <c r="T146" s="679"/>
      <c r="U146" s="679"/>
      <c r="V146" s="679"/>
      <c r="W146" s="679"/>
      <c r="X146" s="679"/>
      <c r="Y146" s="679"/>
      <c r="Z146" s="679"/>
      <c r="AA146" s="66"/>
      <c r="AB146" s="66"/>
      <c r="AC146" s="80"/>
    </row>
    <row r="147" spans="1:68" ht="16.5" customHeight="1" x14ac:dyDescent="0.25">
      <c r="A147" s="63" t="s">
        <v>272</v>
      </c>
      <c r="B147" s="63" t="s">
        <v>273</v>
      </c>
      <c r="C147" s="36">
        <v>4301051477</v>
      </c>
      <c r="D147" s="680">
        <v>4680115882584</v>
      </c>
      <c r="E147" s="680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80</v>
      </c>
      <c r="L147" s="37" t="s">
        <v>45</v>
      </c>
      <c r="M147" s="38" t="s">
        <v>103</v>
      </c>
      <c r="N147" s="38"/>
      <c r="O147" s="37">
        <v>60</v>
      </c>
      <c r="P147" s="91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82"/>
      <c r="R147" s="682"/>
      <c r="S147" s="682"/>
      <c r="T147" s="68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266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272</v>
      </c>
      <c r="B148" s="63" t="s">
        <v>274</v>
      </c>
      <c r="C148" s="36">
        <v>4301051476</v>
      </c>
      <c r="D148" s="680">
        <v>4680115882584</v>
      </c>
      <c r="E148" s="680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80</v>
      </c>
      <c r="L148" s="37" t="s">
        <v>45</v>
      </c>
      <c r="M148" s="38" t="s">
        <v>103</v>
      </c>
      <c r="N148" s="38"/>
      <c r="O148" s="37">
        <v>60</v>
      </c>
      <c r="P148" s="9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82"/>
      <c r="R148" s="682"/>
      <c r="S148" s="682"/>
      <c r="T148" s="683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266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4"/>
      <c r="B149" s="674"/>
      <c r="C149" s="674"/>
      <c r="D149" s="674"/>
      <c r="E149" s="674"/>
      <c r="F149" s="674"/>
      <c r="G149" s="674"/>
      <c r="H149" s="674"/>
      <c r="I149" s="674"/>
      <c r="J149" s="674"/>
      <c r="K149" s="674"/>
      <c r="L149" s="674"/>
      <c r="M149" s="674"/>
      <c r="N149" s="674"/>
      <c r="O149" s="687"/>
      <c r="P149" s="684" t="s">
        <v>40</v>
      </c>
      <c r="Q149" s="685"/>
      <c r="R149" s="685"/>
      <c r="S149" s="685"/>
      <c r="T149" s="685"/>
      <c r="U149" s="685"/>
      <c r="V149" s="68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74"/>
      <c r="B150" s="674"/>
      <c r="C150" s="674"/>
      <c r="D150" s="674"/>
      <c r="E150" s="674"/>
      <c r="F150" s="674"/>
      <c r="G150" s="674"/>
      <c r="H150" s="674"/>
      <c r="I150" s="674"/>
      <c r="J150" s="674"/>
      <c r="K150" s="674"/>
      <c r="L150" s="674"/>
      <c r="M150" s="674"/>
      <c r="N150" s="674"/>
      <c r="O150" s="687"/>
      <c r="P150" s="684" t="s">
        <v>40</v>
      </c>
      <c r="Q150" s="685"/>
      <c r="R150" s="685"/>
      <c r="S150" s="685"/>
      <c r="T150" s="685"/>
      <c r="U150" s="685"/>
      <c r="V150" s="68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94" t="s">
        <v>104</v>
      </c>
      <c r="B151" s="694"/>
      <c r="C151" s="694"/>
      <c r="D151" s="694"/>
      <c r="E151" s="694"/>
      <c r="F151" s="694"/>
      <c r="G151" s="694"/>
      <c r="H151" s="694"/>
      <c r="I151" s="694"/>
      <c r="J151" s="694"/>
      <c r="K151" s="694"/>
      <c r="L151" s="694"/>
      <c r="M151" s="694"/>
      <c r="N151" s="694"/>
      <c r="O151" s="694"/>
      <c r="P151" s="694"/>
      <c r="Q151" s="694"/>
      <c r="R151" s="694"/>
      <c r="S151" s="694"/>
      <c r="T151" s="694"/>
      <c r="U151" s="694"/>
      <c r="V151" s="694"/>
      <c r="W151" s="694"/>
      <c r="X151" s="694"/>
      <c r="Y151" s="694"/>
      <c r="Z151" s="694"/>
      <c r="AA151" s="65"/>
      <c r="AB151" s="65"/>
      <c r="AC151" s="79"/>
    </row>
    <row r="152" spans="1:68" ht="14.25" customHeight="1" x14ac:dyDescent="0.25">
      <c r="A152" s="679" t="s">
        <v>106</v>
      </c>
      <c r="B152" s="679"/>
      <c r="C152" s="679"/>
      <c r="D152" s="679"/>
      <c r="E152" s="679"/>
      <c r="F152" s="679"/>
      <c r="G152" s="679"/>
      <c r="H152" s="679"/>
      <c r="I152" s="679"/>
      <c r="J152" s="679"/>
      <c r="K152" s="679"/>
      <c r="L152" s="679"/>
      <c r="M152" s="679"/>
      <c r="N152" s="679"/>
      <c r="O152" s="679"/>
      <c r="P152" s="679"/>
      <c r="Q152" s="679"/>
      <c r="R152" s="679"/>
      <c r="S152" s="679"/>
      <c r="T152" s="679"/>
      <c r="U152" s="679"/>
      <c r="V152" s="679"/>
      <c r="W152" s="679"/>
      <c r="X152" s="679"/>
      <c r="Y152" s="679"/>
      <c r="Z152" s="679"/>
      <c r="AA152" s="66"/>
      <c r="AB152" s="66"/>
      <c r="AC152" s="80"/>
    </row>
    <row r="153" spans="1:68" ht="27" customHeight="1" x14ac:dyDescent="0.25">
      <c r="A153" s="63" t="s">
        <v>275</v>
      </c>
      <c r="B153" s="63" t="s">
        <v>276</v>
      </c>
      <c r="C153" s="36">
        <v>4301011705</v>
      </c>
      <c r="D153" s="680">
        <v>4607091384604</v>
      </c>
      <c r="E153" s="680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115</v>
      </c>
      <c r="L153" s="37" t="s">
        <v>45</v>
      </c>
      <c r="M153" s="38" t="s">
        <v>110</v>
      </c>
      <c r="N153" s="38"/>
      <c r="O153" s="37">
        <v>50</v>
      </c>
      <c r="P153" s="9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82"/>
      <c r="R153" s="682"/>
      <c r="S153" s="682"/>
      <c r="T153" s="68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277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74"/>
      <c r="B154" s="674"/>
      <c r="C154" s="674"/>
      <c r="D154" s="674"/>
      <c r="E154" s="674"/>
      <c r="F154" s="674"/>
      <c r="G154" s="674"/>
      <c r="H154" s="674"/>
      <c r="I154" s="674"/>
      <c r="J154" s="674"/>
      <c r="K154" s="674"/>
      <c r="L154" s="674"/>
      <c r="M154" s="674"/>
      <c r="N154" s="674"/>
      <c r="O154" s="687"/>
      <c r="P154" s="684" t="s">
        <v>40</v>
      </c>
      <c r="Q154" s="685"/>
      <c r="R154" s="685"/>
      <c r="S154" s="685"/>
      <c r="T154" s="685"/>
      <c r="U154" s="685"/>
      <c r="V154" s="68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74"/>
      <c r="B155" s="674"/>
      <c r="C155" s="674"/>
      <c r="D155" s="674"/>
      <c r="E155" s="674"/>
      <c r="F155" s="674"/>
      <c r="G155" s="674"/>
      <c r="H155" s="674"/>
      <c r="I155" s="674"/>
      <c r="J155" s="674"/>
      <c r="K155" s="674"/>
      <c r="L155" s="674"/>
      <c r="M155" s="674"/>
      <c r="N155" s="674"/>
      <c r="O155" s="687"/>
      <c r="P155" s="684" t="s">
        <v>40</v>
      </c>
      <c r="Q155" s="685"/>
      <c r="R155" s="685"/>
      <c r="S155" s="685"/>
      <c r="T155" s="685"/>
      <c r="U155" s="685"/>
      <c r="V155" s="68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79" t="s">
        <v>153</v>
      </c>
      <c r="B156" s="679"/>
      <c r="C156" s="679"/>
      <c r="D156" s="679"/>
      <c r="E156" s="679"/>
      <c r="F156" s="679"/>
      <c r="G156" s="679"/>
      <c r="H156" s="679"/>
      <c r="I156" s="679"/>
      <c r="J156" s="679"/>
      <c r="K156" s="679"/>
      <c r="L156" s="679"/>
      <c r="M156" s="679"/>
      <c r="N156" s="679"/>
      <c r="O156" s="679"/>
      <c r="P156" s="679"/>
      <c r="Q156" s="679"/>
      <c r="R156" s="679"/>
      <c r="S156" s="679"/>
      <c r="T156" s="679"/>
      <c r="U156" s="679"/>
      <c r="V156" s="679"/>
      <c r="W156" s="679"/>
      <c r="X156" s="679"/>
      <c r="Y156" s="679"/>
      <c r="Z156" s="679"/>
      <c r="AA156" s="66"/>
      <c r="AB156" s="66"/>
      <c r="AC156" s="80"/>
    </row>
    <row r="157" spans="1:68" ht="16.5" customHeight="1" x14ac:dyDescent="0.25">
      <c r="A157" s="63" t="s">
        <v>278</v>
      </c>
      <c r="B157" s="63" t="s">
        <v>279</v>
      </c>
      <c r="C157" s="36">
        <v>4301030895</v>
      </c>
      <c r="D157" s="680">
        <v>4607091387667</v>
      </c>
      <c r="E157" s="680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111</v>
      </c>
      <c r="L157" s="37" t="s">
        <v>45</v>
      </c>
      <c r="M157" s="38" t="s">
        <v>110</v>
      </c>
      <c r="N157" s="38"/>
      <c r="O157" s="37">
        <v>40</v>
      </c>
      <c r="P157" s="9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82"/>
      <c r="R157" s="682"/>
      <c r="S157" s="682"/>
      <c r="T157" s="683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280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281</v>
      </c>
      <c r="B158" s="63" t="s">
        <v>282</v>
      </c>
      <c r="C158" s="36">
        <v>4301030961</v>
      </c>
      <c r="D158" s="680">
        <v>4607091387636</v>
      </c>
      <c r="E158" s="680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80</v>
      </c>
      <c r="L158" s="37" t="s">
        <v>45</v>
      </c>
      <c r="M158" s="38" t="s">
        <v>79</v>
      </c>
      <c r="N158" s="38"/>
      <c r="O158" s="37">
        <v>40</v>
      </c>
      <c r="P158" s="9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82"/>
      <c r="R158" s="682"/>
      <c r="S158" s="682"/>
      <c r="T158" s="68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283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284</v>
      </c>
      <c r="B159" s="63" t="s">
        <v>285</v>
      </c>
      <c r="C159" s="36">
        <v>4301030963</v>
      </c>
      <c r="D159" s="680">
        <v>4607091382426</v>
      </c>
      <c r="E159" s="680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111</v>
      </c>
      <c r="L159" s="37" t="s">
        <v>45</v>
      </c>
      <c r="M159" s="38" t="s">
        <v>79</v>
      </c>
      <c r="N159" s="38"/>
      <c r="O159" s="37">
        <v>40</v>
      </c>
      <c r="P159" s="9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82"/>
      <c r="R159" s="682"/>
      <c r="S159" s="682"/>
      <c r="T159" s="68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286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74"/>
      <c r="B160" s="674"/>
      <c r="C160" s="674"/>
      <c r="D160" s="674"/>
      <c r="E160" s="674"/>
      <c r="F160" s="674"/>
      <c r="G160" s="674"/>
      <c r="H160" s="674"/>
      <c r="I160" s="674"/>
      <c r="J160" s="674"/>
      <c r="K160" s="674"/>
      <c r="L160" s="674"/>
      <c r="M160" s="674"/>
      <c r="N160" s="674"/>
      <c r="O160" s="687"/>
      <c r="P160" s="684" t="s">
        <v>40</v>
      </c>
      <c r="Q160" s="685"/>
      <c r="R160" s="685"/>
      <c r="S160" s="685"/>
      <c r="T160" s="685"/>
      <c r="U160" s="685"/>
      <c r="V160" s="686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674"/>
      <c r="B161" s="674"/>
      <c r="C161" s="674"/>
      <c r="D161" s="674"/>
      <c r="E161" s="674"/>
      <c r="F161" s="674"/>
      <c r="G161" s="674"/>
      <c r="H161" s="674"/>
      <c r="I161" s="674"/>
      <c r="J161" s="674"/>
      <c r="K161" s="674"/>
      <c r="L161" s="674"/>
      <c r="M161" s="674"/>
      <c r="N161" s="674"/>
      <c r="O161" s="687"/>
      <c r="P161" s="684" t="s">
        <v>40</v>
      </c>
      <c r="Q161" s="685"/>
      <c r="R161" s="685"/>
      <c r="S161" s="685"/>
      <c r="T161" s="685"/>
      <c r="U161" s="685"/>
      <c r="V161" s="686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14.25" customHeight="1" x14ac:dyDescent="0.25">
      <c r="A162" s="679" t="s">
        <v>75</v>
      </c>
      <c r="B162" s="679"/>
      <c r="C162" s="679"/>
      <c r="D162" s="679"/>
      <c r="E162" s="679"/>
      <c r="F162" s="679"/>
      <c r="G162" s="679"/>
      <c r="H162" s="679"/>
      <c r="I162" s="679"/>
      <c r="J162" s="679"/>
      <c r="K162" s="679"/>
      <c r="L162" s="679"/>
      <c r="M162" s="679"/>
      <c r="N162" s="679"/>
      <c r="O162" s="679"/>
      <c r="P162" s="679"/>
      <c r="Q162" s="679"/>
      <c r="R162" s="679"/>
      <c r="S162" s="679"/>
      <c r="T162" s="679"/>
      <c r="U162" s="679"/>
      <c r="V162" s="679"/>
      <c r="W162" s="679"/>
      <c r="X162" s="679"/>
      <c r="Y162" s="679"/>
      <c r="Z162" s="679"/>
      <c r="AA162" s="66"/>
      <c r="AB162" s="66"/>
      <c r="AC162" s="80"/>
    </row>
    <row r="163" spans="1:68" ht="16.5" customHeight="1" x14ac:dyDescent="0.25">
      <c r="A163" s="63" t="s">
        <v>287</v>
      </c>
      <c r="B163" s="63" t="s">
        <v>288</v>
      </c>
      <c r="C163" s="36">
        <v>4301051653</v>
      </c>
      <c r="D163" s="680">
        <v>4607091386264</v>
      </c>
      <c r="E163" s="680"/>
      <c r="F163" s="62">
        <v>0.5</v>
      </c>
      <c r="G163" s="37">
        <v>6</v>
      </c>
      <c r="H163" s="62">
        <v>3</v>
      </c>
      <c r="I163" s="62">
        <v>3.258</v>
      </c>
      <c r="J163" s="37">
        <v>182</v>
      </c>
      <c r="K163" s="37" t="s">
        <v>80</v>
      </c>
      <c r="L163" s="37" t="s">
        <v>45</v>
      </c>
      <c r="M163" s="38" t="s">
        <v>114</v>
      </c>
      <c r="N163" s="38"/>
      <c r="O163" s="37">
        <v>31</v>
      </c>
      <c r="P163" s="9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82"/>
      <c r="R163" s="682"/>
      <c r="S163" s="682"/>
      <c r="T163" s="683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4" t="s">
        <v>289</v>
      </c>
      <c r="AG163" s="78"/>
      <c r="AJ163" s="84" t="s">
        <v>45</v>
      </c>
      <c r="AK163" s="84">
        <v>0</v>
      </c>
      <c r="BB163" s="23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674"/>
      <c r="B164" s="674"/>
      <c r="C164" s="674"/>
      <c r="D164" s="674"/>
      <c r="E164" s="674"/>
      <c r="F164" s="674"/>
      <c r="G164" s="674"/>
      <c r="H164" s="674"/>
      <c r="I164" s="674"/>
      <c r="J164" s="674"/>
      <c r="K164" s="674"/>
      <c r="L164" s="674"/>
      <c r="M164" s="674"/>
      <c r="N164" s="674"/>
      <c r="O164" s="687"/>
      <c r="P164" s="684" t="s">
        <v>40</v>
      </c>
      <c r="Q164" s="685"/>
      <c r="R164" s="685"/>
      <c r="S164" s="685"/>
      <c r="T164" s="685"/>
      <c r="U164" s="685"/>
      <c r="V164" s="686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674"/>
      <c r="B165" s="674"/>
      <c r="C165" s="674"/>
      <c r="D165" s="674"/>
      <c r="E165" s="674"/>
      <c r="F165" s="674"/>
      <c r="G165" s="674"/>
      <c r="H165" s="674"/>
      <c r="I165" s="674"/>
      <c r="J165" s="674"/>
      <c r="K165" s="674"/>
      <c r="L165" s="674"/>
      <c r="M165" s="674"/>
      <c r="N165" s="674"/>
      <c r="O165" s="687"/>
      <c r="P165" s="684" t="s">
        <v>40</v>
      </c>
      <c r="Q165" s="685"/>
      <c r="R165" s="685"/>
      <c r="S165" s="685"/>
      <c r="T165" s="685"/>
      <c r="U165" s="685"/>
      <c r="V165" s="686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27.75" customHeight="1" x14ac:dyDescent="0.2">
      <c r="A166" s="717" t="s">
        <v>290</v>
      </c>
      <c r="B166" s="717"/>
      <c r="C166" s="717"/>
      <c r="D166" s="717"/>
      <c r="E166" s="717"/>
      <c r="F166" s="717"/>
      <c r="G166" s="717"/>
      <c r="H166" s="717"/>
      <c r="I166" s="717"/>
      <c r="J166" s="717"/>
      <c r="K166" s="717"/>
      <c r="L166" s="717"/>
      <c r="M166" s="717"/>
      <c r="N166" s="717"/>
      <c r="O166" s="717"/>
      <c r="P166" s="717"/>
      <c r="Q166" s="717"/>
      <c r="R166" s="717"/>
      <c r="S166" s="717"/>
      <c r="T166" s="717"/>
      <c r="U166" s="717"/>
      <c r="V166" s="717"/>
      <c r="W166" s="717"/>
      <c r="X166" s="717"/>
      <c r="Y166" s="717"/>
      <c r="Z166" s="717"/>
      <c r="AA166" s="54"/>
      <c r="AB166" s="54"/>
      <c r="AC166" s="54"/>
    </row>
    <row r="167" spans="1:68" ht="16.5" customHeight="1" x14ac:dyDescent="0.25">
      <c r="A167" s="694" t="s">
        <v>291</v>
      </c>
      <c r="B167" s="694"/>
      <c r="C167" s="694"/>
      <c r="D167" s="694"/>
      <c r="E167" s="694"/>
      <c r="F167" s="694"/>
      <c r="G167" s="694"/>
      <c r="H167" s="694"/>
      <c r="I167" s="694"/>
      <c r="J167" s="694"/>
      <c r="K167" s="694"/>
      <c r="L167" s="694"/>
      <c r="M167" s="694"/>
      <c r="N167" s="694"/>
      <c r="O167" s="694"/>
      <c r="P167" s="694"/>
      <c r="Q167" s="694"/>
      <c r="R167" s="694"/>
      <c r="S167" s="694"/>
      <c r="T167" s="694"/>
      <c r="U167" s="694"/>
      <c r="V167" s="694"/>
      <c r="W167" s="694"/>
      <c r="X167" s="694"/>
      <c r="Y167" s="694"/>
      <c r="Z167" s="694"/>
      <c r="AA167" s="65"/>
      <c r="AB167" s="65"/>
      <c r="AC167" s="79"/>
    </row>
    <row r="168" spans="1:68" ht="14.25" customHeight="1" x14ac:dyDescent="0.25">
      <c r="A168" s="679" t="s">
        <v>142</v>
      </c>
      <c r="B168" s="679"/>
      <c r="C168" s="679"/>
      <c r="D168" s="679"/>
      <c r="E168" s="679"/>
      <c r="F168" s="679"/>
      <c r="G168" s="679"/>
      <c r="H168" s="679"/>
      <c r="I168" s="679"/>
      <c r="J168" s="679"/>
      <c r="K168" s="679"/>
      <c r="L168" s="679"/>
      <c r="M168" s="679"/>
      <c r="N168" s="679"/>
      <c r="O168" s="679"/>
      <c r="P168" s="679"/>
      <c r="Q168" s="679"/>
      <c r="R168" s="679"/>
      <c r="S168" s="679"/>
      <c r="T168" s="679"/>
      <c r="U168" s="679"/>
      <c r="V168" s="679"/>
      <c r="W168" s="679"/>
      <c r="X168" s="679"/>
      <c r="Y168" s="679"/>
      <c r="Z168" s="679"/>
      <c r="AA168" s="66"/>
      <c r="AB168" s="66"/>
      <c r="AC168" s="80"/>
    </row>
    <row r="169" spans="1:68" ht="27" customHeight="1" x14ac:dyDescent="0.25">
      <c r="A169" s="63" t="s">
        <v>292</v>
      </c>
      <c r="B169" s="63" t="s">
        <v>293</v>
      </c>
      <c r="C169" s="36">
        <v>4301020323</v>
      </c>
      <c r="D169" s="680">
        <v>4680115886223</v>
      </c>
      <c r="E169" s="680"/>
      <c r="F169" s="62">
        <v>0.33</v>
      </c>
      <c r="G169" s="37">
        <v>6</v>
      </c>
      <c r="H169" s="62">
        <v>1.98</v>
      </c>
      <c r="I169" s="62">
        <v>2.08</v>
      </c>
      <c r="J169" s="37">
        <v>234</v>
      </c>
      <c r="K169" s="37" t="s">
        <v>157</v>
      </c>
      <c r="L169" s="37" t="s">
        <v>45</v>
      </c>
      <c r="M169" s="38" t="s">
        <v>79</v>
      </c>
      <c r="N169" s="38"/>
      <c r="O169" s="37">
        <v>40</v>
      </c>
      <c r="P16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9" s="682"/>
      <c r="R169" s="682"/>
      <c r="S169" s="682"/>
      <c r="T169" s="683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6" t="s">
        <v>294</v>
      </c>
      <c r="AG169" s="78"/>
      <c r="AJ169" s="84" t="s">
        <v>45</v>
      </c>
      <c r="AK169" s="84">
        <v>0</v>
      </c>
      <c r="BB169" s="23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x14ac:dyDescent="0.2">
      <c r="A170" s="674"/>
      <c r="B170" s="674"/>
      <c r="C170" s="674"/>
      <c r="D170" s="674"/>
      <c r="E170" s="674"/>
      <c r="F170" s="674"/>
      <c r="G170" s="674"/>
      <c r="H170" s="674"/>
      <c r="I170" s="674"/>
      <c r="J170" s="674"/>
      <c r="K170" s="674"/>
      <c r="L170" s="674"/>
      <c r="M170" s="674"/>
      <c r="N170" s="674"/>
      <c r="O170" s="687"/>
      <c r="P170" s="684" t="s">
        <v>40</v>
      </c>
      <c r="Q170" s="685"/>
      <c r="R170" s="685"/>
      <c r="S170" s="685"/>
      <c r="T170" s="685"/>
      <c r="U170" s="685"/>
      <c r="V170" s="686"/>
      <c r="W170" s="42" t="s">
        <v>39</v>
      </c>
      <c r="X170" s="43">
        <f>IFERROR(X169/H169,"0")</f>
        <v>0</v>
      </c>
      <c r="Y170" s="43">
        <f>IFERROR(Y169/H169,"0")</f>
        <v>0</v>
      </c>
      <c r="Z170" s="43">
        <f>IFERROR(IF(Z169="",0,Z169),"0")</f>
        <v>0</v>
      </c>
      <c r="AA170" s="67"/>
      <c r="AB170" s="67"/>
      <c r="AC170" s="67"/>
    </row>
    <row r="171" spans="1:68" x14ac:dyDescent="0.2">
      <c r="A171" s="674"/>
      <c r="B171" s="674"/>
      <c r="C171" s="674"/>
      <c r="D171" s="674"/>
      <c r="E171" s="674"/>
      <c r="F171" s="674"/>
      <c r="G171" s="674"/>
      <c r="H171" s="674"/>
      <c r="I171" s="674"/>
      <c r="J171" s="674"/>
      <c r="K171" s="674"/>
      <c r="L171" s="674"/>
      <c r="M171" s="674"/>
      <c r="N171" s="674"/>
      <c r="O171" s="687"/>
      <c r="P171" s="684" t="s">
        <v>40</v>
      </c>
      <c r="Q171" s="685"/>
      <c r="R171" s="685"/>
      <c r="S171" s="685"/>
      <c r="T171" s="685"/>
      <c r="U171" s="685"/>
      <c r="V171" s="686"/>
      <c r="W171" s="42" t="s">
        <v>0</v>
      </c>
      <c r="X171" s="43">
        <f>IFERROR(SUM(X169:X169),"0")</f>
        <v>0</v>
      </c>
      <c r="Y171" s="43">
        <f>IFERROR(SUM(Y169:Y169),"0")</f>
        <v>0</v>
      </c>
      <c r="Z171" s="42"/>
      <c r="AA171" s="67"/>
      <c r="AB171" s="67"/>
      <c r="AC171" s="67"/>
    </row>
    <row r="172" spans="1:68" ht="14.25" customHeight="1" x14ac:dyDescent="0.25">
      <c r="A172" s="679" t="s">
        <v>153</v>
      </c>
      <c r="B172" s="679"/>
      <c r="C172" s="679"/>
      <c r="D172" s="679"/>
      <c r="E172" s="679"/>
      <c r="F172" s="679"/>
      <c r="G172" s="679"/>
      <c r="H172" s="679"/>
      <c r="I172" s="679"/>
      <c r="J172" s="679"/>
      <c r="K172" s="679"/>
      <c r="L172" s="679"/>
      <c r="M172" s="679"/>
      <c r="N172" s="679"/>
      <c r="O172" s="679"/>
      <c r="P172" s="679"/>
      <c r="Q172" s="679"/>
      <c r="R172" s="679"/>
      <c r="S172" s="679"/>
      <c r="T172" s="679"/>
      <c r="U172" s="679"/>
      <c r="V172" s="679"/>
      <c r="W172" s="679"/>
      <c r="X172" s="679"/>
      <c r="Y172" s="679"/>
      <c r="Z172" s="679"/>
      <c r="AA172" s="66"/>
      <c r="AB172" s="66"/>
      <c r="AC172" s="80"/>
    </row>
    <row r="173" spans="1:68" ht="27" customHeight="1" x14ac:dyDescent="0.25">
      <c r="A173" s="63" t="s">
        <v>295</v>
      </c>
      <c r="B173" s="63" t="s">
        <v>296</v>
      </c>
      <c r="C173" s="36">
        <v>4301031191</v>
      </c>
      <c r="D173" s="680">
        <v>4680115880993</v>
      </c>
      <c r="E173" s="680"/>
      <c r="F173" s="62">
        <v>0.7</v>
      </c>
      <c r="G173" s="37">
        <v>6</v>
      </c>
      <c r="H173" s="62">
        <v>4.2</v>
      </c>
      <c r="I173" s="62">
        <v>4.47</v>
      </c>
      <c r="J173" s="37">
        <v>132</v>
      </c>
      <c r="K173" s="37" t="s">
        <v>115</v>
      </c>
      <c r="L173" s="37" t="s">
        <v>45</v>
      </c>
      <c r="M173" s="38" t="s">
        <v>79</v>
      </c>
      <c r="N173" s="38"/>
      <c r="O173" s="37">
        <v>40</v>
      </c>
      <c r="P173" s="8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3" s="682"/>
      <c r="R173" s="682"/>
      <c r="S173" s="682"/>
      <c r="T173" s="683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ref="Y173:Y181" si="27"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38" t="s">
        <v>297</v>
      </c>
      <c r="AG173" s="78"/>
      <c r="AJ173" s="84" t="s">
        <v>45</v>
      </c>
      <c r="AK173" s="84">
        <v>0</v>
      </c>
      <c r="BB173" s="239" t="s">
        <v>66</v>
      </c>
      <c r="BM173" s="78">
        <f t="shared" ref="BM173:BM181" si="28">IFERROR(X173*I173/H173,"0")</f>
        <v>0</v>
      </c>
      <c r="BN173" s="78">
        <f t="shared" ref="BN173:BN181" si="29">IFERROR(Y173*I173/H173,"0")</f>
        <v>0</v>
      </c>
      <c r="BO173" s="78">
        <f t="shared" ref="BO173:BO181" si="30">IFERROR(1/J173*(X173/H173),"0")</f>
        <v>0</v>
      </c>
      <c r="BP173" s="78">
        <f t="shared" ref="BP173:BP181" si="31">IFERROR(1/J173*(Y173/H173),"0")</f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4301031204</v>
      </c>
      <c r="D174" s="680">
        <v>4680115881761</v>
      </c>
      <c r="E174" s="680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115</v>
      </c>
      <c r="L174" s="37" t="s">
        <v>45</v>
      </c>
      <c r="M174" s="38" t="s">
        <v>79</v>
      </c>
      <c r="N174" s="38"/>
      <c r="O174" s="37">
        <v>40</v>
      </c>
      <c r="P17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4" s="682"/>
      <c r="R174" s="682"/>
      <c r="S174" s="682"/>
      <c r="T174" s="683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7"/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300</v>
      </c>
      <c r="AG174" s="78"/>
      <c r="AJ174" s="84" t="s">
        <v>45</v>
      </c>
      <c r="AK174" s="84">
        <v>0</v>
      </c>
      <c r="BB174" s="241" t="s">
        <v>66</v>
      </c>
      <c r="BM174" s="78">
        <f t="shared" si="28"/>
        <v>0</v>
      </c>
      <c r="BN174" s="78">
        <f t="shared" si="29"/>
        <v>0</v>
      </c>
      <c r="BO174" s="78">
        <f t="shared" si="30"/>
        <v>0</v>
      </c>
      <c r="BP174" s="78">
        <f t="shared" si="31"/>
        <v>0</v>
      </c>
    </row>
    <row r="175" spans="1:68" ht="27" customHeight="1" x14ac:dyDescent="0.25">
      <c r="A175" s="63" t="s">
        <v>301</v>
      </c>
      <c r="B175" s="63" t="s">
        <v>302</v>
      </c>
      <c r="C175" s="36">
        <v>4301031201</v>
      </c>
      <c r="D175" s="680">
        <v>4680115881563</v>
      </c>
      <c r="E175" s="680"/>
      <c r="F175" s="62">
        <v>0.7</v>
      </c>
      <c r="G175" s="37">
        <v>6</v>
      </c>
      <c r="H175" s="62">
        <v>4.2</v>
      </c>
      <c r="I175" s="62">
        <v>4.41</v>
      </c>
      <c r="J175" s="37">
        <v>132</v>
      </c>
      <c r="K175" s="37" t="s">
        <v>115</v>
      </c>
      <c r="L175" s="37" t="s">
        <v>45</v>
      </c>
      <c r="M175" s="38" t="s">
        <v>79</v>
      </c>
      <c r="N175" s="38"/>
      <c r="O175" s="37">
        <v>40</v>
      </c>
      <c r="P175" s="8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5" s="682"/>
      <c r="R175" s="682"/>
      <c r="S175" s="682"/>
      <c r="T175" s="683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303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304</v>
      </c>
      <c r="B176" s="63" t="s">
        <v>305</v>
      </c>
      <c r="C176" s="36">
        <v>4301031199</v>
      </c>
      <c r="D176" s="680">
        <v>4680115880986</v>
      </c>
      <c r="E176" s="680"/>
      <c r="F176" s="62">
        <v>0.35</v>
      </c>
      <c r="G176" s="37">
        <v>6</v>
      </c>
      <c r="H176" s="62">
        <v>2.1</v>
      </c>
      <c r="I176" s="62">
        <v>2.23</v>
      </c>
      <c r="J176" s="37">
        <v>234</v>
      </c>
      <c r="K176" s="37" t="s">
        <v>157</v>
      </c>
      <c r="L176" s="37" t="s">
        <v>45</v>
      </c>
      <c r="M176" s="38" t="s">
        <v>79</v>
      </c>
      <c r="N176" s="38"/>
      <c r="O176" s="37">
        <v>40</v>
      </c>
      <c r="P176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6" s="682"/>
      <c r="R176" s="682"/>
      <c r="S176" s="682"/>
      <c r="T176" s="683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44" t="s">
        <v>297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306</v>
      </c>
      <c r="B177" s="63" t="s">
        <v>307</v>
      </c>
      <c r="C177" s="36">
        <v>4301031205</v>
      </c>
      <c r="D177" s="680">
        <v>4680115881785</v>
      </c>
      <c r="E177" s="680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157</v>
      </c>
      <c r="L177" s="37" t="s">
        <v>45</v>
      </c>
      <c r="M177" s="38" t="s">
        <v>79</v>
      </c>
      <c r="N177" s="38"/>
      <c r="O177" s="37">
        <v>40</v>
      </c>
      <c r="P177" s="9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7" s="682"/>
      <c r="R177" s="682"/>
      <c r="S177" s="682"/>
      <c r="T177" s="683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300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308</v>
      </c>
      <c r="B178" s="63" t="s">
        <v>309</v>
      </c>
      <c r="C178" s="36">
        <v>4301031399</v>
      </c>
      <c r="D178" s="680">
        <v>4680115886537</v>
      </c>
      <c r="E178" s="680"/>
      <c r="F178" s="62">
        <v>0.3</v>
      </c>
      <c r="G178" s="37">
        <v>6</v>
      </c>
      <c r="H178" s="62">
        <v>1.8</v>
      </c>
      <c r="I178" s="62">
        <v>1.93</v>
      </c>
      <c r="J178" s="37">
        <v>234</v>
      </c>
      <c r="K178" s="37" t="s">
        <v>157</v>
      </c>
      <c r="L178" s="37" t="s">
        <v>45</v>
      </c>
      <c r="M178" s="38" t="s">
        <v>79</v>
      </c>
      <c r="N178" s="38"/>
      <c r="O178" s="37">
        <v>40</v>
      </c>
      <c r="P178" s="902" t="s">
        <v>310</v>
      </c>
      <c r="Q178" s="682"/>
      <c r="R178" s="682"/>
      <c r="S178" s="682"/>
      <c r="T178" s="683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311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37.5" customHeight="1" x14ac:dyDescent="0.25">
      <c r="A179" s="63" t="s">
        <v>312</v>
      </c>
      <c r="B179" s="63" t="s">
        <v>313</v>
      </c>
      <c r="C179" s="36">
        <v>4301031202</v>
      </c>
      <c r="D179" s="680">
        <v>4680115881679</v>
      </c>
      <c r="E179" s="680"/>
      <c r="F179" s="62">
        <v>0.35</v>
      </c>
      <c r="G179" s="37">
        <v>6</v>
      </c>
      <c r="H179" s="62">
        <v>2.1</v>
      </c>
      <c r="I179" s="62">
        <v>2.2000000000000002</v>
      </c>
      <c r="J179" s="37">
        <v>234</v>
      </c>
      <c r="K179" s="37" t="s">
        <v>157</v>
      </c>
      <c r="L179" s="37" t="s">
        <v>45</v>
      </c>
      <c r="M179" s="38" t="s">
        <v>79</v>
      </c>
      <c r="N179" s="38"/>
      <c r="O179" s="37">
        <v>40</v>
      </c>
      <c r="P179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9" s="682"/>
      <c r="R179" s="682"/>
      <c r="S179" s="682"/>
      <c r="T179" s="683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303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4301031158</v>
      </c>
      <c r="D180" s="680">
        <v>4680115880191</v>
      </c>
      <c r="E180" s="680"/>
      <c r="F180" s="62">
        <v>0.4</v>
      </c>
      <c r="G180" s="37">
        <v>6</v>
      </c>
      <c r="H180" s="62">
        <v>2.4</v>
      </c>
      <c r="I180" s="62">
        <v>2.58</v>
      </c>
      <c r="J180" s="37">
        <v>182</v>
      </c>
      <c r="K180" s="37" t="s">
        <v>80</v>
      </c>
      <c r="L180" s="37" t="s">
        <v>45</v>
      </c>
      <c r="M180" s="38" t="s">
        <v>79</v>
      </c>
      <c r="N180" s="38"/>
      <c r="O180" s="37">
        <v>40</v>
      </c>
      <c r="P180" s="9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0" s="682"/>
      <c r="R180" s="682"/>
      <c r="S180" s="682"/>
      <c r="T180" s="683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2" t="s">
        <v>303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4301031245</v>
      </c>
      <c r="D181" s="680">
        <v>4680115883963</v>
      </c>
      <c r="E181" s="680"/>
      <c r="F181" s="62">
        <v>0.28000000000000003</v>
      </c>
      <c r="G181" s="37">
        <v>6</v>
      </c>
      <c r="H181" s="62">
        <v>1.68</v>
      </c>
      <c r="I181" s="62">
        <v>1.78</v>
      </c>
      <c r="J181" s="37">
        <v>234</v>
      </c>
      <c r="K181" s="37" t="s">
        <v>157</v>
      </c>
      <c r="L181" s="37" t="s">
        <v>45</v>
      </c>
      <c r="M181" s="38" t="s">
        <v>79</v>
      </c>
      <c r="N181" s="38"/>
      <c r="O181" s="37">
        <v>40</v>
      </c>
      <c r="P181" s="8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1" s="682"/>
      <c r="R181" s="682"/>
      <c r="S181" s="682"/>
      <c r="T181" s="683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318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x14ac:dyDescent="0.2">
      <c r="A182" s="674"/>
      <c r="B182" s="674"/>
      <c r="C182" s="674"/>
      <c r="D182" s="674"/>
      <c r="E182" s="674"/>
      <c r="F182" s="674"/>
      <c r="G182" s="674"/>
      <c r="H182" s="674"/>
      <c r="I182" s="674"/>
      <c r="J182" s="674"/>
      <c r="K182" s="674"/>
      <c r="L182" s="674"/>
      <c r="M182" s="674"/>
      <c r="N182" s="674"/>
      <c r="O182" s="687"/>
      <c r="P182" s="684" t="s">
        <v>40</v>
      </c>
      <c r="Q182" s="685"/>
      <c r="R182" s="685"/>
      <c r="S182" s="685"/>
      <c r="T182" s="685"/>
      <c r="U182" s="685"/>
      <c r="V182" s="686"/>
      <c r="W182" s="42" t="s">
        <v>39</v>
      </c>
      <c r="X182" s="43">
        <f>IFERROR(X173/H173,"0")+IFERROR(X174/H174,"0")+IFERROR(X175/H175,"0")+IFERROR(X176/H176,"0")+IFERROR(X177/H177,"0")+IFERROR(X178/H178,"0")+IFERROR(X179/H179,"0")+IFERROR(X180/H180,"0")+IFERROR(X181/H181,"0")</f>
        <v>0</v>
      </c>
      <c r="Y182" s="43">
        <f>IFERROR(Y173/H173,"0")+IFERROR(Y174/H174,"0")+IFERROR(Y175/H175,"0")+IFERROR(Y176/H176,"0")+IFERROR(Y177/H177,"0")+IFERROR(Y178/H178,"0")+IFERROR(Y179/H179,"0")+IFERROR(Y180/H180,"0")+IFERROR(Y181/H181,"0")</f>
        <v>0</v>
      </c>
      <c r="Z182" s="43">
        <f>IFERROR(IF(Z173="",0,Z173),"0")+IFERROR(IF(Z174="",0,Z174),"0")+IFERROR(IF(Z175="",0,Z175),"0")+IFERROR(IF(Z176="",0,Z176),"0")+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674"/>
      <c r="B183" s="674"/>
      <c r="C183" s="674"/>
      <c r="D183" s="674"/>
      <c r="E183" s="674"/>
      <c r="F183" s="674"/>
      <c r="G183" s="674"/>
      <c r="H183" s="674"/>
      <c r="I183" s="674"/>
      <c r="J183" s="674"/>
      <c r="K183" s="674"/>
      <c r="L183" s="674"/>
      <c r="M183" s="674"/>
      <c r="N183" s="674"/>
      <c r="O183" s="687"/>
      <c r="P183" s="684" t="s">
        <v>40</v>
      </c>
      <c r="Q183" s="685"/>
      <c r="R183" s="685"/>
      <c r="S183" s="685"/>
      <c r="T183" s="685"/>
      <c r="U183" s="685"/>
      <c r="V183" s="686"/>
      <c r="W183" s="42" t="s">
        <v>0</v>
      </c>
      <c r="X183" s="43">
        <f>IFERROR(SUM(X173:X181),"0")</f>
        <v>0</v>
      </c>
      <c r="Y183" s="43">
        <f>IFERROR(SUM(Y173:Y181),"0")</f>
        <v>0</v>
      </c>
      <c r="Z183" s="42"/>
      <c r="AA183" s="67"/>
      <c r="AB183" s="67"/>
      <c r="AC183" s="67"/>
    </row>
    <row r="184" spans="1:68" ht="14.25" customHeight="1" x14ac:dyDescent="0.25">
      <c r="A184" s="679" t="s">
        <v>98</v>
      </c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79"/>
      <c r="P184" s="679"/>
      <c r="Q184" s="679"/>
      <c r="R184" s="679"/>
      <c r="S184" s="679"/>
      <c r="T184" s="679"/>
      <c r="U184" s="679"/>
      <c r="V184" s="679"/>
      <c r="W184" s="679"/>
      <c r="X184" s="679"/>
      <c r="Y184" s="679"/>
      <c r="Z184" s="679"/>
      <c r="AA184" s="66"/>
      <c r="AB184" s="66"/>
      <c r="AC184" s="80"/>
    </row>
    <row r="185" spans="1:68" ht="27" customHeight="1" x14ac:dyDescent="0.25">
      <c r="A185" s="63" t="s">
        <v>319</v>
      </c>
      <c r="B185" s="63" t="s">
        <v>320</v>
      </c>
      <c r="C185" s="36">
        <v>4301032053</v>
      </c>
      <c r="D185" s="680">
        <v>4680115886780</v>
      </c>
      <c r="E185" s="680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324</v>
      </c>
      <c r="L185" s="37" t="s">
        <v>45</v>
      </c>
      <c r="M185" s="38" t="s">
        <v>323</v>
      </c>
      <c r="N185" s="38"/>
      <c r="O185" s="37">
        <v>60</v>
      </c>
      <c r="P185" s="894" t="s">
        <v>321</v>
      </c>
      <c r="Q185" s="682"/>
      <c r="R185" s="682"/>
      <c r="S185" s="682"/>
      <c r="T185" s="68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6" t="s">
        <v>322</v>
      </c>
      <c r="AG185" s="78"/>
      <c r="AJ185" s="84" t="s">
        <v>45</v>
      </c>
      <c r="AK185" s="84">
        <v>0</v>
      </c>
      <c r="BB185" s="25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674"/>
      <c r="B186" s="674"/>
      <c r="C186" s="674"/>
      <c r="D186" s="674"/>
      <c r="E186" s="674"/>
      <c r="F186" s="674"/>
      <c r="G186" s="674"/>
      <c r="H186" s="674"/>
      <c r="I186" s="674"/>
      <c r="J186" s="674"/>
      <c r="K186" s="674"/>
      <c r="L186" s="674"/>
      <c r="M186" s="674"/>
      <c r="N186" s="674"/>
      <c r="O186" s="687"/>
      <c r="P186" s="684" t="s">
        <v>40</v>
      </c>
      <c r="Q186" s="685"/>
      <c r="R186" s="685"/>
      <c r="S186" s="685"/>
      <c r="T186" s="685"/>
      <c r="U186" s="685"/>
      <c r="V186" s="686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674"/>
      <c r="B187" s="674"/>
      <c r="C187" s="674"/>
      <c r="D187" s="674"/>
      <c r="E187" s="674"/>
      <c r="F187" s="674"/>
      <c r="G187" s="674"/>
      <c r="H187" s="674"/>
      <c r="I187" s="674"/>
      <c r="J187" s="674"/>
      <c r="K187" s="674"/>
      <c r="L187" s="674"/>
      <c r="M187" s="674"/>
      <c r="N187" s="674"/>
      <c r="O187" s="687"/>
      <c r="P187" s="684" t="s">
        <v>40</v>
      </c>
      <c r="Q187" s="685"/>
      <c r="R187" s="685"/>
      <c r="S187" s="685"/>
      <c r="T187" s="685"/>
      <c r="U187" s="685"/>
      <c r="V187" s="686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694" t="s">
        <v>325</v>
      </c>
      <c r="B188" s="694"/>
      <c r="C188" s="694"/>
      <c r="D188" s="694"/>
      <c r="E188" s="694"/>
      <c r="F188" s="694"/>
      <c r="G188" s="694"/>
      <c r="H188" s="694"/>
      <c r="I188" s="694"/>
      <c r="J188" s="694"/>
      <c r="K188" s="694"/>
      <c r="L188" s="694"/>
      <c r="M188" s="694"/>
      <c r="N188" s="694"/>
      <c r="O188" s="694"/>
      <c r="P188" s="694"/>
      <c r="Q188" s="694"/>
      <c r="R188" s="694"/>
      <c r="S188" s="694"/>
      <c r="T188" s="694"/>
      <c r="U188" s="694"/>
      <c r="V188" s="694"/>
      <c r="W188" s="694"/>
      <c r="X188" s="694"/>
      <c r="Y188" s="694"/>
      <c r="Z188" s="694"/>
      <c r="AA188" s="65"/>
      <c r="AB188" s="65"/>
      <c r="AC188" s="79"/>
    </row>
    <row r="189" spans="1:68" ht="14.25" customHeight="1" x14ac:dyDescent="0.25">
      <c r="A189" s="679" t="s">
        <v>106</v>
      </c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79"/>
      <c r="P189" s="679"/>
      <c r="Q189" s="679"/>
      <c r="R189" s="679"/>
      <c r="S189" s="679"/>
      <c r="T189" s="679"/>
      <c r="U189" s="679"/>
      <c r="V189" s="679"/>
      <c r="W189" s="679"/>
      <c r="X189" s="679"/>
      <c r="Y189" s="679"/>
      <c r="Z189" s="679"/>
      <c r="AA189" s="66"/>
      <c r="AB189" s="66"/>
      <c r="AC189" s="80"/>
    </row>
    <row r="190" spans="1:68" ht="16.5" customHeight="1" x14ac:dyDescent="0.25">
      <c r="A190" s="63" t="s">
        <v>326</v>
      </c>
      <c r="B190" s="63" t="s">
        <v>327</v>
      </c>
      <c r="C190" s="36">
        <v>4301011450</v>
      </c>
      <c r="D190" s="680">
        <v>4680115881402</v>
      </c>
      <c r="E190" s="68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111</v>
      </c>
      <c r="L190" s="37" t="s">
        <v>45</v>
      </c>
      <c r="M190" s="38" t="s">
        <v>110</v>
      </c>
      <c r="N190" s="38"/>
      <c r="O190" s="37">
        <v>55</v>
      </c>
      <c r="P190" s="8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82"/>
      <c r="R190" s="682"/>
      <c r="S190" s="682"/>
      <c r="T190" s="68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8" t="s">
        <v>328</v>
      </c>
      <c r="AG190" s="78"/>
      <c r="AJ190" s="84" t="s">
        <v>45</v>
      </c>
      <c r="AK190" s="84">
        <v>0</v>
      </c>
      <c r="BB190" s="259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329</v>
      </c>
      <c r="B191" s="63" t="s">
        <v>330</v>
      </c>
      <c r="C191" s="36">
        <v>4301011768</v>
      </c>
      <c r="D191" s="680">
        <v>4680115881396</v>
      </c>
      <c r="E191" s="680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80</v>
      </c>
      <c r="L191" s="37" t="s">
        <v>45</v>
      </c>
      <c r="M191" s="38" t="s">
        <v>110</v>
      </c>
      <c r="N191" s="38"/>
      <c r="O191" s="37">
        <v>55</v>
      </c>
      <c r="P191" s="8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82"/>
      <c r="R191" s="682"/>
      <c r="S191" s="682"/>
      <c r="T191" s="68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60" t="s">
        <v>328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74"/>
      <c r="B192" s="674"/>
      <c r="C192" s="674"/>
      <c r="D192" s="674"/>
      <c r="E192" s="674"/>
      <c r="F192" s="674"/>
      <c r="G192" s="674"/>
      <c r="H192" s="674"/>
      <c r="I192" s="674"/>
      <c r="J192" s="674"/>
      <c r="K192" s="674"/>
      <c r="L192" s="674"/>
      <c r="M192" s="674"/>
      <c r="N192" s="674"/>
      <c r="O192" s="687"/>
      <c r="P192" s="684" t="s">
        <v>40</v>
      </c>
      <c r="Q192" s="685"/>
      <c r="R192" s="685"/>
      <c r="S192" s="685"/>
      <c r="T192" s="685"/>
      <c r="U192" s="685"/>
      <c r="V192" s="68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74"/>
      <c r="B193" s="674"/>
      <c r="C193" s="674"/>
      <c r="D193" s="674"/>
      <c r="E193" s="674"/>
      <c r="F193" s="674"/>
      <c r="G193" s="674"/>
      <c r="H193" s="674"/>
      <c r="I193" s="674"/>
      <c r="J193" s="674"/>
      <c r="K193" s="674"/>
      <c r="L193" s="674"/>
      <c r="M193" s="674"/>
      <c r="N193" s="674"/>
      <c r="O193" s="687"/>
      <c r="P193" s="684" t="s">
        <v>40</v>
      </c>
      <c r="Q193" s="685"/>
      <c r="R193" s="685"/>
      <c r="S193" s="685"/>
      <c r="T193" s="685"/>
      <c r="U193" s="685"/>
      <c r="V193" s="68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79" t="s">
        <v>142</v>
      </c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79"/>
      <c r="P194" s="679"/>
      <c r="Q194" s="679"/>
      <c r="R194" s="679"/>
      <c r="S194" s="679"/>
      <c r="T194" s="679"/>
      <c r="U194" s="679"/>
      <c r="V194" s="679"/>
      <c r="W194" s="679"/>
      <c r="X194" s="679"/>
      <c r="Y194" s="679"/>
      <c r="Z194" s="679"/>
      <c r="AA194" s="66"/>
      <c r="AB194" s="66"/>
      <c r="AC194" s="80"/>
    </row>
    <row r="195" spans="1:68" ht="16.5" customHeight="1" x14ac:dyDescent="0.25">
      <c r="A195" s="63" t="s">
        <v>331</v>
      </c>
      <c r="B195" s="63" t="s">
        <v>332</v>
      </c>
      <c r="C195" s="36">
        <v>4301020262</v>
      </c>
      <c r="D195" s="680">
        <v>4680115882935</v>
      </c>
      <c r="E195" s="680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111</v>
      </c>
      <c r="L195" s="37" t="s">
        <v>45</v>
      </c>
      <c r="M195" s="38" t="s">
        <v>114</v>
      </c>
      <c r="N195" s="38"/>
      <c r="O195" s="37">
        <v>50</v>
      </c>
      <c r="P195" s="8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82"/>
      <c r="R195" s="682"/>
      <c r="S195" s="682"/>
      <c r="T195" s="683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2" t="s">
        <v>333</v>
      </c>
      <c r="AG195" s="78"/>
      <c r="AJ195" s="84" t="s">
        <v>45</v>
      </c>
      <c r="AK195" s="84">
        <v>0</v>
      </c>
      <c r="BB195" s="263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334</v>
      </c>
      <c r="B196" s="63" t="s">
        <v>335</v>
      </c>
      <c r="C196" s="36">
        <v>4301020220</v>
      </c>
      <c r="D196" s="680">
        <v>4680115880764</v>
      </c>
      <c r="E196" s="680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80</v>
      </c>
      <c r="L196" s="37" t="s">
        <v>45</v>
      </c>
      <c r="M196" s="38" t="s">
        <v>110</v>
      </c>
      <c r="N196" s="38"/>
      <c r="O196" s="37">
        <v>50</v>
      </c>
      <c r="P196" s="8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82"/>
      <c r="R196" s="682"/>
      <c r="S196" s="682"/>
      <c r="T196" s="683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64" t="s">
        <v>333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74"/>
      <c r="B197" s="674"/>
      <c r="C197" s="674"/>
      <c r="D197" s="674"/>
      <c r="E197" s="674"/>
      <c r="F197" s="674"/>
      <c r="G197" s="674"/>
      <c r="H197" s="674"/>
      <c r="I197" s="674"/>
      <c r="J197" s="674"/>
      <c r="K197" s="674"/>
      <c r="L197" s="674"/>
      <c r="M197" s="674"/>
      <c r="N197" s="674"/>
      <c r="O197" s="687"/>
      <c r="P197" s="684" t="s">
        <v>40</v>
      </c>
      <c r="Q197" s="685"/>
      <c r="R197" s="685"/>
      <c r="S197" s="685"/>
      <c r="T197" s="685"/>
      <c r="U197" s="685"/>
      <c r="V197" s="686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674"/>
      <c r="B198" s="674"/>
      <c r="C198" s="674"/>
      <c r="D198" s="674"/>
      <c r="E198" s="674"/>
      <c r="F198" s="674"/>
      <c r="G198" s="674"/>
      <c r="H198" s="674"/>
      <c r="I198" s="674"/>
      <c r="J198" s="674"/>
      <c r="K198" s="674"/>
      <c r="L198" s="674"/>
      <c r="M198" s="674"/>
      <c r="N198" s="674"/>
      <c r="O198" s="687"/>
      <c r="P198" s="684" t="s">
        <v>40</v>
      </c>
      <c r="Q198" s="685"/>
      <c r="R198" s="685"/>
      <c r="S198" s="685"/>
      <c r="T198" s="685"/>
      <c r="U198" s="685"/>
      <c r="V198" s="686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679" t="s">
        <v>153</v>
      </c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79"/>
      <c r="P199" s="679"/>
      <c r="Q199" s="679"/>
      <c r="R199" s="679"/>
      <c r="S199" s="679"/>
      <c r="T199" s="679"/>
      <c r="U199" s="679"/>
      <c r="V199" s="679"/>
      <c r="W199" s="679"/>
      <c r="X199" s="679"/>
      <c r="Y199" s="679"/>
      <c r="Z199" s="679"/>
      <c r="AA199" s="66"/>
      <c r="AB199" s="66"/>
      <c r="AC199" s="80"/>
    </row>
    <row r="200" spans="1:68" ht="27" customHeight="1" x14ac:dyDescent="0.25">
      <c r="A200" s="63" t="s">
        <v>336</v>
      </c>
      <c r="B200" s="63" t="s">
        <v>337</v>
      </c>
      <c r="C200" s="36">
        <v>4301031224</v>
      </c>
      <c r="D200" s="680">
        <v>4680115882683</v>
      </c>
      <c r="E200" s="680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115</v>
      </c>
      <c r="L200" s="37" t="s">
        <v>45</v>
      </c>
      <c r="M200" s="38" t="s">
        <v>79</v>
      </c>
      <c r="N200" s="38"/>
      <c r="O200" s="37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82"/>
      <c r="R200" s="682"/>
      <c r="S200" s="682"/>
      <c r="T200" s="68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2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6" t="s">
        <v>338</v>
      </c>
      <c r="AG200" s="78"/>
      <c r="AJ200" s="84" t="s">
        <v>45</v>
      </c>
      <c r="AK200" s="84">
        <v>0</v>
      </c>
      <c r="BB200" s="267" t="s">
        <v>66</v>
      </c>
      <c r="BM200" s="78">
        <f t="shared" ref="BM200:BM207" si="33">IFERROR(X200*I200/H200,"0")</f>
        <v>0</v>
      </c>
      <c r="BN200" s="78">
        <f t="shared" ref="BN200:BN207" si="34">IFERROR(Y200*I200/H200,"0")</f>
        <v>0</v>
      </c>
      <c r="BO200" s="78">
        <f t="shared" ref="BO200:BO207" si="35">IFERROR(1/J200*(X200/H200),"0")</f>
        <v>0</v>
      </c>
      <c r="BP200" s="78">
        <f t="shared" ref="BP200:BP207" si="36">IFERROR(1/J200*(Y200/H200),"0")</f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4301031230</v>
      </c>
      <c r="D201" s="680">
        <v>4680115882690</v>
      </c>
      <c r="E201" s="680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115</v>
      </c>
      <c r="L201" s="37" t="s">
        <v>45</v>
      </c>
      <c r="M201" s="38" t="s">
        <v>79</v>
      </c>
      <c r="N201" s="38"/>
      <c r="O201" s="37">
        <v>40</v>
      </c>
      <c r="P201" s="8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82"/>
      <c r="R201" s="682"/>
      <c r="S201" s="682"/>
      <c r="T201" s="68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2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341</v>
      </c>
      <c r="AG201" s="78"/>
      <c r="AJ201" s="84" t="s">
        <v>45</v>
      </c>
      <c r="AK201" s="84">
        <v>0</v>
      </c>
      <c r="BB201" s="269" t="s">
        <v>66</v>
      </c>
      <c r="BM201" s="78">
        <f t="shared" si="33"/>
        <v>0</v>
      </c>
      <c r="BN201" s="78">
        <f t="shared" si="34"/>
        <v>0</v>
      </c>
      <c r="BO201" s="78">
        <f t="shared" si="35"/>
        <v>0</v>
      </c>
      <c r="BP201" s="78">
        <f t="shared" si="36"/>
        <v>0</v>
      </c>
    </row>
    <row r="202" spans="1:68" ht="27" customHeight="1" x14ac:dyDescent="0.25">
      <c r="A202" s="63" t="s">
        <v>342</v>
      </c>
      <c r="B202" s="63" t="s">
        <v>343</v>
      </c>
      <c r="C202" s="36">
        <v>4301031220</v>
      </c>
      <c r="D202" s="680">
        <v>4680115882669</v>
      </c>
      <c r="E202" s="680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115</v>
      </c>
      <c r="L202" s="37" t="s">
        <v>45</v>
      </c>
      <c r="M202" s="38" t="s">
        <v>79</v>
      </c>
      <c r="N202" s="38"/>
      <c r="O202" s="37">
        <v>40</v>
      </c>
      <c r="P202" s="8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82"/>
      <c r="R202" s="682"/>
      <c r="S202" s="682"/>
      <c r="T202" s="68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344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345</v>
      </c>
      <c r="B203" s="63" t="s">
        <v>346</v>
      </c>
      <c r="C203" s="36">
        <v>4301031221</v>
      </c>
      <c r="D203" s="680">
        <v>4680115882676</v>
      </c>
      <c r="E203" s="680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115</v>
      </c>
      <c r="L203" s="37" t="s">
        <v>45</v>
      </c>
      <c r="M203" s="38" t="s">
        <v>79</v>
      </c>
      <c r="N203" s="38"/>
      <c r="O203" s="37">
        <v>40</v>
      </c>
      <c r="P203" s="8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82"/>
      <c r="R203" s="682"/>
      <c r="S203" s="682"/>
      <c r="T203" s="68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347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348</v>
      </c>
      <c r="B204" s="63" t="s">
        <v>349</v>
      </c>
      <c r="C204" s="36">
        <v>4301031223</v>
      </c>
      <c r="D204" s="680">
        <v>4680115884014</v>
      </c>
      <c r="E204" s="680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157</v>
      </c>
      <c r="L204" s="37" t="s">
        <v>45</v>
      </c>
      <c r="M204" s="38" t="s">
        <v>79</v>
      </c>
      <c r="N204" s="38"/>
      <c r="O204" s="37">
        <v>40</v>
      </c>
      <c r="P204" s="8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82"/>
      <c r="R204" s="682"/>
      <c r="S204" s="682"/>
      <c r="T204" s="683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74" t="s">
        <v>338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4301031222</v>
      </c>
      <c r="D205" s="680">
        <v>4680115884007</v>
      </c>
      <c r="E205" s="680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157</v>
      </c>
      <c r="L205" s="37" t="s">
        <v>45</v>
      </c>
      <c r="M205" s="38" t="s">
        <v>79</v>
      </c>
      <c r="N205" s="38"/>
      <c r="O205" s="37">
        <v>40</v>
      </c>
      <c r="P205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82"/>
      <c r="R205" s="682"/>
      <c r="S205" s="682"/>
      <c r="T205" s="683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341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4301031229</v>
      </c>
      <c r="D206" s="680">
        <v>4680115884038</v>
      </c>
      <c r="E206" s="680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157</v>
      </c>
      <c r="L206" s="37" t="s">
        <v>45</v>
      </c>
      <c r="M206" s="38" t="s">
        <v>79</v>
      </c>
      <c r="N206" s="38"/>
      <c r="O206" s="37">
        <v>40</v>
      </c>
      <c r="P206" s="8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82"/>
      <c r="R206" s="682"/>
      <c r="S206" s="682"/>
      <c r="T206" s="68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344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354</v>
      </c>
      <c r="B207" s="63" t="s">
        <v>355</v>
      </c>
      <c r="C207" s="36">
        <v>4301031225</v>
      </c>
      <c r="D207" s="680">
        <v>4680115884021</v>
      </c>
      <c r="E207" s="680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157</v>
      </c>
      <c r="L207" s="37" t="s">
        <v>45</v>
      </c>
      <c r="M207" s="38" t="s">
        <v>79</v>
      </c>
      <c r="N207" s="38"/>
      <c r="O207" s="37">
        <v>40</v>
      </c>
      <c r="P207" s="8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82"/>
      <c r="R207" s="682"/>
      <c r="S207" s="682"/>
      <c r="T207" s="68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347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x14ac:dyDescent="0.2">
      <c r="A208" s="674"/>
      <c r="B208" s="674"/>
      <c r="C208" s="674"/>
      <c r="D208" s="674"/>
      <c r="E208" s="674"/>
      <c r="F208" s="674"/>
      <c r="G208" s="674"/>
      <c r="H208" s="674"/>
      <c r="I208" s="674"/>
      <c r="J208" s="674"/>
      <c r="K208" s="674"/>
      <c r="L208" s="674"/>
      <c r="M208" s="674"/>
      <c r="N208" s="674"/>
      <c r="O208" s="687"/>
      <c r="P208" s="684" t="s">
        <v>40</v>
      </c>
      <c r="Q208" s="685"/>
      <c r="R208" s="685"/>
      <c r="S208" s="685"/>
      <c r="T208" s="685"/>
      <c r="U208" s="685"/>
      <c r="V208" s="686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674"/>
      <c r="B209" s="674"/>
      <c r="C209" s="674"/>
      <c r="D209" s="674"/>
      <c r="E209" s="674"/>
      <c r="F209" s="674"/>
      <c r="G209" s="674"/>
      <c r="H209" s="674"/>
      <c r="I209" s="674"/>
      <c r="J209" s="674"/>
      <c r="K209" s="674"/>
      <c r="L209" s="674"/>
      <c r="M209" s="674"/>
      <c r="N209" s="674"/>
      <c r="O209" s="687"/>
      <c r="P209" s="684" t="s">
        <v>40</v>
      </c>
      <c r="Q209" s="685"/>
      <c r="R209" s="685"/>
      <c r="S209" s="685"/>
      <c r="T209" s="685"/>
      <c r="U209" s="685"/>
      <c r="V209" s="686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679" t="s">
        <v>75</v>
      </c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79"/>
      <c r="P210" s="679"/>
      <c r="Q210" s="679"/>
      <c r="R210" s="679"/>
      <c r="S210" s="679"/>
      <c r="T210" s="679"/>
      <c r="U210" s="679"/>
      <c r="V210" s="679"/>
      <c r="W210" s="679"/>
      <c r="X210" s="679"/>
      <c r="Y210" s="679"/>
      <c r="Z210" s="679"/>
      <c r="AA210" s="66"/>
      <c r="AB210" s="66"/>
      <c r="AC210" s="80"/>
    </row>
    <row r="211" spans="1:68" ht="27" customHeight="1" x14ac:dyDescent="0.25">
      <c r="A211" s="63" t="s">
        <v>356</v>
      </c>
      <c r="B211" s="63" t="s">
        <v>357</v>
      </c>
      <c r="C211" s="36">
        <v>4301051408</v>
      </c>
      <c r="D211" s="680">
        <v>4680115881594</v>
      </c>
      <c r="E211" s="680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111</v>
      </c>
      <c r="L211" s="37" t="s">
        <v>45</v>
      </c>
      <c r="M211" s="38" t="s">
        <v>114</v>
      </c>
      <c r="N211" s="38"/>
      <c r="O211" s="37">
        <v>40</v>
      </c>
      <c r="P211" s="8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82"/>
      <c r="R211" s="682"/>
      <c r="S211" s="682"/>
      <c r="T211" s="68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7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2" t="s">
        <v>358</v>
      </c>
      <c r="AG211" s="78"/>
      <c r="AJ211" s="84" t="s">
        <v>45</v>
      </c>
      <c r="AK211" s="84">
        <v>0</v>
      </c>
      <c r="BB211" s="283" t="s">
        <v>66</v>
      </c>
      <c r="BM211" s="78">
        <f t="shared" ref="BM211:BM219" si="38">IFERROR(X211*I211/H211,"0")</f>
        <v>0</v>
      </c>
      <c r="BN211" s="78">
        <f t="shared" ref="BN211:BN219" si="39">IFERROR(Y211*I211/H211,"0")</f>
        <v>0</v>
      </c>
      <c r="BO211" s="78">
        <f t="shared" ref="BO211:BO219" si="40">IFERROR(1/J211*(X211/H211),"0")</f>
        <v>0</v>
      </c>
      <c r="BP211" s="78">
        <f t="shared" ref="BP211:BP219" si="41">IFERROR(1/J211*(Y211/H211),"0")</f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4301051411</v>
      </c>
      <c r="D212" s="680">
        <v>4680115881617</v>
      </c>
      <c r="E212" s="680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111</v>
      </c>
      <c r="L212" s="37" t="s">
        <v>45</v>
      </c>
      <c r="M212" s="38" t="s">
        <v>114</v>
      </c>
      <c r="N212" s="38"/>
      <c r="O212" s="37">
        <v>40</v>
      </c>
      <c r="P212" s="8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82"/>
      <c r="R212" s="682"/>
      <c r="S212" s="682"/>
      <c r="T212" s="68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7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361</v>
      </c>
      <c r="AG212" s="78"/>
      <c r="AJ212" s="84" t="s">
        <v>45</v>
      </c>
      <c r="AK212" s="84">
        <v>0</v>
      </c>
      <c r="BB212" s="285" t="s">
        <v>66</v>
      </c>
      <c r="BM212" s="78">
        <f t="shared" si="38"/>
        <v>0</v>
      </c>
      <c r="BN212" s="78">
        <f t="shared" si="39"/>
        <v>0</v>
      </c>
      <c r="BO212" s="78">
        <f t="shared" si="40"/>
        <v>0</v>
      </c>
      <c r="BP212" s="78">
        <f t="shared" si="41"/>
        <v>0</v>
      </c>
    </row>
    <row r="213" spans="1:68" ht="16.5" customHeight="1" x14ac:dyDescent="0.25">
      <c r="A213" s="63" t="s">
        <v>362</v>
      </c>
      <c r="B213" s="63" t="s">
        <v>363</v>
      </c>
      <c r="C213" s="36">
        <v>4301051656</v>
      </c>
      <c r="D213" s="680">
        <v>4680115880573</v>
      </c>
      <c r="E213" s="680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111</v>
      </c>
      <c r="L213" s="37" t="s">
        <v>45</v>
      </c>
      <c r="M213" s="38" t="s">
        <v>114</v>
      </c>
      <c r="N213" s="38"/>
      <c r="O213" s="37">
        <v>45</v>
      </c>
      <c r="P213" s="8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82"/>
      <c r="R213" s="682"/>
      <c r="S213" s="682"/>
      <c r="T213" s="68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364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27" customHeight="1" x14ac:dyDescent="0.25">
      <c r="A214" s="63" t="s">
        <v>365</v>
      </c>
      <c r="B214" s="63" t="s">
        <v>366</v>
      </c>
      <c r="C214" s="36">
        <v>4301051407</v>
      </c>
      <c r="D214" s="680">
        <v>4680115882195</v>
      </c>
      <c r="E214" s="680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80</v>
      </c>
      <c r="L214" s="37" t="s">
        <v>45</v>
      </c>
      <c r="M214" s="38" t="s">
        <v>114</v>
      </c>
      <c r="N214" s="38"/>
      <c r="O214" s="37">
        <v>40</v>
      </c>
      <c r="P214" s="8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82"/>
      <c r="R214" s="682"/>
      <c r="S214" s="682"/>
      <c r="T214" s="68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 t="shared" ref="Z214:Z219" si="42">IFERROR(IF(Y214=0,"",ROUNDUP(Y214/H214,0)*0.00651),"")</f>
        <v/>
      </c>
      <c r="AA214" s="68" t="s">
        <v>45</v>
      </c>
      <c r="AB214" s="69" t="s">
        <v>45</v>
      </c>
      <c r="AC214" s="288" t="s">
        <v>358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367</v>
      </c>
      <c r="B215" s="63" t="s">
        <v>368</v>
      </c>
      <c r="C215" s="36">
        <v>4301051752</v>
      </c>
      <c r="D215" s="680">
        <v>4680115882607</v>
      </c>
      <c r="E215" s="680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80</v>
      </c>
      <c r="L215" s="37" t="s">
        <v>45</v>
      </c>
      <c r="M215" s="38" t="s">
        <v>139</v>
      </c>
      <c r="N215" s="38"/>
      <c r="O215" s="37">
        <v>45</v>
      </c>
      <c r="P215" s="8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82"/>
      <c r="R215" s="682"/>
      <c r="S215" s="682"/>
      <c r="T215" s="68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si="42"/>
        <v/>
      </c>
      <c r="AA215" s="68" t="s">
        <v>45</v>
      </c>
      <c r="AB215" s="69" t="s">
        <v>45</v>
      </c>
      <c r="AC215" s="290" t="s">
        <v>369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4301051666</v>
      </c>
      <c r="D216" s="680">
        <v>4680115880092</v>
      </c>
      <c r="E216" s="680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80</v>
      </c>
      <c r="L216" s="37" t="s">
        <v>45</v>
      </c>
      <c r="M216" s="38" t="s">
        <v>114</v>
      </c>
      <c r="N216" s="38"/>
      <c r="O216" s="37">
        <v>45</v>
      </c>
      <c r="P216" s="8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82"/>
      <c r="R216" s="682"/>
      <c r="S216" s="682"/>
      <c r="T216" s="68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364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4301051668</v>
      </c>
      <c r="D217" s="680">
        <v>4680115880221</v>
      </c>
      <c r="E217" s="680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80</v>
      </c>
      <c r="L217" s="37" t="s">
        <v>45</v>
      </c>
      <c r="M217" s="38" t="s">
        <v>114</v>
      </c>
      <c r="N217" s="38"/>
      <c r="O217" s="37">
        <v>45</v>
      </c>
      <c r="P217" s="87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82"/>
      <c r="R217" s="682"/>
      <c r="S217" s="682"/>
      <c r="T217" s="68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364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4301051945</v>
      </c>
      <c r="D218" s="680">
        <v>4680115880504</v>
      </c>
      <c r="E218" s="680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80</v>
      </c>
      <c r="L218" s="37" t="s">
        <v>45</v>
      </c>
      <c r="M218" s="38" t="s">
        <v>139</v>
      </c>
      <c r="N218" s="38"/>
      <c r="O218" s="37">
        <v>40</v>
      </c>
      <c r="P218" s="8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82"/>
      <c r="R218" s="682"/>
      <c r="S218" s="682"/>
      <c r="T218" s="68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376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377</v>
      </c>
      <c r="B219" s="63" t="s">
        <v>378</v>
      </c>
      <c r="C219" s="36">
        <v>4301051410</v>
      </c>
      <c r="D219" s="680">
        <v>4680115882164</v>
      </c>
      <c r="E219" s="680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80</v>
      </c>
      <c r="L219" s="37" t="s">
        <v>45</v>
      </c>
      <c r="M219" s="38" t="s">
        <v>114</v>
      </c>
      <c r="N219" s="38"/>
      <c r="O219" s="37">
        <v>40</v>
      </c>
      <c r="P219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82"/>
      <c r="R219" s="682"/>
      <c r="S219" s="682"/>
      <c r="T219" s="68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379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x14ac:dyDescent="0.2">
      <c r="A220" s="674"/>
      <c r="B220" s="674"/>
      <c r="C220" s="674"/>
      <c r="D220" s="674"/>
      <c r="E220" s="674"/>
      <c r="F220" s="674"/>
      <c r="G220" s="674"/>
      <c r="H220" s="674"/>
      <c r="I220" s="674"/>
      <c r="J220" s="674"/>
      <c r="K220" s="674"/>
      <c r="L220" s="674"/>
      <c r="M220" s="674"/>
      <c r="N220" s="674"/>
      <c r="O220" s="687"/>
      <c r="P220" s="684" t="s">
        <v>40</v>
      </c>
      <c r="Q220" s="685"/>
      <c r="R220" s="685"/>
      <c r="S220" s="685"/>
      <c r="T220" s="685"/>
      <c r="U220" s="685"/>
      <c r="V220" s="686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674"/>
      <c r="B221" s="674"/>
      <c r="C221" s="674"/>
      <c r="D221" s="674"/>
      <c r="E221" s="674"/>
      <c r="F221" s="674"/>
      <c r="G221" s="674"/>
      <c r="H221" s="674"/>
      <c r="I221" s="674"/>
      <c r="J221" s="674"/>
      <c r="K221" s="674"/>
      <c r="L221" s="674"/>
      <c r="M221" s="674"/>
      <c r="N221" s="674"/>
      <c r="O221" s="687"/>
      <c r="P221" s="684" t="s">
        <v>40</v>
      </c>
      <c r="Q221" s="685"/>
      <c r="R221" s="685"/>
      <c r="S221" s="685"/>
      <c r="T221" s="685"/>
      <c r="U221" s="685"/>
      <c r="V221" s="686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 x14ac:dyDescent="0.25">
      <c r="A222" s="679" t="s">
        <v>179</v>
      </c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79"/>
      <c r="P222" s="679"/>
      <c r="Q222" s="679"/>
      <c r="R222" s="679"/>
      <c r="S222" s="679"/>
      <c r="T222" s="679"/>
      <c r="U222" s="679"/>
      <c r="V222" s="679"/>
      <c r="W222" s="679"/>
      <c r="X222" s="679"/>
      <c r="Y222" s="679"/>
      <c r="Z222" s="679"/>
      <c r="AA222" s="66"/>
      <c r="AB222" s="66"/>
      <c r="AC222" s="80"/>
    </row>
    <row r="223" spans="1:68" ht="27" customHeight="1" x14ac:dyDescent="0.25">
      <c r="A223" s="63" t="s">
        <v>380</v>
      </c>
      <c r="B223" s="63" t="s">
        <v>381</v>
      </c>
      <c r="C223" s="36">
        <v>4301060463</v>
      </c>
      <c r="D223" s="680">
        <v>4680115880818</v>
      </c>
      <c r="E223" s="680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80</v>
      </c>
      <c r="L223" s="37" t="s">
        <v>45</v>
      </c>
      <c r="M223" s="38" t="s">
        <v>139</v>
      </c>
      <c r="N223" s="38"/>
      <c r="O223" s="37">
        <v>40</v>
      </c>
      <c r="P223" s="86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82"/>
      <c r="R223" s="682"/>
      <c r="S223" s="682"/>
      <c r="T223" s="683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300" t="s">
        <v>382</v>
      </c>
      <c r="AG223" s="78"/>
      <c r="AJ223" s="84" t="s">
        <v>45</v>
      </c>
      <c r="AK223" s="84">
        <v>0</v>
      </c>
      <c r="BB223" s="301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4301060389</v>
      </c>
      <c r="D224" s="680">
        <v>4680115880801</v>
      </c>
      <c r="E224" s="680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80</v>
      </c>
      <c r="L224" s="37" t="s">
        <v>45</v>
      </c>
      <c r="M224" s="38" t="s">
        <v>114</v>
      </c>
      <c r="N224" s="38"/>
      <c r="O224" s="37">
        <v>40</v>
      </c>
      <c r="P224" s="8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82"/>
      <c r="R224" s="682"/>
      <c r="S224" s="682"/>
      <c r="T224" s="683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385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74"/>
      <c r="B225" s="674"/>
      <c r="C225" s="674"/>
      <c r="D225" s="674"/>
      <c r="E225" s="674"/>
      <c r="F225" s="674"/>
      <c r="G225" s="674"/>
      <c r="H225" s="674"/>
      <c r="I225" s="674"/>
      <c r="J225" s="674"/>
      <c r="K225" s="674"/>
      <c r="L225" s="674"/>
      <c r="M225" s="674"/>
      <c r="N225" s="674"/>
      <c r="O225" s="687"/>
      <c r="P225" s="684" t="s">
        <v>40</v>
      </c>
      <c r="Q225" s="685"/>
      <c r="R225" s="685"/>
      <c r="S225" s="685"/>
      <c r="T225" s="685"/>
      <c r="U225" s="685"/>
      <c r="V225" s="686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674"/>
      <c r="B226" s="674"/>
      <c r="C226" s="674"/>
      <c r="D226" s="674"/>
      <c r="E226" s="674"/>
      <c r="F226" s="674"/>
      <c r="G226" s="674"/>
      <c r="H226" s="674"/>
      <c r="I226" s="674"/>
      <c r="J226" s="674"/>
      <c r="K226" s="674"/>
      <c r="L226" s="674"/>
      <c r="M226" s="674"/>
      <c r="N226" s="674"/>
      <c r="O226" s="687"/>
      <c r="P226" s="684" t="s">
        <v>40</v>
      </c>
      <c r="Q226" s="685"/>
      <c r="R226" s="685"/>
      <c r="S226" s="685"/>
      <c r="T226" s="685"/>
      <c r="U226" s="685"/>
      <c r="V226" s="686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694" t="s">
        <v>386</v>
      </c>
      <c r="B227" s="694"/>
      <c r="C227" s="694"/>
      <c r="D227" s="694"/>
      <c r="E227" s="694"/>
      <c r="F227" s="694"/>
      <c r="G227" s="694"/>
      <c r="H227" s="694"/>
      <c r="I227" s="694"/>
      <c r="J227" s="694"/>
      <c r="K227" s="694"/>
      <c r="L227" s="694"/>
      <c r="M227" s="694"/>
      <c r="N227" s="694"/>
      <c r="O227" s="694"/>
      <c r="P227" s="694"/>
      <c r="Q227" s="694"/>
      <c r="R227" s="694"/>
      <c r="S227" s="694"/>
      <c r="T227" s="694"/>
      <c r="U227" s="694"/>
      <c r="V227" s="694"/>
      <c r="W227" s="694"/>
      <c r="X227" s="694"/>
      <c r="Y227" s="694"/>
      <c r="Z227" s="694"/>
      <c r="AA227" s="65"/>
      <c r="AB227" s="65"/>
      <c r="AC227" s="79"/>
    </row>
    <row r="228" spans="1:68" ht="14.25" customHeight="1" x14ac:dyDescent="0.25">
      <c r="A228" s="679" t="s">
        <v>106</v>
      </c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79"/>
      <c r="P228" s="679"/>
      <c r="Q228" s="679"/>
      <c r="R228" s="679"/>
      <c r="S228" s="679"/>
      <c r="T228" s="679"/>
      <c r="U228" s="679"/>
      <c r="V228" s="679"/>
      <c r="W228" s="679"/>
      <c r="X228" s="679"/>
      <c r="Y228" s="679"/>
      <c r="Z228" s="679"/>
      <c r="AA228" s="66"/>
      <c r="AB228" s="66"/>
      <c r="AC228" s="80"/>
    </row>
    <row r="229" spans="1:68" ht="27" customHeight="1" x14ac:dyDescent="0.25">
      <c r="A229" s="63" t="s">
        <v>387</v>
      </c>
      <c r="B229" s="63" t="s">
        <v>388</v>
      </c>
      <c r="C229" s="36">
        <v>4301011826</v>
      </c>
      <c r="D229" s="680">
        <v>4680115884137</v>
      </c>
      <c r="E229" s="680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111</v>
      </c>
      <c r="L229" s="37" t="s">
        <v>45</v>
      </c>
      <c r="M229" s="38" t="s">
        <v>110</v>
      </c>
      <c r="N229" s="38"/>
      <c r="O229" s="37">
        <v>55</v>
      </c>
      <c r="P229" s="8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82"/>
      <c r="R229" s="682"/>
      <c r="S229" s="682"/>
      <c r="T229" s="68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6" si="43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304" t="s">
        <v>389</v>
      </c>
      <c r="AG229" s="78"/>
      <c r="AJ229" s="84" t="s">
        <v>45</v>
      </c>
      <c r="AK229" s="84">
        <v>0</v>
      </c>
      <c r="BB229" s="305" t="s">
        <v>66</v>
      </c>
      <c r="BM229" s="78">
        <f t="shared" ref="BM229:BM236" si="44">IFERROR(X229*I229/H229,"0")</f>
        <v>0</v>
      </c>
      <c r="BN229" s="78">
        <f t="shared" ref="BN229:BN236" si="45">IFERROR(Y229*I229/H229,"0")</f>
        <v>0</v>
      </c>
      <c r="BO229" s="78">
        <f t="shared" ref="BO229:BO236" si="46">IFERROR(1/J229*(X229/H229),"0")</f>
        <v>0</v>
      </c>
      <c r="BP229" s="78">
        <f t="shared" ref="BP229:BP236" si="47">IFERROR(1/J229*(Y229/H229),"0")</f>
        <v>0</v>
      </c>
    </row>
    <row r="230" spans="1:68" ht="27" customHeight="1" x14ac:dyDescent="0.25">
      <c r="A230" s="63" t="s">
        <v>387</v>
      </c>
      <c r="B230" s="63" t="s">
        <v>390</v>
      </c>
      <c r="C230" s="36">
        <v>4301011942</v>
      </c>
      <c r="D230" s="680">
        <v>4680115884137</v>
      </c>
      <c r="E230" s="680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111</v>
      </c>
      <c r="L230" s="37" t="s">
        <v>45</v>
      </c>
      <c r="M230" s="38" t="s">
        <v>392</v>
      </c>
      <c r="N230" s="38"/>
      <c r="O230" s="37">
        <v>55</v>
      </c>
      <c r="P230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82"/>
      <c r="R230" s="682"/>
      <c r="S230" s="682"/>
      <c r="T230" s="68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3"/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06" t="s">
        <v>391</v>
      </c>
      <c r="AG230" s="78"/>
      <c r="AJ230" s="84" t="s">
        <v>45</v>
      </c>
      <c r="AK230" s="84">
        <v>0</v>
      </c>
      <c r="BB230" s="307" t="s">
        <v>66</v>
      </c>
      <c r="BM230" s="78">
        <f t="shared" si="44"/>
        <v>0</v>
      </c>
      <c r="BN230" s="78">
        <f t="shared" si="45"/>
        <v>0</v>
      </c>
      <c r="BO230" s="78">
        <f t="shared" si="46"/>
        <v>0</v>
      </c>
      <c r="BP230" s="78">
        <f t="shared" si="47"/>
        <v>0</v>
      </c>
    </row>
    <row r="231" spans="1:68" ht="27" customHeight="1" x14ac:dyDescent="0.25">
      <c r="A231" s="63" t="s">
        <v>393</v>
      </c>
      <c r="B231" s="63" t="s">
        <v>394</v>
      </c>
      <c r="C231" s="36">
        <v>4301011724</v>
      </c>
      <c r="D231" s="680">
        <v>4680115884236</v>
      </c>
      <c r="E231" s="680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111</v>
      </c>
      <c r="L231" s="37" t="s">
        <v>45</v>
      </c>
      <c r="M231" s="38" t="s">
        <v>110</v>
      </c>
      <c r="N231" s="38"/>
      <c r="O231" s="37">
        <v>55</v>
      </c>
      <c r="P23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1" s="682"/>
      <c r="R231" s="682"/>
      <c r="S231" s="682"/>
      <c r="T231" s="68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8" t="s">
        <v>395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396</v>
      </c>
      <c r="B232" s="63" t="s">
        <v>397</v>
      </c>
      <c r="C232" s="36">
        <v>4301011721</v>
      </c>
      <c r="D232" s="680">
        <v>4680115884175</v>
      </c>
      <c r="E232" s="680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111</v>
      </c>
      <c r="L232" s="37" t="s">
        <v>45</v>
      </c>
      <c r="M232" s="38" t="s">
        <v>110</v>
      </c>
      <c r="N232" s="38"/>
      <c r="O232" s="37">
        <v>55</v>
      </c>
      <c r="P232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2" s="682"/>
      <c r="R232" s="682"/>
      <c r="S232" s="682"/>
      <c r="T232" s="68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398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396</v>
      </c>
      <c r="B233" s="63" t="s">
        <v>399</v>
      </c>
      <c r="C233" s="36">
        <v>4301011941</v>
      </c>
      <c r="D233" s="680">
        <v>4680115884175</v>
      </c>
      <c r="E233" s="680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111</v>
      </c>
      <c r="L233" s="37" t="s">
        <v>45</v>
      </c>
      <c r="M233" s="38" t="s">
        <v>392</v>
      </c>
      <c r="N233" s="38"/>
      <c r="O233" s="37">
        <v>55</v>
      </c>
      <c r="P233" s="86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82"/>
      <c r="R233" s="682"/>
      <c r="S233" s="682"/>
      <c r="T233" s="68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2" t="s">
        <v>391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400</v>
      </c>
      <c r="B234" s="63" t="s">
        <v>401</v>
      </c>
      <c r="C234" s="36">
        <v>4301011824</v>
      </c>
      <c r="D234" s="680">
        <v>4680115884144</v>
      </c>
      <c r="E234" s="680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115</v>
      </c>
      <c r="L234" s="37" t="s">
        <v>45</v>
      </c>
      <c r="M234" s="38" t="s">
        <v>110</v>
      </c>
      <c r="N234" s="38"/>
      <c r="O234" s="37">
        <v>55</v>
      </c>
      <c r="P234" s="8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4" s="682"/>
      <c r="R234" s="682"/>
      <c r="S234" s="682"/>
      <c r="T234" s="68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14" t="s">
        <v>389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402</v>
      </c>
      <c r="B235" s="63" t="s">
        <v>403</v>
      </c>
      <c r="C235" s="36">
        <v>4301011726</v>
      </c>
      <c r="D235" s="680">
        <v>4680115884182</v>
      </c>
      <c r="E235" s="680"/>
      <c r="F235" s="62">
        <v>0.37</v>
      </c>
      <c r="G235" s="37">
        <v>10</v>
      </c>
      <c r="H235" s="62">
        <v>3.7</v>
      </c>
      <c r="I235" s="62">
        <v>3.91</v>
      </c>
      <c r="J235" s="37">
        <v>132</v>
      </c>
      <c r="K235" s="37" t="s">
        <v>115</v>
      </c>
      <c r="L235" s="37" t="s">
        <v>45</v>
      </c>
      <c r="M235" s="38" t="s">
        <v>110</v>
      </c>
      <c r="N235" s="38"/>
      <c r="O235" s="37">
        <v>55</v>
      </c>
      <c r="P235" s="8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5" s="682"/>
      <c r="R235" s="682"/>
      <c r="S235" s="682"/>
      <c r="T235" s="68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395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404</v>
      </c>
      <c r="B236" s="63" t="s">
        <v>405</v>
      </c>
      <c r="C236" s="36">
        <v>4301011722</v>
      </c>
      <c r="D236" s="680">
        <v>4680115884205</v>
      </c>
      <c r="E236" s="680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115</v>
      </c>
      <c r="L236" s="37" t="s">
        <v>45</v>
      </c>
      <c r="M236" s="38" t="s">
        <v>110</v>
      </c>
      <c r="N236" s="38"/>
      <c r="O236" s="37">
        <v>55</v>
      </c>
      <c r="P236" s="8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6" s="682"/>
      <c r="R236" s="682"/>
      <c r="S236" s="682"/>
      <c r="T236" s="68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398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x14ac:dyDescent="0.2">
      <c r="A237" s="674"/>
      <c r="B237" s="674"/>
      <c r="C237" s="674"/>
      <c r="D237" s="674"/>
      <c r="E237" s="674"/>
      <c r="F237" s="674"/>
      <c r="G237" s="674"/>
      <c r="H237" s="674"/>
      <c r="I237" s="674"/>
      <c r="J237" s="674"/>
      <c r="K237" s="674"/>
      <c r="L237" s="674"/>
      <c r="M237" s="674"/>
      <c r="N237" s="674"/>
      <c r="O237" s="687"/>
      <c r="P237" s="684" t="s">
        <v>40</v>
      </c>
      <c r="Q237" s="685"/>
      <c r="R237" s="685"/>
      <c r="S237" s="685"/>
      <c r="T237" s="685"/>
      <c r="U237" s="685"/>
      <c r="V237" s="686"/>
      <c r="W237" s="42" t="s">
        <v>39</v>
      </c>
      <c r="X237" s="43">
        <f>IFERROR(X229/H229,"0")+IFERROR(X230/H230,"0")+IFERROR(X231/H231,"0")+IFERROR(X232/H232,"0")+IFERROR(X233/H233,"0")+IFERROR(X234/H234,"0")+IFERROR(X235/H235,"0")+IFERROR(X236/H236,"0")</f>
        <v>0</v>
      </c>
      <c r="Y237" s="43">
        <f>IFERROR(Y229/H229,"0")+IFERROR(Y230/H230,"0")+IFERROR(Y231/H231,"0")+IFERROR(Y232/H232,"0")+IFERROR(Y233/H233,"0")+IFERROR(Y234/H234,"0")+IFERROR(Y235/H235,"0")+IFERROR(Y236/H236,"0")</f>
        <v>0</v>
      </c>
      <c r="Z237" s="43">
        <f>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674"/>
      <c r="B238" s="674"/>
      <c r="C238" s="674"/>
      <c r="D238" s="674"/>
      <c r="E238" s="674"/>
      <c r="F238" s="674"/>
      <c r="G238" s="674"/>
      <c r="H238" s="674"/>
      <c r="I238" s="674"/>
      <c r="J238" s="674"/>
      <c r="K238" s="674"/>
      <c r="L238" s="674"/>
      <c r="M238" s="674"/>
      <c r="N238" s="674"/>
      <c r="O238" s="687"/>
      <c r="P238" s="684" t="s">
        <v>40</v>
      </c>
      <c r="Q238" s="685"/>
      <c r="R238" s="685"/>
      <c r="S238" s="685"/>
      <c r="T238" s="685"/>
      <c r="U238" s="685"/>
      <c r="V238" s="686"/>
      <c r="W238" s="42" t="s">
        <v>0</v>
      </c>
      <c r="X238" s="43">
        <f>IFERROR(SUM(X229:X236),"0")</f>
        <v>0</v>
      </c>
      <c r="Y238" s="43">
        <f>IFERROR(SUM(Y229:Y236),"0")</f>
        <v>0</v>
      </c>
      <c r="Z238" s="42"/>
      <c r="AA238" s="67"/>
      <c r="AB238" s="67"/>
      <c r="AC238" s="67"/>
    </row>
    <row r="239" spans="1:68" ht="14.25" customHeight="1" x14ac:dyDescent="0.25">
      <c r="A239" s="679" t="s">
        <v>142</v>
      </c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79"/>
      <c r="P239" s="679"/>
      <c r="Q239" s="679"/>
      <c r="R239" s="679"/>
      <c r="S239" s="679"/>
      <c r="T239" s="679"/>
      <c r="U239" s="679"/>
      <c r="V239" s="679"/>
      <c r="W239" s="679"/>
      <c r="X239" s="679"/>
      <c r="Y239" s="679"/>
      <c r="Z239" s="679"/>
      <c r="AA239" s="66"/>
      <c r="AB239" s="66"/>
      <c r="AC239" s="80"/>
    </row>
    <row r="240" spans="1:68" ht="27" customHeight="1" x14ac:dyDescent="0.25">
      <c r="A240" s="63" t="s">
        <v>406</v>
      </c>
      <c r="B240" s="63" t="s">
        <v>407</v>
      </c>
      <c r="C240" s="36">
        <v>4301020377</v>
      </c>
      <c r="D240" s="680">
        <v>4680115885981</v>
      </c>
      <c r="E240" s="680"/>
      <c r="F240" s="62">
        <v>0.33</v>
      </c>
      <c r="G240" s="37">
        <v>6</v>
      </c>
      <c r="H240" s="62">
        <v>1.98</v>
      </c>
      <c r="I240" s="62">
        <v>2.08</v>
      </c>
      <c r="J240" s="37">
        <v>234</v>
      </c>
      <c r="K240" s="37" t="s">
        <v>157</v>
      </c>
      <c r="L240" s="37" t="s">
        <v>45</v>
      </c>
      <c r="M240" s="38" t="s">
        <v>114</v>
      </c>
      <c r="N240" s="38"/>
      <c r="O240" s="37">
        <v>50</v>
      </c>
      <c r="P240" s="866" t="s">
        <v>408</v>
      </c>
      <c r="Q240" s="682"/>
      <c r="R240" s="682"/>
      <c r="S240" s="682"/>
      <c r="T240" s="683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IFERROR(IF(Y240=0,"",ROUNDUP(Y240/H240,0)*0.00502),"")</f>
        <v/>
      </c>
      <c r="AA240" s="68" t="s">
        <v>45</v>
      </c>
      <c r="AB240" s="69" t="s">
        <v>45</v>
      </c>
      <c r="AC240" s="320" t="s">
        <v>409</v>
      </c>
      <c r="AG240" s="78"/>
      <c r="AJ240" s="84" t="s">
        <v>45</v>
      </c>
      <c r="AK240" s="84">
        <v>0</v>
      </c>
      <c r="BB240" s="321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410</v>
      </c>
      <c r="C241" s="36">
        <v>4301020340</v>
      </c>
      <c r="D241" s="680">
        <v>4680115885721</v>
      </c>
      <c r="E241" s="680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157</v>
      </c>
      <c r="L241" s="37" t="s">
        <v>45</v>
      </c>
      <c r="M241" s="38" t="s">
        <v>114</v>
      </c>
      <c r="N241" s="38"/>
      <c r="O241" s="37">
        <v>50</v>
      </c>
      <c r="P241" s="8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1" s="682"/>
      <c r="R241" s="682"/>
      <c r="S241" s="682"/>
      <c r="T241" s="683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409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674"/>
      <c r="B242" s="674"/>
      <c r="C242" s="674"/>
      <c r="D242" s="674"/>
      <c r="E242" s="674"/>
      <c r="F242" s="674"/>
      <c r="G242" s="674"/>
      <c r="H242" s="674"/>
      <c r="I242" s="674"/>
      <c r="J242" s="674"/>
      <c r="K242" s="674"/>
      <c r="L242" s="674"/>
      <c r="M242" s="674"/>
      <c r="N242" s="674"/>
      <c r="O242" s="687"/>
      <c r="P242" s="684" t="s">
        <v>40</v>
      </c>
      <c r="Q242" s="685"/>
      <c r="R242" s="685"/>
      <c r="S242" s="685"/>
      <c r="T242" s="685"/>
      <c r="U242" s="685"/>
      <c r="V242" s="686"/>
      <c r="W242" s="42" t="s">
        <v>39</v>
      </c>
      <c r="X242" s="43">
        <f>IFERROR(X240/H240,"0")+IFERROR(X241/H241,"0")</f>
        <v>0</v>
      </c>
      <c r="Y242" s="43">
        <f>IFERROR(Y240/H240,"0")+IFERROR(Y241/H241,"0")</f>
        <v>0</v>
      </c>
      <c r="Z242" s="43">
        <f>IFERROR(IF(Z240="",0,Z240),"0")+IFERROR(IF(Z241="",0,Z241),"0")</f>
        <v>0</v>
      </c>
      <c r="AA242" s="67"/>
      <c r="AB242" s="67"/>
      <c r="AC242" s="67"/>
    </row>
    <row r="243" spans="1:68" x14ac:dyDescent="0.2">
      <c r="A243" s="674"/>
      <c r="B243" s="674"/>
      <c r="C243" s="674"/>
      <c r="D243" s="674"/>
      <c r="E243" s="674"/>
      <c r="F243" s="674"/>
      <c r="G243" s="674"/>
      <c r="H243" s="674"/>
      <c r="I243" s="674"/>
      <c r="J243" s="674"/>
      <c r="K243" s="674"/>
      <c r="L243" s="674"/>
      <c r="M243" s="674"/>
      <c r="N243" s="674"/>
      <c r="O243" s="687"/>
      <c r="P243" s="684" t="s">
        <v>40</v>
      </c>
      <c r="Q243" s="685"/>
      <c r="R243" s="685"/>
      <c r="S243" s="685"/>
      <c r="T243" s="685"/>
      <c r="U243" s="685"/>
      <c r="V243" s="686"/>
      <c r="W243" s="42" t="s">
        <v>0</v>
      </c>
      <c r="X243" s="43">
        <f>IFERROR(SUM(X240:X241),"0")</f>
        <v>0</v>
      </c>
      <c r="Y243" s="43">
        <f>IFERROR(SUM(Y240:Y241),"0")</f>
        <v>0</v>
      </c>
      <c r="Z243" s="42"/>
      <c r="AA243" s="67"/>
      <c r="AB243" s="67"/>
      <c r="AC243" s="67"/>
    </row>
    <row r="244" spans="1:68" ht="14.25" customHeight="1" x14ac:dyDescent="0.25">
      <c r="A244" s="679" t="s">
        <v>411</v>
      </c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79"/>
      <c r="P244" s="679"/>
      <c r="Q244" s="679"/>
      <c r="R244" s="679"/>
      <c r="S244" s="679"/>
      <c r="T244" s="679"/>
      <c r="U244" s="679"/>
      <c r="V244" s="679"/>
      <c r="W244" s="679"/>
      <c r="X244" s="679"/>
      <c r="Y244" s="679"/>
      <c r="Z244" s="679"/>
      <c r="AA244" s="66"/>
      <c r="AB244" s="66"/>
      <c r="AC244" s="80"/>
    </row>
    <row r="245" spans="1:68" ht="27" customHeight="1" x14ac:dyDescent="0.25">
      <c r="A245" s="63" t="s">
        <v>412</v>
      </c>
      <c r="B245" s="63" t="s">
        <v>413</v>
      </c>
      <c r="C245" s="36">
        <v>4301040361</v>
      </c>
      <c r="D245" s="680">
        <v>4680115886803</v>
      </c>
      <c r="E245" s="680"/>
      <c r="F245" s="62">
        <v>0.12</v>
      </c>
      <c r="G245" s="37">
        <v>18</v>
      </c>
      <c r="H245" s="62">
        <v>2.16</v>
      </c>
      <c r="I245" s="62">
        <v>2.35</v>
      </c>
      <c r="J245" s="37">
        <v>216</v>
      </c>
      <c r="K245" s="37" t="s">
        <v>324</v>
      </c>
      <c r="L245" s="37" t="s">
        <v>45</v>
      </c>
      <c r="M245" s="38" t="s">
        <v>323</v>
      </c>
      <c r="N245" s="38"/>
      <c r="O245" s="37">
        <v>45</v>
      </c>
      <c r="P245" s="858" t="s">
        <v>414</v>
      </c>
      <c r="Q245" s="682"/>
      <c r="R245" s="682"/>
      <c r="S245" s="682"/>
      <c r="T245" s="68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24" t="s">
        <v>415</v>
      </c>
      <c r="AG245" s="78"/>
      <c r="AJ245" s="84" t="s">
        <v>45</v>
      </c>
      <c r="AK245" s="84">
        <v>0</v>
      </c>
      <c r="BB245" s="325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74"/>
      <c r="B246" s="674"/>
      <c r="C246" s="674"/>
      <c r="D246" s="674"/>
      <c r="E246" s="674"/>
      <c r="F246" s="674"/>
      <c r="G246" s="674"/>
      <c r="H246" s="674"/>
      <c r="I246" s="674"/>
      <c r="J246" s="674"/>
      <c r="K246" s="674"/>
      <c r="L246" s="674"/>
      <c r="M246" s="674"/>
      <c r="N246" s="674"/>
      <c r="O246" s="687"/>
      <c r="P246" s="684" t="s">
        <v>40</v>
      </c>
      <c r="Q246" s="685"/>
      <c r="R246" s="685"/>
      <c r="S246" s="685"/>
      <c r="T246" s="685"/>
      <c r="U246" s="685"/>
      <c r="V246" s="686"/>
      <c r="W246" s="42" t="s">
        <v>39</v>
      </c>
      <c r="X246" s="43">
        <f>IFERROR(X245/H245,"0")</f>
        <v>0</v>
      </c>
      <c r="Y246" s="43">
        <f>IFERROR(Y245/H245,"0")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674"/>
      <c r="B247" s="674"/>
      <c r="C247" s="674"/>
      <c r="D247" s="674"/>
      <c r="E247" s="674"/>
      <c r="F247" s="674"/>
      <c r="G247" s="674"/>
      <c r="H247" s="674"/>
      <c r="I247" s="674"/>
      <c r="J247" s="674"/>
      <c r="K247" s="674"/>
      <c r="L247" s="674"/>
      <c r="M247" s="674"/>
      <c r="N247" s="674"/>
      <c r="O247" s="687"/>
      <c r="P247" s="684" t="s">
        <v>40</v>
      </c>
      <c r="Q247" s="685"/>
      <c r="R247" s="685"/>
      <c r="S247" s="685"/>
      <c r="T247" s="685"/>
      <c r="U247" s="685"/>
      <c r="V247" s="686"/>
      <c r="W247" s="42" t="s">
        <v>0</v>
      </c>
      <c r="X247" s="43">
        <f>IFERROR(SUM(X245:X245),"0")</f>
        <v>0</v>
      </c>
      <c r="Y247" s="43">
        <f>IFERROR(SUM(Y245:Y245),"0")</f>
        <v>0</v>
      </c>
      <c r="Z247" s="42"/>
      <c r="AA247" s="67"/>
      <c r="AB247" s="67"/>
      <c r="AC247" s="67"/>
    </row>
    <row r="248" spans="1:68" ht="14.25" customHeight="1" x14ac:dyDescent="0.25">
      <c r="A248" s="679" t="s">
        <v>416</v>
      </c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79"/>
      <c r="P248" s="679"/>
      <c r="Q248" s="679"/>
      <c r="R248" s="679"/>
      <c r="S248" s="679"/>
      <c r="T248" s="679"/>
      <c r="U248" s="679"/>
      <c r="V248" s="679"/>
      <c r="W248" s="679"/>
      <c r="X248" s="679"/>
      <c r="Y248" s="679"/>
      <c r="Z248" s="679"/>
      <c r="AA248" s="66"/>
      <c r="AB248" s="66"/>
      <c r="AC248" s="80"/>
    </row>
    <row r="249" spans="1:68" ht="27" customHeight="1" x14ac:dyDescent="0.25">
      <c r="A249" s="63" t="s">
        <v>417</v>
      </c>
      <c r="B249" s="63" t="s">
        <v>418</v>
      </c>
      <c r="C249" s="36">
        <v>4301041003</v>
      </c>
      <c r="D249" s="680">
        <v>4680115886681</v>
      </c>
      <c r="E249" s="680"/>
      <c r="F249" s="62">
        <v>0.12</v>
      </c>
      <c r="G249" s="37">
        <v>18</v>
      </c>
      <c r="H249" s="62">
        <v>2.16</v>
      </c>
      <c r="I249" s="62">
        <v>2.35</v>
      </c>
      <c r="J249" s="37">
        <v>216</v>
      </c>
      <c r="K249" s="37" t="s">
        <v>324</v>
      </c>
      <c r="L249" s="37" t="s">
        <v>45</v>
      </c>
      <c r="M249" s="38" t="s">
        <v>323</v>
      </c>
      <c r="N249" s="38"/>
      <c r="O249" s="37">
        <v>90</v>
      </c>
      <c r="P249" s="859" t="s">
        <v>419</v>
      </c>
      <c r="Q249" s="682"/>
      <c r="R249" s="682"/>
      <c r="S249" s="682"/>
      <c r="T249" s="683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6" t="s">
        <v>420</v>
      </c>
      <c r="AG249" s="78"/>
      <c r="AJ249" s="84" t="s">
        <v>45</v>
      </c>
      <c r="AK249" s="84">
        <v>0</v>
      </c>
      <c r="BB249" s="32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674"/>
      <c r="B250" s="674"/>
      <c r="C250" s="674"/>
      <c r="D250" s="674"/>
      <c r="E250" s="674"/>
      <c r="F250" s="674"/>
      <c r="G250" s="674"/>
      <c r="H250" s="674"/>
      <c r="I250" s="674"/>
      <c r="J250" s="674"/>
      <c r="K250" s="674"/>
      <c r="L250" s="674"/>
      <c r="M250" s="674"/>
      <c r="N250" s="674"/>
      <c r="O250" s="687"/>
      <c r="P250" s="684" t="s">
        <v>40</v>
      </c>
      <c r="Q250" s="685"/>
      <c r="R250" s="685"/>
      <c r="S250" s="685"/>
      <c r="T250" s="685"/>
      <c r="U250" s="685"/>
      <c r="V250" s="686"/>
      <c r="W250" s="42" t="s">
        <v>39</v>
      </c>
      <c r="X250" s="43">
        <f>IFERROR(X249/H249,"0")</f>
        <v>0</v>
      </c>
      <c r="Y250" s="43">
        <f>IFERROR(Y249/H249,"0")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674"/>
      <c r="B251" s="674"/>
      <c r="C251" s="674"/>
      <c r="D251" s="674"/>
      <c r="E251" s="674"/>
      <c r="F251" s="674"/>
      <c r="G251" s="674"/>
      <c r="H251" s="674"/>
      <c r="I251" s="674"/>
      <c r="J251" s="674"/>
      <c r="K251" s="674"/>
      <c r="L251" s="674"/>
      <c r="M251" s="674"/>
      <c r="N251" s="674"/>
      <c r="O251" s="687"/>
      <c r="P251" s="684" t="s">
        <v>40</v>
      </c>
      <c r="Q251" s="685"/>
      <c r="R251" s="685"/>
      <c r="S251" s="685"/>
      <c r="T251" s="685"/>
      <c r="U251" s="685"/>
      <c r="V251" s="686"/>
      <c r="W251" s="42" t="s">
        <v>0</v>
      </c>
      <c r="X251" s="43">
        <f>IFERROR(SUM(X249:X249),"0")</f>
        <v>0</v>
      </c>
      <c r="Y251" s="43">
        <f>IFERROR(SUM(Y249:Y249),"0")</f>
        <v>0</v>
      </c>
      <c r="Z251" s="42"/>
      <c r="AA251" s="67"/>
      <c r="AB251" s="67"/>
      <c r="AC251" s="67"/>
    </row>
    <row r="252" spans="1:68" ht="16.5" customHeight="1" x14ac:dyDescent="0.25">
      <c r="A252" s="694" t="s">
        <v>421</v>
      </c>
      <c r="B252" s="694"/>
      <c r="C252" s="694"/>
      <c r="D252" s="694"/>
      <c r="E252" s="694"/>
      <c r="F252" s="694"/>
      <c r="G252" s="694"/>
      <c r="H252" s="694"/>
      <c r="I252" s="694"/>
      <c r="J252" s="694"/>
      <c r="K252" s="694"/>
      <c r="L252" s="694"/>
      <c r="M252" s="694"/>
      <c r="N252" s="694"/>
      <c r="O252" s="694"/>
      <c r="P252" s="694"/>
      <c r="Q252" s="694"/>
      <c r="R252" s="694"/>
      <c r="S252" s="694"/>
      <c r="T252" s="694"/>
      <c r="U252" s="694"/>
      <c r="V252" s="694"/>
      <c r="W252" s="694"/>
      <c r="X252" s="694"/>
      <c r="Y252" s="694"/>
      <c r="Z252" s="694"/>
      <c r="AA252" s="65"/>
      <c r="AB252" s="65"/>
      <c r="AC252" s="79"/>
    </row>
    <row r="253" spans="1:68" ht="14.25" customHeight="1" x14ac:dyDescent="0.25">
      <c r="A253" s="679" t="s">
        <v>106</v>
      </c>
      <c r="B253" s="679"/>
      <c r="C253" s="679"/>
      <c r="D253" s="679"/>
      <c r="E253" s="679"/>
      <c r="F253" s="679"/>
      <c r="G253" s="679"/>
      <c r="H253" s="679"/>
      <c r="I253" s="679"/>
      <c r="J253" s="679"/>
      <c r="K253" s="679"/>
      <c r="L253" s="679"/>
      <c r="M253" s="679"/>
      <c r="N253" s="679"/>
      <c r="O253" s="679"/>
      <c r="P253" s="679"/>
      <c r="Q253" s="679"/>
      <c r="R253" s="679"/>
      <c r="S253" s="679"/>
      <c r="T253" s="679"/>
      <c r="U253" s="679"/>
      <c r="V253" s="679"/>
      <c r="W253" s="679"/>
      <c r="X253" s="679"/>
      <c r="Y253" s="679"/>
      <c r="Z253" s="679"/>
      <c r="AA253" s="66"/>
      <c r="AB253" s="66"/>
      <c r="AC253" s="80"/>
    </row>
    <row r="254" spans="1:68" ht="27" customHeight="1" x14ac:dyDescent="0.25">
      <c r="A254" s="63" t="s">
        <v>422</v>
      </c>
      <c r="B254" s="63" t="s">
        <v>423</v>
      </c>
      <c r="C254" s="36">
        <v>4301011855</v>
      </c>
      <c r="D254" s="680">
        <v>4680115885837</v>
      </c>
      <c r="E254" s="680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111</v>
      </c>
      <c r="L254" s="37" t="s">
        <v>45</v>
      </c>
      <c r="M254" s="38" t="s">
        <v>110</v>
      </c>
      <c r="N254" s="38"/>
      <c r="O254" s="37">
        <v>55</v>
      </c>
      <c r="P254" s="8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82"/>
      <c r="R254" s="682"/>
      <c r="S254" s="682"/>
      <c r="T254" s="68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ref="Y254:Y259" si="48"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8" t="s">
        <v>424</v>
      </c>
      <c r="AG254" s="78"/>
      <c r="AJ254" s="84" t="s">
        <v>45</v>
      </c>
      <c r="AK254" s="84">
        <v>0</v>
      </c>
      <c r="BB254" s="329" t="s">
        <v>66</v>
      </c>
      <c r="BM254" s="78">
        <f t="shared" ref="BM254:BM259" si="49">IFERROR(X254*I254/H254,"0")</f>
        <v>0</v>
      </c>
      <c r="BN254" s="78">
        <f t="shared" ref="BN254:BN259" si="50">IFERROR(Y254*I254/H254,"0")</f>
        <v>0</v>
      </c>
      <c r="BO254" s="78">
        <f t="shared" ref="BO254:BO259" si="51">IFERROR(1/J254*(X254/H254),"0")</f>
        <v>0</v>
      </c>
      <c r="BP254" s="78">
        <f t="shared" ref="BP254:BP259" si="52">IFERROR(1/J254*(Y254/H254),"0")</f>
        <v>0</v>
      </c>
    </row>
    <row r="255" spans="1:68" ht="27" customHeight="1" x14ac:dyDescent="0.25">
      <c r="A255" s="63" t="s">
        <v>425</v>
      </c>
      <c r="B255" s="63" t="s">
        <v>426</v>
      </c>
      <c r="C255" s="36">
        <v>4301011850</v>
      </c>
      <c r="D255" s="680">
        <v>4680115885806</v>
      </c>
      <c r="E255" s="680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111</v>
      </c>
      <c r="L255" s="37" t="s">
        <v>45</v>
      </c>
      <c r="M255" s="38" t="s">
        <v>110</v>
      </c>
      <c r="N255" s="38"/>
      <c r="O255" s="37">
        <v>55</v>
      </c>
      <c r="P255" s="8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82"/>
      <c r="R255" s="682"/>
      <c r="S255" s="682"/>
      <c r="T255" s="683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8"/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427</v>
      </c>
      <c r="AG255" s="78"/>
      <c r="AJ255" s="84" t="s">
        <v>45</v>
      </c>
      <c r="AK255" s="84">
        <v>0</v>
      </c>
      <c r="BB255" s="331" t="s">
        <v>66</v>
      </c>
      <c r="BM255" s="78">
        <f t="shared" si="49"/>
        <v>0</v>
      </c>
      <c r="BN255" s="78">
        <f t="shared" si="50"/>
        <v>0</v>
      </c>
      <c r="BO255" s="78">
        <f t="shared" si="51"/>
        <v>0</v>
      </c>
      <c r="BP255" s="78">
        <f t="shared" si="52"/>
        <v>0</v>
      </c>
    </row>
    <row r="256" spans="1:68" ht="27" customHeight="1" x14ac:dyDescent="0.25">
      <c r="A256" s="63" t="s">
        <v>425</v>
      </c>
      <c r="B256" s="63" t="s">
        <v>428</v>
      </c>
      <c r="C256" s="36">
        <v>4301011910</v>
      </c>
      <c r="D256" s="680">
        <v>4680115885806</v>
      </c>
      <c r="E256" s="680"/>
      <c r="F256" s="62">
        <v>1.35</v>
      </c>
      <c r="G256" s="37">
        <v>8</v>
      </c>
      <c r="H256" s="62">
        <v>10.8</v>
      </c>
      <c r="I256" s="62">
        <v>11.28</v>
      </c>
      <c r="J256" s="37">
        <v>48</v>
      </c>
      <c r="K256" s="37" t="s">
        <v>111</v>
      </c>
      <c r="L256" s="37" t="s">
        <v>45</v>
      </c>
      <c r="M256" s="38" t="s">
        <v>392</v>
      </c>
      <c r="N256" s="38"/>
      <c r="O256" s="37">
        <v>55</v>
      </c>
      <c r="P256" s="85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82"/>
      <c r="R256" s="682"/>
      <c r="S256" s="682"/>
      <c r="T256" s="683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32" t="s">
        <v>429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37.5" customHeight="1" x14ac:dyDescent="0.25">
      <c r="A257" s="63" t="s">
        <v>430</v>
      </c>
      <c r="B257" s="63" t="s">
        <v>431</v>
      </c>
      <c r="C257" s="36">
        <v>4301011853</v>
      </c>
      <c r="D257" s="680">
        <v>4680115885851</v>
      </c>
      <c r="E257" s="680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111</v>
      </c>
      <c r="L257" s="37" t="s">
        <v>45</v>
      </c>
      <c r="M257" s="38" t="s">
        <v>110</v>
      </c>
      <c r="N257" s="38"/>
      <c r="O257" s="37">
        <v>55</v>
      </c>
      <c r="P257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82"/>
      <c r="R257" s="682"/>
      <c r="S257" s="682"/>
      <c r="T257" s="683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34" t="s">
        <v>432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27" customHeight="1" x14ac:dyDescent="0.25">
      <c r="A258" s="63" t="s">
        <v>433</v>
      </c>
      <c r="B258" s="63" t="s">
        <v>434</v>
      </c>
      <c r="C258" s="36">
        <v>4301011852</v>
      </c>
      <c r="D258" s="680">
        <v>4680115885844</v>
      </c>
      <c r="E258" s="680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115</v>
      </c>
      <c r="L258" s="37" t="s">
        <v>45</v>
      </c>
      <c r="M258" s="38" t="s">
        <v>110</v>
      </c>
      <c r="N258" s="38"/>
      <c r="O258" s="37">
        <v>55</v>
      </c>
      <c r="P258" s="8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82"/>
      <c r="R258" s="682"/>
      <c r="S258" s="682"/>
      <c r="T258" s="683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6" t="s">
        <v>435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436</v>
      </c>
      <c r="B259" s="63" t="s">
        <v>437</v>
      </c>
      <c r="C259" s="36">
        <v>4301011851</v>
      </c>
      <c r="D259" s="680">
        <v>4680115885820</v>
      </c>
      <c r="E259" s="680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115</v>
      </c>
      <c r="L259" s="37" t="s">
        <v>45</v>
      </c>
      <c r="M259" s="38" t="s">
        <v>110</v>
      </c>
      <c r="N259" s="38"/>
      <c r="O259" s="37">
        <v>55</v>
      </c>
      <c r="P259" s="8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82"/>
      <c r="R259" s="682"/>
      <c r="S259" s="682"/>
      <c r="T259" s="683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438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x14ac:dyDescent="0.2">
      <c r="A260" s="674"/>
      <c r="B260" s="674"/>
      <c r="C260" s="674"/>
      <c r="D260" s="674"/>
      <c r="E260" s="674"/>
      <c r="F260" s="674"/>
      <c r="G260" s="674"/>
      <c r="H260" s="674"/>
      <c r="I260" s="674"/>
      <c r="J260" s="674"/>
      <c r="K260" s="674"/>
      <c r="L260" s="674"/>
      <c r="M260" s="674"/>
      <c r="N260" s="674"/>
      <c r="O260" s="687"/>
      <c r="P260" s="684" t="s">
        <v>40</v>
      </c>
      <c r="Q260" s="685"/>
      <c r="R260" s="685"/>
      <c r="S260" s="685"/>
      <c r="T260" s="685"/>
      <c r="U260" s="685"/>
      <c r="V260" s="686"/>
      <c r="W260" s="42" t="s">
        <v>39</v>
      </c>
      <c r="X260" s="43">
        <f>IFERROR(X254/H254,"0")+IFERROR(X255/H255,"0")+IFERROR(X256/H256,"0")+IFERROR(X257/H257,"0")+IFERROR(X258/H258,"0")+IFERROR(X259/H259,"0")</f>
        <v>0</v>
      </c>
      <c r="Y260" s="43">
        <f>IFERROR(Y254/H254,"0")+IFERROR(Y255/H255,"0")+IFERROR(Y256/H256,"0")+IFERROR(Y257/H257,"0")+IFERROR(Y258/H258,"0")+IFERROR(Y259/H259,"0")</f>
        <v>0</v>
      </c>
      <c r="Z260" s="43">
        <f>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74"/>
      <c r="B261" s="674"/>
      <c r="C261" s="674"/>
      <c r="D261" s="674"/>
      <c r="E261" s="674"/>
      <c r="F261" s="674"/>
      <c r="G261" s="674"/>
      <c r="H261" s="674"/>
      <c r="I261" s="674"/>
      <c r="J261" s="674"/>
      <c r="K261" s="674"/>
      <c r="L261" s="674"/>
      <c r="M261" s="674"/>
      <c r="N261" s="674"/>
      <c r="O261" s="687"/>
      <c r="P261" s="684" t="s">
        <v>40</v>
      </c>
      <c r="Q261" s="685"/>
      <c r="R261" s="685"/>
      <c r="S261" s="685"/>
      <c r="T261" s="685"/>
      <c r="U261" s="685"/>
      <c r="V261" s="686"/>
      <c r="W261" s="42" t="s">
        <v>0</v>
      </c>
      <c r="X261" s="43">
        <f>IFERROR(SUM(X254:X259),"0")</f>
        <v>0</v>
      </c>
      <c r="Y261" s="43">
        <f>IFERROR(SUM(Y254:Y259),"0")</f>
        <v>0</v>
      </c>
      <c r="Z261" s="42"/>
      <c r="AA261" s="67"/>
      <c r="AB261" s="67"/>
      <c r="AC261" s="67"/>
    </row>
    <row r="262" spans="1:68" ht="16.5" customHeight="1" x14ac:dyDescent="0.25">
      <c r="A262" s="694" t="s">
        <v>439</v>
      </c>
      <c r="B262" s="694"/>
      <c r="C262" s="694"/>
      <c r="D262" s="694"/>
      <c r="E262" s="694"/>
      <c r="F262" s="694"/>
      <c r="G262" s="694"/>
      <c r="H262" s="694"/>
      <c r="I262" s="694"/>
      <c r="J262" s="694"/>
      <c r="K262" s="694"/>
      <c r="L262" s="694"/>
      <c r="M262" s="694"/>
      <c r="N262" s="694"/>
      <c r="O262" s="694"/>
      <c r="P262" s="694"/>
      <c r="Q262" s="694"/>
      <c r="R262" s="694"/>
      <c r="S262" s="694"/>
      <c r="T262" s="694"/>
      <c r="U262" s="694"/>
      <c r="V262" s="694"/>
      <c r="W262" s="694"/>
      <c r="X262" s="694"/>
      <c r="Y262" s="694"/>
      <c r="Z262" s="694"/>
      <c r="AA262" s="65"/>
      <c r="AB262" s="65"/>
      <c r="AC262" s="79"/>
    </row>
    <row r="263" spans="1:68" ht="14.25" customHeight="1" x14ac:dyDescent="0.25">
      <c r="A263" s="679" t="s">
        <v>106</v>
      </c>
      <c r="B263" s="679"/>
      <c r="C263" s="679"/>
      <c r="D263" s="679"/>
      <c r="E263" s="679"/>
      <c r="F263" s="679"/>
      <c r="G263" s="679"/>
      <c r="H263" s="679"/>
      <c r="I263" s="679"/>
      <c r="J263" s="679"/>
      <c r="K263" s="679"/>
      <c r="L263" s="679"/>
      <c r="M263" s="679"/>
      <c r="N263" s="679"/>
      <c r="O263" s="679"/>
      <c r="P263" s="679"/>
      <c r="Q263" s="679"/>
      <c r="R263" s="679"/>
      <c r="S263" s="679"/>
      <c r="T263" s="679"/>
      <c r="U263" s="679"/>
      <c r="V263" s="679"/>
      <c r="W263" s="679"/>
      <c r="X263" s="679"/>
      <c r="Y263" s="679"/>
      <c r="Z263" s="679"/>
      <c r="AA263" s="66"/>
      <c r="AB263" s="66"/>
      <c r="AC263" s="80"/>
    </row>
    <row r="264" spans="1:68" ht="37.5" customHeight="1" x14ac:dyDescent="0.25">
      <c r="A264" s="63" t="s">
        <v>440</v>
      </c>
      <c r="B264" s="63" t="s">
        <v>441</v>
      </c>
      <c r="C264" s="36">
        <v>4301011876</v>
      </c>
      <c r="D264" s="680">
        <v>4680115885707</v>
      </c>
      <c r="E264" s="680"/>
      <c r="F264" s="62">
        <v>0.9</v>
      </c>
      <c r="G264" s="37">
        <v>10</v>
      </c>
      <c r="H264" s="62">
        <v>9</v>
      </c>
      <c r="I264" s="62">
        <v>9.4350000000000005</v>
      </c>
      <c r="J264" s="37">
        <v>64</v>
      </c>
      <c r="K264" s="37" t="s">
        <v>111</v>
      </c>
      <c r="L264" s="37" t="s">
        <v>45</v>
      </c>
      <c r="M264" s="38" t="s">
        <v>110</v>
      </c>
      <c r="N264" s="38"/>
      <c r="O264" s="37">
        <v>31</v>
      </c>
      <c r="P264" s="85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4" s="682"/>
      <c r="R264" s="682"/>
      <c r="S264" s="682"/>
      <c r="T264" s="683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40" t="s">
        <v>442</v>
      </c>
      <c r="AG264" s="78"/>
      <c r="AJ264" s="84" t="s">
        <v>45</v>
      </c>
      <c r="AK264" s="84">
        <v>0</v>
      </c>
      <c r="BB264" s="341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x14ac:dyDescent="0.2">
      <c r="A265" s="674"/>
      <c r="B265" s="674"/>
      <c r="C265" s="674"/>
      <c r="D265" s="674"/>
      <c r="E265" s="674"/>
      <c r="F265" s="674"/>
      <c r="G265" s="674"/>
      <c r="H265" s="674"/>
      <c r="I265" s="674"/>
      <c r="J265" s="674"/>
      <c r="K265" s="674"/>
      <c r="L265" s="674"/>
      <c r="M265" s="674"/>
      <c r="N265" s="674"/>
      <c r="O265" s="687"/>
      <c r="P265" s="684" t="s">
        <v>40</v>
      </c>
      <c r="Q265" s="685"/>
      <c r="R265" s="685"/>
      <c r="S265" s="685"/>
      <c r="T265" s="685"/>
      <c r="U265" s="685"/>
      <c r="V265" s="686"/>
      <c r="W265" s="42" t="s">
        <v>39</v>
      </c>
      <c r="X265" s="43">
        <f>IFERROR(X264/H264,"0")</f>
        <v>0</v>
      </c>
      <c r="Y265" s="43">
        <f>IFERROR(Y264/H264,"0")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674"/>
      <c r="B266" s="674"/>
      <c r="C266" s="674"/>
      <c r="D266" s="674"/>
      <c r="E266" s="674"/>
      <c r="F266" s="674"/>
      <c r="G266" s="674"/>
      <c r="H266" s="674"/>
      <c r="I266" s="674"/>
      <c r="J266" s="674"/>
      <c r="K266" s="674"/>
      <c r="L266" s="674"/>
      <c r="M266" s="674"/>
      <c r="N266" s="674"/>
      <c r="O266" s="687"/>
      <c r="P266" s="684" t="s">
        <v>40</v>
      </c>
      <c r="Q266" s="685"/>
      <c r="R266" s="685"/>
      <c r="S266" s="685"/>
      <c r="T266" s="685"/>
      <c r="U266" s="685"/>
      <c r="V266" s="686"/>
      <c r="W266" s="42" t="s">
        <v>0</v>
      </c>
      <c r="X266" s="43">
        <f>IFERROR(SUM(X264:X264),"0")</f>
        <v>0</v>
      </c>
      <c r="Y266" s="43">
        <f>IFERROR(SUM(Y264:Y264),"0")</f>
        <v>0</v>
      </c>
      <c r="Z266" s="42"/>
      <c r="AA266" s="67"/>
      <c r="AB266" s="67"/>
      <c r="AC266" s="67"/>
    </row>
    <row r="267" spans="1:68" ht="16.5" customHeight="1" x14ac:dyDescent="0.25">
      <c r="A267" s="694" t="s">
        <v>443</v>
      </c>
      <c r="B267" s="694"/>
      <c r="C267" s="694"/>
      <c r="D267" s="694"/>
      <c r="E267" s="694"/>
      <c r="F267" s="694"/>
      <c r="G267" s="694"/>
      <c r="H267" s="694"/>
      <c r="I267" s="694"/>
      <c r="J267" s="694"/>
      <c r="K267" s="694"/>
      <c r="L267" s="694"/>
      <c r="M267" s="694"/>
      <c r="N267" s="694"/>
      <c r="O267" s="694"/>
      <c r="P267" s="694"/>
      <c r="Q267" s="694"/>
      <c r="R267" s="694"/>
      <c r="S267" s="694"/>
      <c r="T267" s="694"/>
      <c r="U267" s="694"/>
      <c r="V267" s="694"/>
      <c r="W267" s="694"/>
      <c r="X267" s="694"/>
      <c r="Y267" s="694"/>
      <c r="Z267" s="694"/>
      <c r="AA267" s="65"/>
      <c r="AB267" s="65"/>
      <c r="AC267" s="79"/>
    </row>
    <row r="268" spans="1:68" ht="14.25" customHeight="1" x14ac:dyDescent="0.25">
      <c r="A268" s="679" t="s">
        <v>106</v>
      </c>
      <c r="B268" s="679"/>
      <c r="C268" s="679"/>
      <c r="D268" s="679"/>
      <c r="E268" s="679"/>
      <c r="F268" s="679"/>
      <c r="G268" s="679"/>
      <c r="H268" s="679"/>
      <c r="I268" s="679"/>
      <c r="J268" s="679"/>
      <c r="K268" s="679"/>
      <c r="L268" s="679"/>
      <c r="M268" s="679"/>
      <c r="N268" s="679"/>
      <c r="O268" s="679"/>
      <c r="P268" s="679"/>
      <c r="Q268" s="679"/>
      <c r="R268" s="679"/>
      <c r="S268" s="679"/>
      <c r="T268" s="679"/>
      <c r="U268" s="679"/>
      <c r="V268" s="679"/>
      <c r="W268" s="679"/>
      <c r="X268" s="679"/>
      <c r="Y268" s="679"/>
      <c r="Z268" s="679"/>
      <c r="AA268" s="66"/>
      <c r="AB268" s="66"/>
      <c r="AC268" s="80"/>
    </row>
    <row r="269" spans="1:68" ht="27" customHeight="1" x14ac:dyDescent="0.25">
      <c r="A269" s="63" t="s">
        <v>444</v>
      </c>
      <c r="B269" s="63" t="s">
        <v>445</v>
      </c>
      <c r="C269" s="36">
        <v>4301011223</v>
      </c>
      <c r="D269" s="680">
        <v>4607091383423</v>
      </c>
      <c r="E269" s="680"/>
      <c r="F269" s="62">
        <v>1.35</v>
      </c>
      <c r="G269" s="37">
        <v>8</v>
      </c>
      <c r="H269" s="62">
        <v>10.8</v>
      </c>
      <c r="I269" s="62">
        <v>11.331</v>
      </c>
      <c r="J269" s="37">
        <v>64</v>
      </c>
      <c r="K269" s="37" t="s">
        <v>111</v>
      </c>
      <c r="L269" s="37" t="s">
        <v>45</v>
      </c>
      <c r="M269" s="38" t="s">
        <v>114</v>
      </c>
      <c r="N269" s="38"/>
      <c r="O269" s="37">
        <v>35</v>
      </c>
      <c r="P269" s="8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9" s="682"/>
      <c r="R269" s="682"/>
      <c r="S269" s="682"/>
      <c r="T269" s="683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IFERROR(IF(Y269=0,"",ROUNDUP(Y269/H269,0)*0.01898),"")</f>
        <v/>
      </c>
      <c r="AA269" s="68" t="s">
        <v>45</v>
      </c>
      <c r="AB269" s="69" t="s">
        <v>45</v>
      </c>
      <c r="AC269" s="342" t="s">
        <v>109</v>
      </c>
      <c r="AG269" s="78"/>
      <c r="AJ269" s="84" t="s">
        <v>45</v>
      </c>
      <c r="AK269" s="84">
        <v>0</v>
      </c>
      <c r="BB269" s="343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446</v>
      </c>
      <c r="B270" s="63" t="s">
        <v>447</v>
      </c>
      <c r="C270" s="36">
        <v>4301012099</v>
      </c>
      <c r="D270" s="680">
        <v>4680115885691</v>
      </c>
      <c r="E270" s="680"/>
      <c r="F270" s="62">
        <v>1.35</v>
      </c>
      <c r="G270" s="37">
        <v>8</v>
      </c>
      <c r="H270" s="62">
        <v>10.8</v>
      </c>
      <c r="I270" s="62">
        <v>11.234999999999999</v>
      </c>
      <c r="J270" s="37">
        <v>64</v>
      </c>
      <c r="K270" s="37" t="s">
        <v>111</v>
      </c>
      <c r="L270" s="37" t="s">
        <v>45</v>
      </c>
      <c r="M270" s="38" t="s">
        <v>114</v>
      </c>
      <c r="N270" s="38"/>
      <c r="O270" s="37">
        <v>30</v>
      </c>
      <c r="P270" s="8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0" s="682"/>
      <c r="R270" s="682"/>
      <c r="S270" s="682"/>
      <c r="T270" s="68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448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449</v>
      </c>
      <c r="B271" s="63" t="s">
        <v>450</v>
      </c>
      <c r="C271" s="36">
        <v>4301012098</v>
      </c>
      <c r="D271" s="680">
        <v>4680115885660</v>
      </c>
      <c r="E271" s="680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111</v>
      </c>
      <c r="L271" s="37" t="s">
        <v>45</v>
      </c>
      <c r="M271" s="38" t="s">
        <v>114</v>
      </c>
      <c r="N271" s="38"/>
      <c r="O271" s="37">
        <v>35</v>
      </c>
      <c r="P271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1" s="682"/>
      <c r="R271" s="682"/>
      <c r="S271" s="682"/>
      <c r="T271" s="683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451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674"/>
      <c r="B272" s="674"/>
      <c r="C272" s="674"/>
      <c r="D272" s="674"/>
      <c r="E272" s="674"/>
      <c r="F272" s="674"/>
      <c r="G272" s="674"/>
      <c r="H272" s="674"/>
      <c r="I272" s="674"/>
      <c r="J272" s="674"/>
      <c r="K272" s="674"/>
      <c r="L272" s="674"/>
      <c r="M272" s="674"/>
      <c r="N272" s="674"/>
      <c r="O272" s="687"/>
      <c r="P272" s="684" t="s">
        <v>40</v>
      </c>
      <c r="Q272" s="685"/>
      <c r="R272" s="685"/>
      <c r="S272" s="685"/>
      <c r="T272" s="685"/>
      <c r="U272" s="685"/>
      <c r="V272" s="686"/>
      <c r="W272" s="42" t="s">
        <v>39</v>
      </c>
      <c r="X272" s="43">
        <f>IFERROR(X269/H269,"0")+IFERROR(X270/H270,"0")+IFERROR(X271/H271,"0")</f>
        <v>0</v>
      </c>
      <c r="Y272" s="43">
        <f>IFERROR(Y269/H269,"0")+IFERROR(Y270/H270,"0")+IFERROR(Y271/H271,"0")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674"/>
      <c r="B273" s="674"/>
      <c r="C273" s="674"/>
      <c r="D273" s="674"/>
      <c r="E273" s="674"/>
      <c r="F273" s="674"/>
      <c r="G273" s="674"/>
      <c r="H273" s="674"/>
      <c r="I273" s="674"/>
      <c r="J273" s="674"/>
      <c r="K273" s="674"/>
      <c r="L273" s="674"/>
      <c r="M273" s="674"/>
      <c r="N273" s="674"/>
      <c r="O273" s="687"/>
      <c r="P273" s="684" t="s">
        <v>40</v>
      </c>
      <c r="Q273" s="685"/>
      <c r="R273" s="685"/>
      <c r="S273" s="685"/>
      <c r="T273" s="685"/>
      <c r="U273" s="685"/>
      <c r="V273" s="686"/>
      <c r="W273" s="42" t="s">
        <v>0</v>
      </c>
      <c r="X273" s="43">
        <f>IFERROR(SUM(X269:X271),"0")</f>
        <v>0</v>
      </c>
      <c r="Y273" s="43">
        <f>IFERROR(SUM(Y269:Y271),"0")</f>
        <v>0</v>
      </c>
      <c r="Z273" s="42"/>
      <c r="AA273" s="67"/>
      <c r="AB273" s="67"/>
      <c r="AC273" s="67"/>
    </row>
    <row r="274" spans="1:68" ht="16.5" customHeight="1" x14ac:dyDescent="0.25">
      <c r="A274" s="694" t="s">
        <v>452</v>
      </c>
      <c r="B274" s="694"/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4"/>
      <c r="AA274" s="65"/>
      <c r="AB274" s="65"/>
      <c r="AC274" s="79"/>
    </row>
    <row r="275" spans="1:68" ht="14.25" customHeight="1" x14ac:dyDescent="0.25">
      <c r="A275" s="679" t="s">
        <v>75</v>
      </c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79"/>
      <c r="P275" s="679"/>
      <c r="Q275" s="679"/>
      <c r="R275" s="679"/>
      <c r="S275" s="679"/>
      <c r="T275" s="679"/>
      <c r="U275" s="679"/>
      <c r="V275" s="679"/>
      <c r="W275" s="679"/>
      <c r="X275" s="679"/>
      <c r="Y275" s="679"/>
      <c r="Z275" s="679"/>
      <c r="AA275" s="66"/>
      <c r="AB275" s="66"/>
      <c r="AC275" s="80"/>
    </row>
    <row r="276" spans="1:68" ht="37.5" customHeight="1" x14ac:dyDescent="0.25">
      <c r="A276" s="63" t="s">
        <v>453</v>
      </c>
      <c r="B276" s="63" t="s">
        <v>454</v>
      </c>
      <c r="C276" s="36">
        <v>4301051940</v>
      </c>
      <c r="D276" s="680">
        <v>4680115881037</v>
      </c>
      <c r="E276" s="680"/>
      <c r="F276" s="62">
        <v>0.84</v>
      </c>
      <c r="G276" s="37">
        <v>4</v>
      </c>
      <c r="H276" s="62">
        <v>3.36</v>
      </c>
      <c r="I276" s="62">
        <v>3.6179999999999999</v>
      </c>
      <c r="J276" s="37">
        <v>132</v>
      </c>
      <c r="K276" s="37" t="s">
        <v>115</v>
      </c>
      <c r="L276" s="37" t="s">
        <v>45</v>
      </c>
      <c r="M276" s="38" t="s">
        <v>139</v>
      </c>
      <c r="N276" s="38"/>
      <c r="O276" s="37">
        <v>40</v>
      </c>
      <c r="P276" s="8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6" s="682"/>
      <c r="R276" s="682"/>
      <c r="S276" s="682"/>
      <c r="T276" s="683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8" t="s">
        <v>455</v>
      </c>
      <c r="AG276" s="78"/>
      <c r="AJ276" s="84" t="s">
        <v>45</v>
      </c>
      <c r="AK276" s="84">
        <v>0</v>
      </c>
      <c r="BB276" s="34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t="27" customHeight="1" x14ac:dyDescent="0.25">
      <c r="A277" s="63" t="s">
        <v>456</v>
      </c>
      <c r="B277" s="63" t="s">
        <v>457</v>
      </c>
      <c r="C277" s="36">
        <v>4301051893</v>
      </c>
      <c r="D277" s="680">
        <v>4680115886186</v>
      </c>
      <c r="E277" s="680"/>
      <c r="F277" s="62">
        <v>0.3</v>
      </c>
      <c r="G277" s="37">
        <v>6</v>
      </c>
      <c r="H277" s="62">
        <v>1.8</v>
      </c>
      <c r="I277" s="62">
        <v>1.98</v>
      </c>
      <c r="J277" s="37">
        <v>182</v>
      </c>
      <c r="K277" s="37" t="s">
        <v>80</v>
      </c>
      <c r="L277" s="37" t="s">
        <v>45</v>
      </c>
      <c r="M277" s="38" t="s">
        <v>114</v>
      </c>
      <c r="N277" s="38"/>
      <c r="O277" s="37">
        <v>45</v>
      </c>
      <c r="P277" s="8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7" s="682"/>
      <c r="R277" s="682"/>
      <c r="S277" s="682"/>
      <c r="T277" s="683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IFERROR(IF(Y277=0,"",ROUNDUP(Y277/H277,0)*0.00651),"")</f>
        <v/>
      </c>
      <c r="AA277" s="68" t="s">
        <v>45</v>
      </c>
      <c r="AB277" s="69" t="s">
        <v>45</v>
      </c>
      <c r="AC277" s="350" t="s">
        <v>458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459</v>
      </c>
      <c r="B278" s="63" t="s">
        <v>460</v>
      </c>
      <c r="C278" s="36">
        <v>4301051795</v>
      </c>
      <c r="D278" s="680">
        <v>4680115881228</v>
      </c>
      <c r="E278" s="680"/>
      <c r="F278" s="62">
        <v>0.4</v>
      </c>
      <c r="G278" s="37">
        <v>6</v>
      </c>
      <c r="H278" s="62">
        <v>2.4</v>
      </c>
      <c r="I278" s="62">
        <v>2.6520000000000001</v>
      </c>
      <c r="J278" s="37">
        <v>182</v>
      </c>
      <c r="K278" s="37" t="s">
        <v>80</v>
      </c>
      <c r="L278" s="37" t="s">
        <v>45</v>
      </c>
      <c r="M278" s="38" t="s">
        <v>139</v>
      </c>
      <c r="N278" s="38"/>
      <c r="O278" s="37">
        <v>40</v>
      </c>
      <c r="P278" s="8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8" s="682"/>
      <c r="R278" s="682"/>
      <c r="S278" s="682"/>
      <c r="T278" s="683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455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37.5" customHeight="1" x14ac:dyDescent="0.25">
      <c r="A279" s="63" t="s">
        <v>461</v>
      </c>
      <c r="B279" s="63" t="s">
        <v>462</v>
      </c>
      <c r="C279" s="36">
        <v>4301051388</v>
      </c>
      <c r="D279" s="680">
        <v>4680115881211</v>
      </c>
      <c r="E279" s="680"/>
      <c r="F279" s="62">
        <v>0.4</v>
      </c>
      <c r="G279" s="37">
        <v>6</v>
      </c>
      <c r="H279" s="62">
        <v>2.4</v>
      </c>
      <c r="I279" s="62">
        <v>2.58</v>
      </c>
      <c r="J279" s="37">
        <v>182</v>
      </c>
      <c r="K279" s="37" t="s">
        <v>80</v>
      </c>
      <c r="L279" s="37" t="s">
        <v>45</v>
      </c>
      <c r="M279" s="38" t="s">
        <v>114</v>
      </c>
      <c r="N279" s="38"/>
      <c r="O279" s="37">
        <v>45</v>
      </c>
      <c r="P279" s="84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9" s="682"/>
      <c r="R279" s="682"/>
      <c r="S279" s="682"/>
      <c r="T279" s="683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463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464</v>
      </c>
      <c r="B280" s="63" t="s">
        <v>465</v>
      </c>
      <c r="C280" s="36">
        <v>4301051386</v>
      </c>
      <c r="D280" s="680">
        <v>4680115881020</v>
      </c>
      <c r="E280" s="680"/>
      <c r="F280" s="62">
        <v>0.84</v>
      </c>
      <c r="G280" s="37">
        <v>4</v>
      </c>
      <c r="H280" s="62">
        <v>3.36</v>
      </c>
      <c r="I280" s="62">
        <v>3.57</v>
      </c>
      <c r="J280" s="37">
        <v>132</v>
      </c>
      <c r="K280" s="37" t="s">
        <v>115</v>
      </c>
      <c r="L280" s="37" t="s">
        <v>45</v>
      </c>
      <c r="M280" s="38" t="s">
        <v>114</v>
      </c>
      <c r="N280" s="38"/>
      <c r="O280" s="37">
        <v>45</v>
      </c>
      <c r="P280" s="8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0" s="682"/>
      <c r="R280" s="682"/>
      <c r="S280" s="682"/>
      <c r="T280" s="683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56" t="s">
        <v>458</v>
      </c>
      <c r="AG280" s="78"/>
      <c r="AJ280" s="84" t="s">
        <v>45</v>
      </c>
      <c r="AK280" s="84">
        <v>0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4"/>
      <c r="B281" s="674"/>
      <c r="C281" s="674"/>
      <c r="D281" s="674"/>
      <c r="E281" s="674"/>
      <c r="F281" s="674"/>
      <c r="G281" s="674"/>
      <c r="H281" s="674"/>
      <c r="I281" s="674"/>
      <c r="J281" s="674"/>
      <c r="K281" s="674"/>
      <c r="L281" s="674"/>
      <c r="M281" s="674"/>
      <c r="N281" s="674"/>
      <c r="O281" s="687"/>
      <c r="P281" s="684" t="s">
        <v>40</v>
      </c>
      <c r="Q281" s="685"/>
      <c r="R281" s="685"/>
      <c r="S281" s="685"/>
      <c r="T281" s="685"/>
      <c r="U281" s="685"/>
      <c r="V281" s="686"/>
      <c r="W281" s="42" t="s">
        <v>39</v>
      </c>
      <c r="X281" s="43">
        <f>IFERROR(X276/H276,"0")+IFERROR(X277/H277,"0")+IFERROR(X278/H278,"0")+IFERROR(X279/H279,"0")+IFERROR(X280/H280,"0")</f>
        <v>0</v>
      </c>
      <c r="Y281" s="43">
        <f>IFERROR(Y276/H276,"0")+IFERROR(Y277/H277,"0")+IFERROR(Y278/H278,"0")+IFERROR(Y279/H279,"0")+IFERROR(Y280/H280,"0")</f>
        <v>0</v>
      </c>
      <c r="Z281" s="43">
        <f>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674"/>
      <c r="B282" s="674"/>
      <c r="C282" s="674"/>
      <c r="D282" s="674"/>
      <c r="E282" s="674"/>
      <c r="F282" s="674"/>
      <c r="G282" s="674"/>
      <c r="H282" s="674"/>
      <c r="I282" s="674"/>
      <c r="J282" s="674"/>
      <c r="K282" s="674"/>
      <c r="L282" s="674"/>
      <c r="M282" s="674"/>
      <c r="N282" s="674"/>
      <c r="O282" s="687"/>
      <c r="P282" s="684" t="s">
        <v>40</v>
      </c>
      <c r="Q282" s="685"/>
      <c r="R282" s="685"/>
      <c r="S282" s="685"/>
      <c r="T282" s="685"/>
      <c r="U282" s="685"/>
      <c r="V282" s="686"/>
      <c r="W282" s="42" t="s">
        <v>0</v>
      </c>
      <c r="X282" s="43">
        <f>IFERROR(SUM(X276:X280),"0")</f>
        <v>0</v>
      </c>
      <c r="Y282" s="43">
        <f>IFERROR(SUM(Y276:Y280),"0")</f>
        <v>0</v>
      </c>
      <c r="Z282" s="42"/>
      <c r="AA282" s="67"/>
      <c r="AB282" s="67"/>
      <c r="AC282" s="67"/>
    </row>
    <row r="283" spans="1:68" ht="16.5" customHeight="1" x14ac:dyDescent="0.25">
      <c r="A283" s="694" t="s">
        <v>466</v>
      </c>
      <c r="B283" s="694"/>
      <c r="C283" s="694"/>
      <c r="D283" s="694"/>
      <c r="E283" s="694"/>
      <c r="F283" s="694"/>
      <c r="G283" s="694"/>
      <c r="H283" s="694"/>
      <c r="I283" s="694"/>
      <c r="J283" s="694"/>
      <c r="K283" s="694"/>
      <c r="L283" s="694"/>
      <c r="M283" s="694"/>
      <c r="N283" s="694"/>
      <c r="O283" s="694"/>
      <c r="P283" s="694"/>
      <c r="Q283" s="694"/>
      <c r="R283" s="694"/>
      <c r="S283" s="694"/>
      <c r="T283" s="694"/>
      <c r="U283" s="694"/>
      <c r="V283" s="694"/>
      <c r="W283" s="694"/>
      <c r="X283" s="694"/>
      <c r="Y283" s="694"/>
      <c r="Z283" s="694"/>
      <c r="AA283" s="65"/>
      <c r="AB283" s="65"/>
      <c r="AC283" s="79"/>
    </row>
    <row r="284" spans="1:68" ht="14.25" customHeight="1" x14ac:dyDescent="0.25">
      <c r="A284" s="679" t="s">
        <v>106</v>
      </c>
      <c r="B284" s="679"/>
      <c r="C284" s="679"/>
      <c r="D284" s="679"/>
      <c r="E284" s="679"/>
      <c r="F284" s="679"/>
      <c r="G284" s="679"/>
      <c r="H284" s="679"/>
      <c r="I284" s="679"/>
      <c r="J284" s="679"/>
      <c r="K284" s="679"/>
      <c r="L284" s="679"/>
      <c r="M284" s="679"/>
      <c r="N284" s="679"/>
      <c r="O284" s="679"/>
      <c r="P284" s="679"/>
      <c r="Q284" s="679"/>
      <c r="R284" s="679"/>
      <c r="S284" s="679"/>
      <c r="T284" s="679"/>
      <c r="U284" s="679"/>
      <c r="V284" s="679"/>
      <c r="W284" s="679"/>
      <c r="X284" s="679"/>
      <c r="Y284" s="679"/>
      <c r="Z284" s="679"/>
      <c r="AA284" s="66"/>
      <c r="AB284" s="66"/>
      <c r="AC284" s="80"/>
    </row>
    <row r="285" spans="1:68" ht="27" customHeight="1" x14ac:dyDescent="0.25">
      <c r="A285" s="63" t="s">
        <v>467</v>
      </c>
      <c r="B285" s="63" t="s">
        <v>468</v>
      </c>
      <c r="C285" s="36">
        <v>4301011306</v>
      </c>
      <c r="D285" s="680">
        <v>4607091389296</v>
      </c>
      <c r="E285" s="680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115</v>
      </c>
      <c r="L285" s="37" t="s">
        <v>45</v>
      </c>
      <c r="M285" s="38" t="s">
        <v>114</v>
      </c>
      <c r="N285" s="38"/>
      <c r="O285" s="37">
        <v>45</v>
      </c>
      <c r="P285" s="84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5" s="682"/>
      <c r="R285" s="682"/>
      <c r="S285" s="682"/>
      <c r="T285" s="683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58" t="s">
        <v>469</v>
      </c>
      <c r="AG285" s="78"/>
      <c r="AJ285" s="84" t="s">
        <v>45</v>
      </c>
      <c r="AK285" s="84">
        <v>0</v>
      </c>
      <c r="BB285" s="359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74"/>
      <c r="B286" s="674"/>
      <c r="C286" s="674"/>
      <c r="D286" s="674"/>
      <c r="E286" s="674"/>
      <c r="F286" s="674"/>
      <c r="G286" s="674"/>
      <c r="H286" s="674"/>
      <c r="I286" s="674"/>
      <c r="J286" s="674"/>
      <c r="K286" s="674"/>
      <c r="L286" s="674"/>
      <c r="M286" s="674"/>
      <c r="N286" s="674"/>
      <c r="O286" s="687"/>
      <c r="P286" s="684" t="s">
        <v>40</v>
      </c>
      <c r="Q286" s="685"/>
      <c r="R286" s="685"/>
      <c r="S286" s="685"/>
      <c r="T286" s="685"/>
      <c r="U286" s="685"/>
      <c r="V286" s="686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74"/>
      <c r="B287" s="674"/>
      <c r="C287" s="674"/>
      <c r="D287" s="674"/>
      <c r="E287" s="674"/>
      <c r="F287" s="674"/>
      <c r="G287" s="674"/>
      <c r="H287" s="674"/>
      <c r="I287" s="674"/>
      <c r="J287" s="674"/>
      <c r="K287" s="674"/>
      <c r="L287" s="674"/>
      <c r="M287" s="674"/>
      <c r="N287" s="674"/>
      <c r="O287" s="687"/>
      <c r="P287" s="684" t="s">
        <v>40</v>
      </c>
      <c r="Q287" s="685"/>
      <c r="R287" s="685"/>
      <c r="S287" s="685"/>
      <c r="T287" s="685"/>
      <c r="U287" s="685"/>
      <c r="V287" s="686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79" t="s">
        <v>153</v>
      </c>
      <c r="B288" s="679"/>
      <c r="C288" s="679"/>
      <c r="D288" s="679"/>
      <c r="E288" s="679"/>
      <c r="F288" s="679"/>
      <c r="G288" s="679"/>
      <c r="H288" s="679"/>
      <c r="I288" s="679"/>
      <c r="J288" s="679"/>
      <c r="K288" s="679"/>
      <c r="L288" s="679"/>
      <c r="M288" s="679"/>
      <c r="N288" s="679"/>
      <c r="O288" s="679"/>
      <c r="P288" s="679"/>
      <c r="Q288" s="679"/>
      <c r="R288" s="679"/>
      <c r="S288" s="679"/>
      <c r="T288" s="679"/>
      <c r="U288" s="679"/>
      <c r="V288" s="679"/>
      <c r="W288" s="679"/>
      <c r="X288" s="679"/>
      <c r="Y288" s="679"/>
      <c r="Z288" s="679"/>
      <c r="AA288" s="66"/>
      <c r="AB288" s="66"/>
      <c r="AC288" s="80"/>
    </row>
    <row r="289" spans="1:68" ht="27" customHeight="1" x14ac:dyDescent="0.25">
      <c r="A289" s="63" t="s">
        <v>470</v>
      </c>
      <c r="B289" s="63" t="s">
        <v>471</v>
      </c>
      <c r="C289" s="36">
        <v>4301031307</v>
      </c>
      <c r="D289" s="680">
        <v>4680115880344</v>
      </c>
      <c r="E289" s="680"/>
      <c r="F289" s="62">
        <v>0.28000000000000003</v>
      </c>
      <c r="G289" s="37">
        <v>6</v>
      </c>
      <c r="H289" s="62">
        <v>1.68</v>
      </c>
      <c r="I289" s="62">
        <v>1.78</v>
      </c>
      <c r="J289" s="37">
        <v>234</v>
      </c>
      <c r="K289" s="37" t="s">
        <v>157</v>
      </c>
      <c r="L289" s="37" t="s">
        <v>45</v>
      </c>
      <c r="M289" s="38" t="s">
        <v>79</v>
      </c>
      <c r="N289" s="38"/>
      <c r="O289" s="37">
        <v>40</v>
      </c>
      <c r="P289" s="84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9" s="682"/>
      <c r="R289" s="682"/>
      <c r="S289" s="682"/>
      <c r="T289" s="683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IFERROR(IF(Y289=0,"",ROUNDUP(Y289/H289,0)*0.00502),"")</f>
        <v/>
      </c>
      <c r="AA289" s="68" t="s">
        <v>45</v>
      </c>
      <c r="AB289" s="69" t="s">
        <v>45</v>
      </c>
      <c r="AC289" s="360" t="s">
        <v>472</v>
      </c>
      <c r="AG289" s="78"/>
      <c r="AJ289" s="84" t="s">
        <v>45</v>
      </c>
      <c r="AK289" s="84">
        <v>0</v>
      </c>
      <c r="BB289" s="361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4"/>
      <c r="B290" s="674"/>
      <c r="C290" s="674"/>
      <c r="D290" s="674"/>
      <c r="E290" s="674"/>
      <c r="F290" s="674"/>
      <c r="G290" s="674"/>
      <c r="H290" s="674"/>
      <c r="I290" s="674"/>
      <c r="J290" s="674"/>
      <c r="K290" s="674"/>
      <c r="L290" s="674"/>
      <c r="M290" s="674"/>
      <c r="N290" s="674"/>
      <c r="O290" s="687"/>
      <c r="P290" s="684" t="s">
        <v>40</v>
      </c>
      <c r="Q290" s="685"/>
      <c r="R290" s="685"/>
      <c r="S290" s="685"/>
      <c r="T290" s="685"/>
      <c r="U290" s="685"/>
      <c r="V290" s="686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4"/>
      <c r="B291" s="674"/>
      <c r="C291" s="674"/>
      <c r="D291" s="674"/>
      <c r="E291" s="674"/>
      <c r="F291" s="674"/>
      <c r="G291" s="674"/>
      <c r="H291" s="674"/>
      <c r="I291" s="674"/>
      <c r="J291" s="674"/>
      <c r="K291" s="674"/>
      <c r="L291" s="674"/>
      <c r="M291" s="674"/>
      <c r="N291" s="674"/>
      <c r="O291" s="687"/>
      <c r="P291" s="684" t="s">
        <v>40</v>
      </c>
      <c r="Q291" s="685"/>
      <c r="R291" s="685"/>
      <c r="S291" s="685"/>
      <c r="T291" s="685"/>
      <c r="U291" s="685"/>
      <c r="V291" s="686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4.25" customHeight="1" x14ac:dyDescent="0.25">
      <c r="A292" s="679" t="s">
        <v>75</v>
      </c>
      <c r="B292" s="679"/>
      <c r="C292" s="679"/>
      <c r="D292" s="679"/>
      <c r="E292" s="679"/>
      <c r="F292" s="679"/>
      <c r="G292" s="679"/>
      <c r="H292" s="679"/>
      <c r="I292" s="679"/>
      <c r="J292" s="679"/>
      <c r="K292" s="679"/>
      <c r="L292" s="679"/>
      <c r="M292" s="679"/>
      <c r="N292" s="679"/>
      <c r="O292" s="679"/>
      <c r="P292" s="679"/>
      <c r="Q292" s="679"/>
      <c r="R292" s="679"/>
      <c r="S292" s="679"/>
      <c r="T292" s="679"/>
      <c r="U292" s="679"/>
      <c r="V292" s="679"/>
      <c r="W292" s="679"/>
      <c r="X292" s="679"/>
      <c r="Y292" s="679"/>
      <c r="Z292" s="679"/>
      <c r="AA292" s="66"/>
      <c r="AB292" s="66"/>
      <c r="AC292" s="80"/>
    </row>
    <row r="293" spans="1:68" ht="27" customHeight="1" x14ac:dyDescent="0.25">
      <c r="A293" s="63" t="s">
        <v>473</v>
      </c>
      <c r="B293" s="63" t="s">
        <v>474</v>
      </c>
      <c r="C293" s="36">
        <v>4301051782</v>
      </c>
      <c r="D293" s="680">
        <v>4680115884618</v>
      </c>
      <c r="E293" s="680"/>
      <c r="F293" s="62">
        <v>0.6</v>
      </c>
      <c r="G293" s="37">
        <v>6</v>
      </c>
      <c r="H293" s="62">
        <v>3.6</v>
      </c>
      <c r="I293" s="62">
        <v>3.81</v>
      </c>
      <c r="J293" s="37">
        <v>132</v>
      </c>
      <c r="K293" s="37" t="s">
        <v>115</v>
      </c>
      <c r="L293" s="37" t="s">
        <v>45</v>
      </c>
      <c r="M293" s="38" t="s">
        <v>114</v>
      </c>
      <c r="N293" s="38"/>
      <c r="O293" s="37">
        <v>45</v>
      </c>
      <c r="P293" s="8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3" s="682"/>
      <c r="R293" s="682"/>
      <c r="S293" s="682"/>
      <c r="T293" s="683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62" t="s">
        <v>475</v>
      </c>
      <c r="AG293" s="78"/>
      <c r="AJ293" s="84" t="s">
        <v>45</v>
      </c>
      <c r="AK293" s="84">
        <v>0</v>
      </c>
      <c r="BB293" s="363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74"/>
      <c r="B294" s="674"/>
      <c r="C294" s="674"/>
      <c r="D294" s="674"/>
      <c r="E294" s="674"/>
      <c r="F294" s="674"/>
      <c r="G294" s="674"/>
      <c r="H294" s="674"/>
      <c r="I294" s="674"/>
      <c r="J294" s="674"/>
      <c r="K294" s="674"/>
      <c r="L294" s="674"/>
      <c r="M294" s="674"/>
      <c r="N294" s="674"/>
      <c r="O294" s="687"/>
      <c r="P294" s="684" t="s">
        <v>40</v>
      </c>
      <c r="Q294" s="685"/>
      <c r="R294" s="685"/>
      <c r="S294" s="685"/>
      <c r="T294" s="685"/>
      <c r="U294" s="685"/>
      <c r="V294" s="686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674"/>
      <c r="B295" s="674"/>
      <c r="C295" s="674"/>
      <c r="D295" s="674"/>
      <c r="E295" s="674"/>
      <c r="F295" s="674"/>
      <c r="G295" s="674"/>
      <c r="H295" s="674"/>
      <c r="I295" s="674"/>
      <c r="J295" s="674"/>
      <c r="K295" s="674"/>
      <c r="L295" s="674"/>
      <c r="M295" s="674"/>
      <c r="N295" s="674"/>
      <c r="O295" s="687"/>
      <c r="P295" s="684" t="s">
        <v>40</v>
      </c>
      <c r="Q295" s="685"/>
      <c r="R295" s="685"/>
      <c r="S295" s="685"/>
      <c r="T295" s="685"/>
      <c r="U295" s="685"/>
      <c r="V295" s="686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694" t="s">
        <v>476</v>
      </c>
      <c r="B296" s="694"/>
      <c r="C296" s="694"/>
      <c r="D296" s="694"/>
      <c r="E296" s="694"/>
      <c r="F296" s="694"/>
      <c r="G296" s="694"/>
      <c r="H296" s="694"/>
      <c r="I296" s="694"/>
      <c r="J296" s="694"/>
      <c r="K296" s="694"/>
      <c r="L296" s="694"/>
      <c r="M296" s="694"/>
      <c r="N296" s="694"/>
      <c r="O296" s="694"/>
      <c r="P296" s="694"/>
      <c r="Q296" s="694"/>
      <c r="R296" s="694"/>
      <c r="S296" s="694"/>
      <c r="T296" s="694"/>
      <c r="U296" s="694"/>
      <c r="V296" s="694"/>
      <c r="W296" s="694"/>
      <c r="X296" s="694"/>
      <c r="Y296" s="694"/>
      <c r="Z296" s="694"/>
      <c r="AA296" s="65"/>
      <c r="AB296" s="65"/>
      <c r="AC296" s="79"/>
    </row>
    <row r="297" spans="1:68" ht="14.25" customHeight="1" x14ac:dyDescent="0.25">
      <c r="A297" s="679" t="s">
        <v>75</v>
      </c>
      <c r="B297" s="679"/>
      <c r="C297" s="679"/>
      <c r="D297" s="679"/>
      <c r="E297" s="679"/>
      <c r="F297" s="679"/>
      <c r="G297" s="679"/>
      <c r="H297" s="679"/>
      <c r="I297" s="679"/>
      <c r="J297" s="679"/>
      <c r="K297" s="679"/>
      <c r="L297" s="679"/>
      <c r="M297" s="679"/>
      <c r="N297" s="679"/>
      <c r="O297" s="679"/>
      <c r="P297" s="679"/>
      <c r="Q297" s="679"/>
      <c r="R297" s="679"/>
      <c r="S297" s="679"/>
      <c r="T297" s="679"/>
      <c r="U297" s="679"/>
      <c r="V297" s="679"/>
      <c r="W297" s="679"/>
      <c r="X297" s="679"/>
      <c r="Y297" s="679"/>
      <c r="Z297" s="679"/>
      <c r="AA297" s="66"/>
      <c r="AB297" s="66"/>
      <c r="AC297" s="80"/>
    </row>
    <row r="298" spans="1:68" ht="27" customHeight="1" x14ac:dyDescent="0.25">
      <c r="A298" s="63" t="s">
        <v>477</v>
      </c>
      <c r="B298" s="63" t="s">
        <v>478</v>
      </c>
      <c r="C298" s="36">
        <v>4301051277</v>
      </c>
      <c r="D298" s="680">
        <v>4680115880511</v>
      </c>
      <c r="E298" s="680"/>
      <c r="F298" s="62">
        <v>0.33</v>
      </c>
      <c r="G298" s="37">
        <v>6</v>
      </c>
      <c r="H298" s="62">
        <v>1.98</v>
      </c>
      <c r="I298" s="62">
        <v>2.16</v>
      </c>
      <c r="J298" s="37">
        <v>182</v>
      </c>
      <c r="K298" s="37" t="s">
        <v>80</v>
      </c>
      <c r="L298" s="37" t="s">
        <v>45</v>
      </c>
      <c r="M298" s="38" t="s">
        <v>114</v>
      </c>
      <c r="N298" s="38"/>
      <c r="O298" s="37">
        <v>40</v>
      </c>
      <c r="P298" s="84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8" s="682"/>
      <c r="R298" s="682"/>
      <c r="S298" s="682"/>
      <c r="T298" s="683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IFERROR(IF(Y298=0,"",ROUNDUP(Y298/H298,0)*0.00651),"")</f>
        <v/>
      </c>
      <c r="AA298" s="68" t="s">
        <v>45</v>
      </c>
      <c r="AB298" s="69" t="s">
        <v>45</v>
      </c>
      <c r="AC298" s="364" t="s">
        <v>479</v>
      </c>
      <c r="AG298" s="78"/>
      <c r="AJ298" s="84" t="s">
        <v>45</v>
      </c>
      <c r="AK298" s="84">
        <v>0</v>
      </c>
      <c r="BB298" s="365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674"/>
      <c r="B299" s="674"/>
      <c r="C299" s="674"/>
      <c r="D299" s="674"/>
      <c r="E299" s="674"/>
      <c r="F299" s="674"/>
      <c r="G299" s="674"/>
      <c r="H299" s="674"/>
      <c r="I299" s="674"/>
      <c r="J299" s="674"/>
      <c r="K299" s="674"/>
      <c r="L299" s="674"/>
      <c r="M299" s="674"/>
      <c r="N299" s="674"/>
      <c r="O299" s="687"/>
      <c r="P299" s="684" t="s">
        <v>40</v>
      </c>
      <c r="Q299" s="685"/>
      <c r="R299" s="685"/>
      <c r="S299" s="685"/>
      <c r="T299" s="685"/>
      <c r="U299" s="685"/>
      <c r="V299" s="686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674"/>
      <c r="B300" s="674"/>
      <c r="C300" s="674"/>
      <c r="D300" s="674"/>
      <c r="E300" s="674"/>
      <c r="F300" s="674"/>
      <c r="G300" s="674"/>
      <c r="H300" s="674"/>
      <c r="I300" s="674"/>
      <c r="J300" s="674"/>
      <c r="K300" s="674"/>
      <c r="L300" s="674"/>
      <c r="M300" s="674"/>
      <c r="N300" s="674"/>
      <c r="O300" s="687"/>
      <c r="P300" s="684" t="s">
        <v>40</v>
      </c>
      <c r="Q300" s="685"/>
      <c r="R300" s="685"/>
      <c r="S300" s="685"/>
      <c r="T300" s="685"/>
      <c r="U300" s="685"/>
      <c r="V300" s="686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6.5" customHeight="1" x14ac:dyDescent="0.25">
      <c r="A301" s="694" t="s">
        <v>480</v>
      </c>
      <c r="B301" s="694"/>
      <c r="C301" s="694"/>
      <c r="D301" s="694"/>
      <c r="E301" s="694"/>
      <c r="F301" s="694"/>
      <c r="G301" s="694"/>
      <c r="H301" s="694"/>
      <c r="I301" s="694"/>
      <c r="J301" s="694"/>
      <c r="K301" s="694"/>
      <c r="L301" s="694"/>
      <c r="M301" s="694"/>
      <c r="N301" s="694"/>
      <c r="O301" s="694"/>
      <c r="P301" s="694"/>
      <c r="Q301" s="694"/>
      <c r="R301" s="694"/>
      <c r="S301" s="694"/>
      <c r="T301" s="694"/>
      <c r="U301" s="694"/>
      <c r="V301" s="694"/>
      <c r="W301" s="694"/>
      <c r="X301" s="694"/>
      <c r="Y301" s="694"/>
      <c r="Z301" s="694"/>
      <c r="AA301" s="65"/>
      <c r="AB301" s="65"/>
      <c r="AC301" s="79"/>
    </row>
    <row r="302" spans="1:68" ht="14.25" customHeight="1" x14ac:dyDescent="0.25">
      <c r="A302" s="679" t="s">
        <v>106</v>
      </c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79"/>
      <c r="P302" s="679"/>
      <c r="Q302" s="679"/>
      <c r="R302" s="679"/>
      <c r="S302" s="679"/>
      <c r="T302" s="679"/>
      <c r="U302" s="679"/>
      <c r="V302" s="679"/>
      <c r="W302" s="679"/>
      <c r="X302" s="679"/>
      <c r="Y302" s="679"/>
      <c r="Z302" s="679"/>
      <c r="AA302" s="66"/>
      <c r="AB302" s="66"/>
      <c r="AC302" s="80"/>
    </row>
    <row r="303" spans="1:68" ht="27" customHeight="1" x14ac:dyDescent="0.25">
      <c r="A303" s="63" t="s">
        <v>481</v>
      </c>
      <c r="B303" s="63" t="s">
        <v>482</v>
      </c>
      <c r="C303" s="36">
        <v>4301011594</v>
      </c>
      <c r="D303" s="680">
        <v>4680115883413</v>
      </c>
      <c r="E303" s="680"/>
      <c r="F303" s="62">
        <v>0.37</v>
      </c>
      <c r="G303" s="37">
        <v>10</v>
      </c>
      <c r="H303" s="62">
        <v>3.7</v>
      </c>
      <c r="I303" s="62">
        <v>3.91</v>
      </c>
      <c r="J303" s="37">
        <v>132</v>
      </c>
      <c r="K303" s="37" t="s">
        <v>115</v>
      </c>
      <c r="L303" s="37" t="s">
        <v>45</v>
      </c>
      <c r="M303" s="38" t="s">
        <v>110</v>
      </c>
      <c r="N303" s="38"/>
      <c r="O303" s="37">
        <v>55</v>
      </c>
      <c r="P303" s="8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3" s="682"/>
      <c r="R303" s="682"/>
      <c r="S303" s="682"/>
      <c r="T303" s="683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442</v>
      </c>
      <c r="AG303" s="78"/>
      <c r="AJ303" s="84" t="s">
        <v>45</v>
      </c>
      <c r="AK303" s="84">
        <v>0</v>
      </c>
      <c r="BB303" s="367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674"/>
      <c r="B304" s="674"/>
      <c r="C304" s="674"/>
      <c r="D304" s="674"/>
      <c r="E304" s="674"/>
      <c r="F304" s="674"/>
      <c r="G304" s="674"/>
      <c r="H304" s="674"/>
      <c r="I304" s="674"/>
      <c r="J304" s="674"/>
      <c r="K304" s="674"/>
      <c r="L304" s="674"/>
      <c r="M304" s="674"/>
      <c r="N304" s="674"/>
      <c r="O304" s="687"/>
      <c r="P304" s="684" t="s">
        <v>40</v>
      </c>
      <c r="Q304" s="685"/>
      <c r="R304" s="685"/>
      <c r="S304" s="685"/>
      <c r="T304" s="685"/>
      <c r="U304" s="685"/>
      <c r="V304" s="686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674"/>
      <c r="B305" s="674"/>
      <c r="C305" s="674"/>
      <c r="D305" s="674"/>
      <c r="E305" s="674"/>
      <c r="F305" s="674"/>
      <c r="G305" s="674"/>
      <c r="H305" s="674"/>
      <c r="I305" s="674"/>
      <c r="J305" s="674"/>
      <c r="K305" s="674"/>
      <c r="L305" s="674"/>
      <c r="M305" s="674"/>
      <c r="N305" s="674"/>
      <c r="O305" s="687"/>
      <c r="P305" s="684" t="s">
        <v>40</v>
      </c>
      <c r="Q305" s="685"/>
      <c r="R305" s="685"/>
      <c r="S305" s="685"/>
      <c r="T305" s="685"/>
      <c r="U305" s="685"/>
      <c r="V305" s="686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679" t="s">
        <v>153</v>
      </c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79"/>
      <c r="P306" s="679"/>
      <c r="Q306" s="679"/>
      <c r="R306" s="679"/>
      <c r="S306" s="679"/>
      <c r="T306" s="679"/>
      <c r="U306" s="679"/>
      <c r="V306" s="679"/>
      <c r="W306" s="679"/>
      <c r="X306" s="679"/>
      <c r="Y306" s="679"/>
      <c r="Z306" s="679"/>
      <c r="AA306" s="66"/>
      <c r="AB306" s="66"/>
      <c r="AC306" s="80"/>
    </row>
    <row r="307" spans="1:68" ht="27" customHeight="1" x14ac:dyDescent="0.25">
      <c r="A307" s="63" t="s">
        <v>483</v>
      </c>
      <c r="B307" s="63" t="s">
        <v>484</v>
      </c>
      <c r="C307" s="36">
        <v>4301031305</v>
      </c>
      <c r="D307" s="680">
        <v>4607091389845</v>
      </c>
      <c r="E307" s="680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157</v>
      </c>
      <c r="L307" s="37" t="s">
        <v>45</v>
      </c>
      <c r="M307" s="38" t="s">
        <v>79</v>
      </c>
      <c r="N307" s="38"/>
      <c r="O307" s="37">
        <v>40</v>
      </c>
      <c r="P307" s="8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82"/>
      <c r="R307" s="682"/>
      <c r="S307" s="682"/>
      <c r="T307" s="683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68" t="s">
        <v>485</v>
      </c>
      <c r="AG307" s="78"/>
      <c r="AJ307" s="84" t="s">
        <v>45</v>
      </c>
      <c r="AK307" s="84">
        <v>0</v>
      </c>
      <c r="BB307" s="36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37.5" customHeight="1" x14ac:dyDescent="0.25">
      <c r="A308" s="63" t="s">
        <v>486</v>
      </c>
      <c r="B308" s="63" t="s">
        <v>487</v>
      </c>
      <c r="C308" s="36">
        <v>4301031306</v>
      </c>
      <c r="D308" s="680">
        <v>4680115882881</v>
      </c>
      <c r="E308" s="680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157</v>
      </c>
      <c r="L308" s="37" t="s">
        <v>45</v>
      </c>
      <c r="M308" s="38" t="s">
        <v>79</v>
      </c>
      <c r="N308" s="38"/>
      <c r="O308" s="37">
        <v>40</v>
      </c>
      <c r="P308" s="8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82"/>
      <c r="R308" s="682"/>
      <c r="S308" s="682"/>
      <c r="T308" s="683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485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674"/>
      <c r="B309" s="674"/>
      <c r="C309" s="674"/>
      <c r="D309" s="674"/>
      <c r="E309" s="674"/>
      <c r="F309" s="674"/>
      <c r="G309" s="674"/>
      <c r="H309" s="674"/>
      <c r="I309" s="674"/>
      <c r="J309" s="674"/>
      <c r="K309" s="674"/>
      <c r="L309" s="674"/>
      <c r="M309" s="674"/>
      <c r="N309" s="674"/>
      <c r="O309" s="687"/>
      <c r="P309" s="684" t="s">
        <v>40</v>
      </c>
      <c r="Q309" s="685"/>
      <c r="R309" s="685"/>
      <c r="S309" s="685"/>
      <c r="T309" s="685"/>
      <c r="U309" s="685"/>
      <c r="V309" s="686"/>
      <c r="W309" s="42" t="s">
        <v>39</v>
      </c>
      <c r="X309" s="43">
        <f>IFERROR(X307/H307,"0")+IFERROR(X308/H308,"0")</f>
        <v>0</v>
      </c>
      <c r="Y309" s="43">
        <f>IFERROR(Y307/H307,"0")+IFERROR(Y308/H308,"0")</f>
        <v>0</v>
      </c>
      <c r="Z309" s="43">
        <f>IFERROR(IF(Z307="",0,Z307),"0")+IFERROR(IF(Z308="",0,Z308),"0")</f>
        <v>0</v>
      </c>
      <c r="AA309" s="67"/>
      <c r="AB309" s="67"/>
      <c r="AC309" s="67"/>
    </row>
    <row r="310" spans="1:68" x14ac:dyDescent="0.2">
      <c r="A310" s="674"/>
      <c r="B310" s="674"/>
      <c r="C310" s="674"/>
      <c r="D310" s="674"/>
      <c r="E310" s="674"/>
      <c r="F310" s="674"/>
      <c r="G310" s="674"/>
      <c r="H310" s="674"/>
      <c r="I310" s="674"/>
      <c r="J310" s="674"/>
      <c r="K310" s="674"/>
      <c r="L310" s="674"/>
      <c r="M310" s="674"/>
      <c r="N310" s="674"/>
      <c r="O310" s="687"/>
      <c r="P310" s="684" t="s">
        <v>40</v>
      </c>
      <c r="Q310" s="685"/>
      <c r="R310" s="685"/>
      <c r="S310" s="685"/>
      <c r="T310" s="685"/>
      <c r="U310" s="685"/>
      <c r="V310" s="686"/>
      <c r="W310" s="42" t="s">
        <v>0</v>
      </c>
      <c r="X310" s="43">
        <f>IFERROR(SUM(X307:X308),"0")</f>
        <v>0</v>
      </c>
      <c r="Y310" s="43">
        <f>IFERROR(SUM(Y307:Y308),"0")</f>
        <v>0</v>
      </c>
      <c r="Z310" s="42"/>
      <c r="AA310" s="67"/>
      <c r="AB310" s="67"/>
      <c r="AC310" s="67"/>
    </row>
    <row r="311" spans="1:68" ht="16.5" customHeight="1" x14ac:dyDescent="0.25">
      <c r="A311" s="694" t="s">
        <v>488</v>
      </c>
      <c r="B311" s="694"/>
      <c r="C311" s="694"/>
      <c r="D311" s="694"/>
      <c r="E311" s="694"/>
      <c r="F311" s="694"/>
      <c r="G311" s="694"/>
      <c r="H311" s="694"/>
      <c r="I311" s="694"/>
      <c r="J311" s="694"/>
      <c r="K311" s="694"/>
      <c r="L311" s="694"/>
      <c r="M311" s="694"/>
      <c r="N311" s="694"/>
      <c r="O311" s="694"/>
      <c r="P311" s="694"/>
      <c r="Q311" s="694"/>
      <c r="R311" s="694"/>
      <c r="S311" s="694"/>
      <c r="T311" s="694"/>
      <c r="U311" s="694"/>
      <c r="V311" s="694"/>
      <c r="W311" s="694"/>
      <c r="X311" s="694"/>
      <c r="Y311" s="694"/>
      <c r="Z311" s="694"/>
      <c r="AA311" s="65"/>
      <c r="AB311" s="65"/>
      <c r="AC311" s="79"/>
    </row>
    <row r="312" spans="1:68" ht="14.25" customHeight="1" x14ac:dyDescent="0.25">
      <c r="A312" s="679" t="s">
        <v>106</v>
      </c>
      <c r="B312" s="679"/>
      <c r="C312" s="679"/>
      <c r="D312" s="679"/>
      <c r="E312" s="679"/>
      <c r="F312" s="679"/>
      <c r="G312" s="679"/>
      <c r="H312" s="679"/>
      <c r="I312" s="679"/>
      <c r="J312" s="679"/>
      <c r="K312" s="679"/>
      <c r="L312" s="679"/>
      <c r="M312" s="679"/>
      <c r="N312" s="679"/>
      <c r="O312" s="679"/>
      <c r="P312" s="679"/>
      <c r="Q312" s="679"/>
      <c r="R312" s="679"/>
      <c r="S312" s="679"/>
      <c r="T312" s="679"/>
      <c r="U312" s="679"/>
      <c r="V312" s="679"/>
      <c r="W312" s="679"/>
      <c r="X312" s="679"/>
      <c r="Y312" s="679"/>
      <c r="Z312" s="679"/>
      <c r="AA312" s="66"/>
      <c r="AB312" s="66"/>
      <c r="AC312" s="80"/>
    </row>
    <row r="313" spans="1:68" ht="27" customHeight="1" x14ac:dyDescent="0.25">
      <c r="A313" s="63" t="s">
        <v>489</v>
      </c>
      <c r="B313" s="63" t="s">
        <v>490</v>
      </c>
      <c r="C313" s="36">
        <v>4301011662</v>
      </c>
      <c r="D313" s="680">
        <v>4680115883703</v>
      </c>
      <c r="E313" s="680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111</v>
      </c>
      <c r="L313" s="37" t="s">
        <v>45</v>
      </c>
      <c r="M313" s="38" t="s">
        <v>110</v>
      </c>
      <c r="N313" s="38"/>
      <c r="O313" s="37">
        <v>55</v>
      </c>
      <c r="P313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3" s="682"/>
      <c r="R313" s="682"/>
      <c r="S313" s="682"/>
      <c r="T313" s="68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492</v>
      </c>
      <c r="AB313" s="69" t="s">
        <v>45</v>
      </c>
      <c r="AC313" s="372" t="s">
        <v>491</v>
      </c>
      <c r="AG313" s="78"/>
      <c r="AJ313" s="84" t="s">
        <v>45</v>
      </c>
      <c r="AK313" s="84">
        <v>0</v>
      </c>
      <c r="BB313" s="37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74"/>
      <c r="B314" s="674"/>
      <c r="C314" s="674"/>
      <c r="D314" s="674"/>
      <c r="E314" s="674"/>
      <c r="F314" s="674"/>
      <c r="G314" s="674"/>
      <c r="H314" s="674"/>
      <c r="I314" s="674"/>
      <c r="J314" s="674"/>
      <c r="K314" s="674"/>
      <c r="L314" s="674"/>
      <c r="M314" s="674"/>
      <c r="N314" s="674"/>
      <c r="O314" s="687"/>
      <c r="P314" s="684" t="s">
        <v>40</v>
      </c>
      <c r="Q314" s="685"/>
      <c r="R314" s="685"/>
      <c r="S314" s="685"/>
      <c r="T314" s="685"/>
      <c r="U314" s="685"/>
      <c r="V314" s="686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674"/>
      <c r="B315" s="674"/>
      <c r="C315" s="674"/>
      <c r="D315" s="674"/>
      <c r="E315" s="674"/>
      <c r="F315" s="674"/>
      <c r="G315" s="674"/>
      <c r="H315" s="674"/>
      <c r="I315" s="674"/>
      <c r="J315" s="674"/>
      <c r="K315" s="674"/>
      <c r="L315" s="674"/>
      <c r="M315" s="674"/>
      <c r="N315" s="674"/>
      <c r="O315" s="687"/>
      <c r="P315" s="684" t="s">
        <v>40</v>
      </c>
      <c r="Q315" s="685"/>
      <c r="R315" s="685"/>
      <c r="S315" s="685"/>
      <c r="T315" s="685"/>
      <c r="U315" s="685"/>
      <c r="V315" s="686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6.5" customHeight="1" x14ac:dyDescent="0.25">
      <c r="A316" s="694" t="s">
        <v>493</v>
      </c>
      <c r="B316" s="694"/>
      <c r="C316" s="694"/>
      <c r="D316" s="694"/>
      <c r="E316" s="694"/>
      <c r="F316" s="694"/>
      <c r="G316" s="694"/>
      <c r="H316" s="694"/>
      <c r="I316" s="694"/>
      <c r="J316" s="694"/>
      <c r="K316" s="694"/>
      <c r="L316" s="694"/>
      <c r="M316" s="694"/>
      <c r="N316" s="694"/>
      <c r="O316" s="694"/>
      <c r="P316" s="694"/>
      <c r="Q316" s="694"/>
      <c r="R316" s="694"/>
      <c r="S316" s="694"/>
      <c r="T316" s="694"/>
      <c r="U316" s="694"/>
      <c r="V316" s="694"/>
      <c r="W316" s="694"/>
      <c r="X316" s="694"/>
      <c r="Y316" s="694"/>
      <c r="Z316" s="694"/>
      <c r="AA316" s="65"/>
      <c r="AB316" s="65"/>
      <c r="AC316" s="79"/>
    </row>
    <row r="317" spans="1:68" ht="14.25" customHeight="1" x14ac:dyDescent="0.25">
      <c r="A317" s="679" t="s">
        <v>106</v>
      </c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79"/>
      <c r="P317" s="679"/>
      <c r="Q317" s="679"/>
      <c r="R317" s="679"/>
      <c r="S317" s="679"/>
      <c r="T317" s="679"/>
      <c r="U317" s="679"/>
      <c r="V317" s="679"/>
      <c r="W317" s="679"/>
      <c r="X317" s="679"/>
      <c r="Y317" s="679"/>
      <c r="Z317" s="679"/>
      <c r="AA317" s="66"/>
      <c r="AB317" s="66"/>
      <c r="AC317" s="80"/>
    </row>
    <row r="318" spans="1:68" ht="27" customHeight="1" x14ac:dyDescent="0.25">
      <c r="A318" s="63" t="s">
        <v>494</v>
      </c>
      <c r="B318" s="63" t="s">
        <v>495</v>
      </c>
      <c r="C318" s="36">
        <v>4301012024</v>
      </c>
      <c r="D318" s="680">
        <v>4680115885615</v>
      </c>
      <c r="E318" s="680"/>
      <c r="F318" s="62">
        <v>1.35</v>
      </c>
      <c r="G318" s="37">
        <v>8</v>
      </c>
      <c r="H318" s="62">
        <v>10.8</v>
      </c>
      <c r="I318" s="62">
        <v>11.234999999999999</v>
      </c>
      <c r="J318" s="37">
        <v>64</v>
      </c>
      <c r="K318" s="37" t="s">
        <v>111</v>
      </c>
      <c r="L318" s="37" t="s">
        <v>45</v>
      </c>
      <c r="M318" s="38" t="s">
        <v>114</v>
      </c>
      <c r="N318" s="38"/>
      <c r="O318" s="37">
        <v>55</v>
      </c>
      <c r="P318" s="8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682"/>
      <c r="R318" s="682"/>
      <c r="S318" s="682"/>
      <c r="T318" s="683"/>
      <c r="U318" s="39" t="s">
        <v>45</v>
      </c>
      <c r="V318" s="39" t="s">
        <v>45</v>
      </c>
      <c r="W318" s="40" t="s">
        <v>0</v>
      </c>
      <c r="X318" s="58">
        <v>0</v>
      </c>
      <c r="Y318" s="55">
        <f t="shared" ref="Y318:Y323" si="53"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74" t="s">
        <v>496</v>
      </c>
      <c r="AG318" s="78"/>
      <c r="AJ318" s="84" t="s">
        <v>45</v>
      </c>
      <c r="AK318" s="84">
        <v>0</v>
      </c>
      <c r="BB318" s="375" t="s">
        <v>66</v>
      </c>
      <c r="BM318" s="78">
        <f t="shared" ref="BM318:BM323" si="54">IFERROR(X318*I318/H318,"0")</f>
        <v>0</v>
      </c>
      <c r="BN318" s="78">
        <f t="shared" ref="BN318:BN323" si="55">IFERROR(Y318*I318/H318,"0")</f>
        <v>0</v>
      </c>
      <c r="BO318" s="78">
        <f t="shared" ref="BO318:BO323" si="56">IFERROR(1/J318*(X318/H318),"0")</f>
        <v>0</v>
      </c>
      <c r="BP318" s="78">
        <f t="shared" ref="BP318:BP323" si="57">IFERROR(1/J318*(Y318/H318),"0")</f>
        <v>0</v>
      </c>
    </row>
    <row r="319" spans="1:68" ht="27" customHeight="1" x14ac:dyDescent="0.25">
      <c r="A319" s="63" t="s">
        <v>497</v>
      </c>
      <c r="B319" s="63" t="s">
        <v>498</v>
      </c>
      <c r="C319" s="36">
        <v>4301012016</v>
      </c>
      <c r="D319" s="680">
        <v>4680115885554</v>
      </c>
      <c r="E319" s="680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111</v>
      </c>
      <c r="L319" s="37" t="s">
        <v>45</v>
      </c>
      <c r="M319" s="38" t="s">
        <v>114</v>
      </c>
      <c r="N319" s="38"/>
      <c r="O319" s="37">
        <v>55</v>
      </c>
      <c r="P319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9" s="682"/>
      <c r="R319" s="682"/>
      <c r="S319" s="682"/>
      <c r="T319" s="683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si="53"/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499</v>
      </c>
      <c r="AG319" s="78"/>
      <c r="AJ319" s="84" t="s">
        <v>45</v>
      </c>
      <c r="AK319" s="84">
        <v>0</v>
      </c>
      <c r="BB319" s="377" t="s">
        <v>66</v>
      </c>
      <c r="BM319" s="78">
        <f t="shared" si="54"/>
        <v>0</v>
      </c>
      <c r="BN319" s="78">
        <f t="shared" si="55"/>
        <v>0</v>
      </c>
      <c r="BO319" s="78">
        <f t="shared" si="56"/>
        <v>0</v>
      </c>
      <c r="BP319" s="78">
        <f t="shared" si="57"/>
        <v>0</v>
      </c>
    </row>
    <row r="320" spans="1:68" ht="27" customHeight="1" x14ac:dyDescent="0.25">
      <c r="A320" s="63" t="s">
        <v>497</v>
      </c>
      <c r="B320" s="63" t="s">
        <v>500</v>
      </c>
      <c r="C320" s="36">
        <v>4301011911</v>
      </c>
      <c r="D320" s="680">
        <v>4680115885554</v>
      </c>
      <c r="E320" s="680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111</v>
      </c>
      <c r="L320" s="37" t="s">
        <v>45</v>
      </c>
      <c r="M320" s="38" t="s">
        <v>392</v>
      </c>
      <c r="N320" s="38"/>
      <c r="O320" s="37">
        <v>55</v>
      </c>
      <c r="P320" s="83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82"/>
      <c r="R320" s="682"/>
      <c r="S320" s="682"/>
      <c r="T320" s="683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378" t="s">
        <v>501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37.5" customHeight="1" x14ac:dyDescent="0.25">
      <c r="A321" s="63" t="s">
        <v>502</v>
      </c>
      <c r="B321" s="63" t="s">
        <v>503</v>
      </c>
      <c r="C321" s="36">
        <v>4301011858</v>
      </c>
      <c r="D321" s="680">
        <v>4680115885646</v>
      </c>
      <c r="E321" s="680"/>
      <c r="F321" s="62">
        <v>1.35</v>
      </c>
      <c r="G321" s="37">
        <v>8</v>
      </c>
      <c r="H321" s="62">
        <v>10.8</v>
      </c>
      <c r="I321" s="62">
        <v>11.234999999999999</v>
      </c>
      <c r="J321" s="37">
        <v>64</v>
      </c>
      <c r="K321" s="37" t="s">
        <v>111</v>
      </c>
      <c r="L321" s="37" t="s">
        <v>45</v>
      </c>
      <c r="M321" s="38" t="s">
        <v>110</v>
      </c>
      <c r="N321" s="38"/>
      <c r="O321" s="37">
        <v>55</v>
      </c>
      <c r="P321" s="83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1" s="682"/>
      <c r="R321" s="682"/>
      <c r="S321" s="682"/>
      <c r="T321" s="683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0" t="s">
        <v>504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27" customHeight="1" x14ac:dyDescent="0.25">
      <c r="A322" s="63" t="s">
        <v>505</v>
      </c>
      <c r="B322" s="63" t="s">
        <v>506</v>
      </c>
      <c r="C322" s="36">
        <v>4301011857</v>
      </c>
      <c r="D322" s="680">
        <v>4680115885622</v>
      </c>
      <c r="E322" s="680"/>
      <c r="F322" s="62">
        <v>0.4</v>
      </c>
      <c r="G322" s="37">
        <v>10</v>
      </c>
      <c r="H322" s="62">
        <v>4</v>
      </c>
      <c r="I322" s="62">
        <v>4.21</v>
      </c>
      <c r="J322" s="37">
        <v>132</v>
      </c>
      <c r="K322" s="37" t="s">
        <v>115</v>
      </c>
      <c r="L322" s="37" t="s">
        <v>45</v>
      </c>
      <c r="M322" s="38" t="s">
        <v>110</v>
      </c>
      <c r="N322" s="38"/>
      <c r="O322" s="37">
        <v>55</v>
      </c>
      <c r="P322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682"/>
      <c r="R322" s="682"/>
      <c r="S322" s="682"/>
      <c r="T322" s="683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2" t="s">
        <v>507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508</v>
      </c>
      <c r="B323" s="63" t="s">
        <v>509</v>
      </c>
      <c r="C323" s="36">
        <v>4301011859</v>
      </c>
      <c r="D323" s="680">
        <v>4680115885608</v>
      </c>
      <c r="E323" s="680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115</v>
      </c>
      <c r="L323" s="37" t="s">
        <v>45</v>
      </c>
      <c r="M323" s="38" t="s">
        <v>110</v>
      </c>
      <c r="N323" s="38"/>
      <c r="O323" s="37">
        <v>55</v>
      </c>
      <c r="P323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3" s="682"/>
      <c r="R323" s="682"/>
      <c r="S323" s="682"/>
      <c r="T323" s="683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499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x14ac:dyDescent="0.2">
      <c r="A324" s="674"/>
      <c r="B324" s="674"/>
      <c r="C324" s="674"/>
      <c r="D324" s="674"/>
      <c r="E324" s="674"/>
      <c r="F324" s="674"/>
      <c r="G324" s="674"/>
      <c r="H324" s="674"/>
      <c r="I324" s="674"/>
      <c r="J324" s="674"/>
      <c r="K324" s="674"/>
      <c r="L324" s="674"/>
      <c r="M324" s="674"/>
      <c r="N324" s="674"/>
      <c r="O324" s="687"/>
      <c r="P324" s="684" t="s">
        <v>40</v>
      </c>
      <c r="Q324" s="685"/>
      <c r="R324" s="685"/>
      <c r="S324" s="685"/>
      <c r="T324" s="685"/>
      <c r="U324" s="685"/>
      <c r="V324" s="686"/>
      <c r="W324" s="42" t="s">
        <v>39</v>
      </c>
      <c r="X324" s="43">
        <f>IFERROR(X318/H318,"0")+IFERROR(X319/H319,"0")+IFERROR(X320/H320,"0")+IFERROR(X321/H321,"0")+IFERROR(X322/H322,"0")+IFERROR(X323/H323,"0")</f>
        <v>0</v>
      </c>
      <c r="Y324" s="43">
        <f>IFERROR(Y318/H318,"0")+IFERROR(Y319/H319,"0")+IFERROR(Y320/H320,"0")+IFERROR(Y321/H321,"0")+IFERROR(Y322/H322,"0")+IFERROR(Y323/H323,"0")</f>
        <v>0</v>
      </c>
      <c r="Z324" s="43">
        <f>IFERROR(IF(Z318="",0,Z318),"0")+IFERROR(IF(Z319="",0,Z319),"0")+IFERROR(IF(Z320="",0,Z320),"0")+IFERROR(IF(Z321="",0,Z321),"0")+IFERROR(IF(Z322="",0,Z322),"0")+IFERROR(IF(Z323="",0,Z323),"0")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4"/>
      <c r="B325" s="674"/>
      <c r="C325" s="674"/>
      <c r="D325" s="674"/>
      <c r="E325" s="674"/>
      <c r="F325" s="674"/>
      <c r="G325" s="674"/>
      <c r="H325" s="674"/>
      <c r="I325" s="674"/>
      <c r="J325" s="674"/>
      <c r="K325" s="674"/>
      <c r="L325" s="674"/>
      <c r="M325" s="674"/>
      <c r="N325" s="674"/>
      <c r="O325" s="687"/>
      <c r="P325" s="684" t="s">
        <v>40</v>
      </c>
      <c r="Q325" s="685"/>
      <c r="R325" s="685"/>
      <c r="S325" s="685"/>
      <c r="T325" s="685"/>
      <c r="U325" s="685"/>
      <c r="V325" s="686"/>
      <c r="W325" s="42" t="s">
        <v>0</v>
      </c>
      <c r="X325" s="43">
        <f>IFERROR(SUM(X318:X323),"0")</f>
        <v>0</v>
      </c>
      <c r="Y325" s="43">
        <f>IFERROR(SUM(Y318:Y323),"0")</f>
        <v>0</v>
      </c>
      <c r="Z325" s="42"/>
      <c r="AA325" s="67"/>
      <c r="AB325" s="67"/>
      <c r="AC325" s="67"/>
    </row>
    <row r="326" spans="1:68" ht="14.25" customHeight="1" x14ac:dyDescent="0.25">
      <c r="A326" s="679" t="s">
        <v>153</v>
      </c>
      <c r="B326" s="679"/>
      <c r="C326" s="679"/>
      <c r="D326" s="679"/>
      <c r="E326" s="679"/>
      <c r="F326" s="679"/>
      <c r="G326" s="679"/>
      <c r="H326" s="679"/>
      <c r="I326" s="679"/>
      <c r="J326" s="679"/>
      <c r="K326" s="679"/>
      <c r="L326" s="679"/>
      <c r="M326" s="679"/>
      <c r="N326" s="679"/>
      <c r="O326" s="679"/>
      <c r="P326" s="679"/>
      <c r="Q326" s="679"/>
      <c r="R326" s="679"/>
      <c r="S326" s="679"/>
      <c r="T326" s="679"/>
      <c r="U326" s="679"/>
      <c r="V326" s="679"/>
      <c r="W326" s="679"/>
      <c r="X326" s="679"/>
      <c r="Y326" s="679"/>
      <c r="Z326" s="679"/>
      <c r="AA326" s="66"/>
      <c r="AB326" s="66"/>
      <c r="AC326" s="80"/>
    </row>
    <row r="327" spans="1:68" ht="27" customHeight="1" x14ac:dyDescent="0.25">
      <c r="A327" s="63" t="s">
        <v>510</v>
      </c>
      <c r="B327" s="63" t="s">
        <v>511</v>
      </c>
      <c r="C327" s="36">
        <v>4301030878</v>
      </c>
      <c r="D327" s="680">
        <v>4607091387193</v>
      </c>
      <c r="E327" s="680"/>
      <c r="F327" s="62">
        <v>0.7</v>
      </c>
      <c r="G327" s="37">
        <v>6</v>
      </c>
      <c r="H327" s="62">
        <v>4.2</v>
      </c>
      <c r="I327" s="62">
        <v>4.47</v>
      </c>
      <c r="J327" s="37">
        <v>132</v>
      </c>
      <c r="K327" s="37" t="s">
        <v>115</v>
      </c>
      <c r="L327" s="37" t="s">
        <v>45</v>
      </c>
      <c r="M327" s="38" t="s">
        <v>79</v>
      </c>
      <c r="N327" s="38"/>
      <c r="O327" s="37">
        <v>35</v>
      </c>
      <c r="P327" s="8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7" s="682"/>
      <c r="R327" s="682"/>
      <c r="S327" s="682"/>
      <c r="T327" s="68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86" t="s">
        <v>512</v>
      </c>
      <c r="AG327" s="78"/>
      <c r="AJ327" s="84" t="s">
        <v>45</v>
      </c>
      <c r="AK327" s="84">
        <v>0</v>
      </c>
      <c r="BB327" s="387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513</v>
      </c>
      <c r="B328" s="63" t="s">
        <v>514</v>
      </c>
      <c r="C328" s="36">
        <v>4301031153</v>
      </c>
      <c r="D328" s="680">
        <v>4607091387230</v>
      </c>
      <c r="E328" s="680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115</v>
      </c>
      <c r="L328" s="37" t="s">
        <v>45</v>
      </c>
      <c r="M328" s="38" t="s">
        <v>79</v>
      </c>
      <c r="N328" s="38"/>
      <c r="O328" s="37">
        <v>40</v>
      </c>
      <c r="P32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8" s="682"/>
      <c r="R328" s="682"/>
      <c r="S328" s="682"/>
      <c r="T328" s="68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515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516</v>
      </c>
      <c r="B329" s="63" t="s">
        <v>517</v>
      </c>
      <c r="C329" s="36">
        <v>4301031154</v>
      </c>
      <c r="D329" s="680">
        <v>4607091387292</v>
      </c>
      <c r="E329" s="680"/>
      <c r="F329" s="62">
        <v>0.73</v>
      </c>
      <c r="G329" s="37">
        <v>6</v>
      </c>
      <c r="H329" s="62">
        <v>4.38</v>
      </c>
      <c r="I329" s="62">
        <v>4.6500000000000004</v>
      </c>
      <c r="J329" s="37">
        <v>132</v>
      </c>
      <c r="K329" s="37" t="s">
        <v>115</v>
      </c>
      <c r="L329" s="37" t="s">
        <v>45</v>
      </c>
      <c r="M329" s="38" t="s">
        <v>79</v>
      </c>
      <c r="N329" s="38"/>
      <c r="O329" s="37">
        <v>45</v>
      </c>
      <c r="P329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9" s="682"/>
      <c r="R329" s="682"/>
      <c r="S329" s="682"/>
      <c r="T329" s="68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518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519</v>
      </c>
      <c r="B330" s="63" t="s">
        <v>520</v>
      </c>
      <c r="C330" s="36">
        <v>4301031152</v>
      </c>
      <c r="D330" s="680">
        <v>4607091387285</v>
      </c>
      <c r="E330" s="680"/>
      <c r="F330" s="62">
        <v>0.35</v>
      </c>
      <c r="G330" s="37">
        <v>6</v>
      </c>
      <c r="H330" s="62">
        <v>2.1</v>
      </c>
      <c r="I330" s="62">
        <v>2.23</v>
      </c>
      <c r="J330" s="37">
        <v>234</v>
      </c>
      <c r="K330" s="37" t="s">
        <v>157</v>
      </c>
      <c r="L330" s="37" t="s">
        <v>45</v>
      </c>
      <c r="M330" s="38" t="s">
        <v>79</v>
      </c>
      <c r="N330" s="38"/>
      <c r="O330" s="37">
        <v>40</v>
      </c>
      <c r="P330" s="8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0" s="682"/>
      <c r="R330" s="682"/>
      <c r="S330" s="682"/>
      <c r="T330" s="68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392" t="s">
        <v>515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4"/>
      <c r="B331" s="674"/>
      <c r="C331" s="674"/>
      <c r="D331" s="674"/>
      <c r="E331" s="674"/>
      <c r="F331" s="674"/>
      <c r="G331" s="674"/>
      <c r="H331" s="674"/>
      <c r="I331" s="674"/>
      <c r="J331" s="674"/>
      <c r="K331" s="674"/>
      <c r="L331" s="674"/>
      <c r="M331" s="674"/>
      <c r="N331" s="674"/>
      <c r="O331" s="687"/>
      <c r="P331" s="684" t="s">
        <v>40</v>
      </c>
      <c r="Q331" s="685"/>
      <c r="R331" s="685"/>
      <c r="S331" s="685"/>
      <c r="T331" s="685"/>
      <c r="U331" s="685"/>
      <c r="V331" s="686"/>
      <c r="W331" s="42" t="s">
        <v>39</v>
      </c>
      <c r="X331" s="43">
        <f>IFERROR(X327/H327,"0")+IFERROR(X328/H328,"0")+IFERROR(X329/H329,"0")+IFERROR(X330/H330,"0")</f>
        <v>0</v>
      </c>
      <c r="Y331" s="43">
        <f>IFERROR(Y327/H327,"0")+IFERROR(Y328/H328,"0")+IFERROR(Y329/H329,"0")+IFERROR(Y330/H330,"0")</f>
        <v>0</v>
      </c>
      <c r="Z331" s="43">
        <f>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74"/>
      <c r="B332" s="674"/>
      <c r="C332" s="674"/>
      <c r="D332" s="674"/>
      <c r="E332" s="674"/>
      <c r="F332" s="674"/>
      <c r="G332" s="674"/>
      <c r="H332" s="674"/>
      <c r="I332" s="674"/>
      <c r="J332" s="674"/>
      <c r="K332" s="674"/>
      <c r="L332" s="674"/>
      <c r="M332" s="674"/>
      <c r="N332" s="674"/>
      <c r="O332" s="687"/>
      <c r="P332" s="684" t="s">
        <v>40</v>
      </c>
      <c r="Q332" s="685"/>
      <c r="R332" s="685"/>
      <c r="S332" s="685"/>
      <c r="T332" s="685"/>
      <c r="U332" s="685"/>
      <c r="V332" s="686"/>
      <c r="W332" s="42" t="s">
        <v>0</v>
      </c>
      <c r="X332" s="43">
        <f>IFERROR(SUM(X327:X330),"0")</f>
        <v>0</v>
      </c>
      <c r="Y332" s="43">
        <f>IFERROR(SUM(Y327:Y330),"0")</f>
        <v>0</v>
      </c>
      <c r="Z332" s="42"/>
      <c r="AA332" s="67"/>
      <c r="AB332" s="67"/>
      <c r="AC332" s="67"/>
    </row>
    <row r="333" spans="1:68" ht="14.25" customHeight="1" x14ac:dyDescent="0.25">
      <c r="A333" s="679" t="s">
        <v>75</v>
      </c>
      <c r="B333" s="679"/>
      <c r="C333" s="679"/>
      <c r="D333" s="679"/>
      <c r="E333" s="679"/>
      <c r="F333" s="679"/>
      <c r="G333" s="679"/>
      <c r="H333" s="679"/>
      <c r="I333" s="679"/>
      <c r="J333" s="679"/>
      <c r="K333" s="679"/>
      <c r="L333" s="679"/>
      <c r="M333" s="679"/>
      <c r="N333" s="679"/>
      <c r="O333" s="679"/>
      <c r="P333" s="679"/>
      <c r="Q333" s="679"/>
      <c r="R333" s="679"/>
      <c r="S333" s="679"/>
      <c r="T333" s="679"/>
      <c r="U333" s="679"/>
      <c r="V333" s="679"/>
      <c r="W333" s="679"/>
      <c r="X333" s="679"/>
      <c r="Y333" s="679"/>
      <c r="Z333" s="679"/>
      <c r="AA333" s="66"/>
      <c r="AB333" s="66"/>
      <c r="AC333" s="80"/>
    </row>
    <row r="334" spans="1:68" ht="27" customHeight="1" x14ac:dyDescent="0.25">
      <c r="A334" s="63" t="s">
        <v>521</v>
      </c>
      <c r="B334" s="63" t="s">
        <v>522</v>
      </c>
      <c r="C334" s="36">
        <v>4301051100</v>
      </c>
      <c r="D334" s="680">
        <v>4607091387766</v>
      </c>
      <c r="E334" s="680"/>
      <c r="F334" s="62">
        <v>1.3</v>
      </c>
      <c r="G334" s="37">
        <v>6</v>
      </c>
      <c r="H334" s="62">
        <v>7.8</v>
      </c>
      <c r="I334" s="62">
        <v>8.3130000000000006</v>
      </c>
      <c r="J334" s="37">
        <v>64</v>
      </c>
      <c r="K334" s="37" t="s">
        <v>111</v>
      </c>
      <c r="L334" s="37" t="s">
        <v>45</v>
      </c>
      <c r="M334" s="38" t="s">
        <v>114</v>
      </c>
      <c r="N334" s="38"/>
      <c r="O334" s="37">
        <v>40</v>
      </c>
      <c r="P334" s="8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4" s="682"/>
      <c r="R334" s="682"/>
      <c r="S334" s="682"/>
      <c r="T334" s="68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4" t="s">
        <v>523</v>
      </c>
      <c r="AG334" s="78"/>
      <c r="AJ334" s="84" t="s">
        <v>45</v>
      </c>
      <c r="AK334" s="84">
        <v>0</v>
      </c>
      <c r="BB334" s="39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524</v>
      </c>
      <c r="B335" s="63" t="s">
        <v>525</v>
      </c>
      <c r="C335" s="36">
        <v>4301051818</v>
      </c>
      <c r="D335" s="680">
        <v>4607091387957</v>
      </c>
      <c r="E335" s="680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111</v>
      </c>
      <c r="L335" s="37" t="s">
        <v>45</v>
      </c>
      <c r="M335" s="38" t="s">
        <v>114</v>
      </c>
      <c r="N335" s="38"/>
      <c r="O335" s="37">
        <v>40</v>
      </c>
      <c r="P335" s="8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5" s="682"/>
      <c r="R335" s="682"/>
      <c r="S335" s="682"/>
      <c r="T335" s="683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526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527</v>
      </c>
      <c r="B336" s="63" t="s">
        <v>528</v>
      </c>
      <c r="C336" s="36">
        <v>4301051819</v>
      </c>
      <c r="D336" s="680">
        <v>4607091387964</v>
      </c>
      <c r="E336" s="680"/>
      <c r="F336" s="62">
        <v>1.35</v>
      </c>
      <c r="G336" s="37">
        <v>6</v>
      </c>
      <c r="H336" s="62">
        <v>8.1</v>
      </c>
      <c r="I336" s="62">
        <v>8.6010000000000009</v>
      </c>
      <c r="J336" s="37">
        <v>64</v>
      </c>
      <c r="K336" s="37" t="s">
        <v>111</v>
      </c>
      <c r="L336" s="37" t="s">
        <v>45</v>
      </c>
      <c r="M336" s="38" t="s">
        <v>114</v>
      </c>
      <c r="N336" s="38"/>
      <c r="O336" s="37">
        <v>40</v>
      </c>
      <c r="P336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6" s="682"/>
      <c r="R336" s="682"/>
      <c r="S336" s="682"/>
      <c r="T336" s="683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529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530</v>
      </c>
      <c r="B337" s="63" t="s">
        <v>531</v>
      </c>
      <c r="C337" s="36">
        <v>4301051734</v>
      </c>
      <c r="D337" s="680">
        <v>4680115884588</v>
      </c>
      <c r="E337" s="680"/>
      <c r="F337" s="62">
        <v>0.5</v>
      </c>
      <c r="G337" s="37">
        <v>6</v>
      </c>
      <c r="H337" s="62">
        <v>3</v>
      </c>
      <c r="I337" s="62">
        <v>3.246</v>
      </c>
      <c r="J337" s="37">
        <v>182</v>
      </c>
      <c r="K337" s="37" t="s">
        <v>80</v>
      </c>
      <c r="L337" s="37" t="s">
        <v>45</v>
      </c>
      <c r="M337" s="38" t="s">
        <v>114</v>
      </c>
      <c r="N337" s="38"/>
      <c r="O337" s="37">
        <v>40</v>
      </c>
      <c r="P337" s="8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7" s="682"/>
      <c r="R337" s="682"/>
      <c r="S337" s="682"/>
      <c r="T337" s="683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0" t="s">
        <v>532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533</v>
      </c>
      <c r="B338" s="63" t="s">
        <v>534</v>
      </c>
      <c r="C338" s="36">
        <v>4301051578</v>
      </c>
      <c r="D338" s="680">
        <v>4607091387513</v>
      </c>
      <c r="E338" s="680"/>
      <c r="F338" s="62">
        <v>0.45</v>
      </c>
      <c r="G338" s="37">
        <v>6</v>
      </c>
      <c r="H338" s="62">
        <v>2.7</v>
      </c>
      <c r="I338" s="62">
        <v>2.9580000000000002</v>
      </c>
      <c r="J338" s="37">
        <v>182</v>
      </c>
      <c r="K338" s="37" t="s">
        <v>80</v>
      </c>
      <c r="L338" s="37" t="s">
        <v>45</v>
      </c>
      <c r="M338" s="38" t="s">
        <v>139</v>
      </c>
      <c r="N338" s="38"/>
      <c r="O338" s="37">
        <v>40</v>
      </c>
      <c r="P338" s="8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8" s="682"/>
      <c r="R338" s="682"/>
      <c r="S338" s="682"/>
      <c r="T338" s="68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535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74"/>
      <c r="B339" s="674"/>
      <c r="C339" s="674"/>
      <c r="D339" s="674"/>
      <c r="E339" s="674"/>
      <c r="F339" s="674"/>
      <c r="G339" s="674"/>
      <c r="H339" s="674"/>
      <c r="I339" s="674"/>
      <c r="J339" s="674"/>
      <c r="K339" s="674"/>
      <c r="L339" s="674"/>
      <c r="M339" s="674"/>
      <c r="N339" s="674"/>
      <c r="O339" s="687"/>
      <c r="P339" s="684" t="s">
        <v>40</v>
      </c>
      <c r="Q339" s="685"/>
      <c r="R339" s="685"/>
      <c r="S339" s="685"/>
      <c r="T339" s="685"/>
      <c r="U339" s="685"/>
      <c r="V339" s="686"/>
      <c r="W339" s="42" t="s">
        <v>39</v>
      </c>
      <c r="X339" s="43">
        <f>IFERROR(X334/H334,"0")+IFERROR(X335/H335,"0")+IFERROR(X336/H336,"0")+IFERROR(X337/H337,"0")+IFERROR(X338/H338,"0")</f>
        <v>0</v>
      </c>
      <c r="Y339" s="43">
        <f>IFERROR(Y334/H334,"0")+IFERROR(Y335/H335,"0")+IFERROR(Y336/H336,"0")+IFERROR(Y337/H337,"0")+IFERROR(Y338/H338,"0")</f>
        <v>0</v>
      </c>
      <c r="Z339" s="43">
        <f>IFERROR(IF(Z334="",0,Z334),"0")+IFERROR(IF(Z335="",0,Z335),"0")+IFERROR(IF(Z336="",0,Z336),"0")+IFERROR(IF(Z337="",0,Z337),"0")+IFERROR(IF(Z338="",0,Z338),"0")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74"/>
      <c r="B340" s="674"/>
      <c r="C340" s="674"/>
      <c r="D340" s="674"/>
      <c r="E340" s="674"/>
      <c r="F340" s="674"/>
      <c r="G340" s="674"/>
      <c r="H340" s="674"/>
      <c r="I340" s="674"/>
      <c r="J340" s="674"/>
      <c r="K340" s="674"/>
      <c r="L340" s="674"/>
      <c r="M340" s="674"/>
      <c r="N340" s="674"/>
      <c r="O340" s="687"/>
      <c r="P340" s="684" t="s">
        <v>40</v>
      </c>
      <c r="Q340" s="685"/>
      <c r="R340" s="685"/>
      <c r="S340" s="685"/>
      <c r="T340" s="685"/>
      <c r="U340" s="685"/>
      <c r="V340" s="686"/>
      <c r="W340" s="42" t="s">
        <v>0</v>
      </c>
      <c r="X340" s="43">
        <f>IFERROR(SUM(X334:X338),"0")</f>
        <v>0</v>
      </c>
      <c r="Y340" s="43">
        <f>IFERROR(SUM(Y334:Y338),"0")</f>
        <v>0</v>
      </c>
      <c r="Z340" s="42"/>
      <c r="AA340" s="67"/>
      <c r="AB340" s="67"/>
      <c r="AC340" s="67"/>
    </row>
    <row r="341" spans="1:68" ht="14.25" customHeight="1" x14ac:dyDescent="0.25">
      <c r="A341" s="679" t="s">
        <v>179</v>
      </c>
      <c r="B341" s="679"/>
      <c r="C341" s="679"/>
      <c r="D341" s="679"/>
      <c r="E341" s="679"/>
      <c r="F341" s="679"/>
      <c r="G341" s="679"/>
      <c r="H341" s="679"/>
      <c r="I341" s="679"/>
      <c r="J341" s="679"/>
      <c r="K341" s="679"/>
      <c r="L341" s="679"/>
      <c r="M341" s="679"/>
      <c r="N341" s="679"/>
      <c r="O341" s="679"/>
      <c r="P341" s="679"/>
      <c r="Q341" s="679"/>
      <c r="R341" s="679"/>
      <c r="S341" s="679"/>
      <c r="T341" s="679"/>
      <c r="U341" s="679"/>
      <c r="V341" s="679"/>
      <c r="W341" s="679"/>
      <c r="X341" s="679"/>
      <c r="Y341" s="679"/>
      <c r="Z341" s="679"/>
      <c r="AA341" s="66"/>
      <c r="AB341" s="66"/>
      <c r="AC341" s="80"/>
    </row>
    <row r="342" spans="1:68" ht="27" customHeight="1" x14ac:dyDescent="0.25">
      <c r="A342" s="63" t="s">
        <v>536</v>
      </c>
      <c r="B342" s="63" t="s">
        <v>537</v>
      </c>
      <c r="C342" s="36">
        <v>4301060387</v>
      </c>
      <c r="D342" s="680">
        <v>4607091380880</v>
      </c>
      <c r="E342" s="680"/>
      <c r="F342" s="62">
        <v>1.4</v>
      </c>
      <c r="G342" s="37">
        <v>6</v>
      </c>
      <c r="H342" s="62">
        <v>8.4</v>
      </c>
      <c r="I342" s="62">
        <v>8.9190000000000005</v>
      </c>
      <c r="J342" s="37">
        <v>64</v>
      </c>
      <c r="K342" s="37" t="s">
        <v>111</v>
      </c>
      <c r="L342" s="37" t="s">
        <v>45</v>
      </c>
      <c r="M342" s="38" t="s">
        <v>114</v>
      </c>
      <c r="N342" s="38"/>
      <c r="O342" s="37">
        <v>30</v>
      </c>
      <c r="P342" s="8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2" s="682"/>
      <c r="R342" s="682"/>
      <c r="S342" s="682"/>
      <c r="T342" s="683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04" t="s">
        <v>538</v>
      </c>
      <c r="AG342" s="78"/>
      <c r="AJ342" s="84" t="s">
        <v>45</v>
      </c>
      <c r="AK342" s="84">
        <v>0</v>
      </c>
      <c r="BB342" s="40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539</v>
      </c>
      <c r="B343" s="63" t="s">
        <v>540</v>
      </c>
      <c r="C343" s="36">
        <v>4301060406</v>
      </c>
      <c r="D343" s="680">
        <v>4607091384482</v>
      </c>
      <c r="E343" s="680"/>
      <c r="F343" s="62">
        <v>1.3</v>
      </c>
      <c r="G343" s="37">
        <v>6</v>
      </c>
      <c r="H343" s="62">
        <v>7.8</v>
      </c>
      <c r="I343" s="62">
        <v>8.3190000000000008</v>
      </c>
      <c r="J343" s="37">
        <v>64</v>
      </c>
      <c r="K343" s="37" t="s">
        <v>111</v>
      </c>
      <c r="L343" s="37" t="s">
        <v>45</v>
      </c>
      <c r="M343" s="38" t="s">
        <v>114</v>
      </c>
      <c r="N343" s="38"/>
      <c r="O343" s="37">
        <v>30</v>
      </c>
      <c r="P343" s="81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3" s="682"/>
      <c r="R343" s="682"/>
      <c r="S343" s="682"/>
      <c r="T343" s="683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541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16.5" customHeight="1" x14ac:dyDescent="0.25">
      <c r="A344" s="63" t="s">
        <v>542</v>
      </c>
      <c r="B344" s="63" t="s">
        <v>543</v>
      </c>
      <c r="C344" s="36">
        <v>4301060484</v>
      </c>
      <c r="D344" s="680">
        <v>4607091380897</v>
      </c>
      <c r="E344" s="680"/>
      <c r="F344" s="62">
        <v>1.4</v>
      </c>
      <c r="G344" s="37">
        <v>6</v>
      </c>
      <c r="H344" s="62">
        <v>8.4</v>
      </c>
      <c r="I344" s="62">
        <v>8.9190000000000005</v>
      </c>
      <c r="J344" s="37">
        <v>64</v>
      </c>
      <c r="K344" s="37" t="s">
        <v>111</v>
      </c>
      <c r="L344" s="37" t="s">
        <v>45</v>
      </c>
      <c r="M344" s="38" t="s">
        <v>139</v>
      </c>
      <c r="N344" s="38"/>
      <c r="O344" s="37">
        <v>30</v>
      </c>
      <c r="P344" s="8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4" s="682"/>
      <c r="R344" s="682"/>
      <c r="S344" s="682"/>
      <c r="T344" s="683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544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4"/>
      <c r="B345" s="674"/>
      <c r="C345" s="674"/>
      <c r="D345" s="674"/>
      <c r="E345" s="674"/>
      <c r="F345" s="674"/>
      <c r="G345" s="674"/>
      <c r="H345" s="674"/>
      <c r="I345" s="674"/>
      <c r="J345" s="674"/>
      <c r="K345" s="674"/>
      <c r="L345" s="674"/>
      <c r="M345" s="674"/>
      <c r="N345" s="674"/>
      <c r="O345" s="687"/>
      <c r="P345" s="684" t="s">
        <v>40</v>
      </c>
      <c r="Q345" s="685"/>
      <c r="R345" s="685"/>
      <c r="S345" s="685"/>
      <c r="T345" s="685"/>
      <c r="U345" s="685"/>
      <c r="V345" s="686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4"/>
      <c r="B346" s="674"/>
      <c r="C346" s="674"/>
      <c r="D346" s="674"/>
      <c r="E346" s="674"/>
      <c r="F346" s="674"/>
      <c r="G346" s="674"/>
      <c r="H346" s="674"/>
      <c r="I346" s="674"/>
      <c r="J346" s="674"/>
      <c r="K346" s="674"/>
      <c r="L346" s="674"/>
      <c r="M346" s="674"/>
      <c r="N346" s="674"/>
      <c r="O346" s="687"/>
      <c r="P346" s="684" t="s">
        <v>40</v>
      </c>
      <c r="Q346" s="685"/>
      <c r="R346" s="685"/>
      <c r="S346" s="685"/>
      <c r="T346" s="685"/>
      <c r="U346" s="685"/>
      <c r="V346" s="686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14.25" customHeight="1" x14ac:dyDescent="0.25">
      <c r="A347" s="679" t="s">
        <v>98</v>
      </c>
      <c r="B347" s="679"/>
      <c r="C347" s="679"/>
      <c r="D347" s="679"/>
      <c r="E347" s="679"/>
      <c r="F347" s="679"/>
      <c r="G347" s="679"/>
      <c r="H347" s="679"/>
      <c r="I347" s="679"/>
      <c r="J347" s="679"/>
      <c r="K347" s="679"/>
      <c r="L347" s="679"/>
      <c r="M347" s="679"/>
      <c r="N347" s="679"/>
      <c r="O347" s="679"/>
      <c r="P347" s="679"/>
      <c r="Q347" s="679"/>
      <c r="R347" s="679"/>
      <c r="S347" s="679"/>
      <c r="T347" s="679"/>
      <c r="U347" s="679"/>
      <c r="V347" s="679"/>
      <c r="W347" s="679"/>
      <c r="X347" s="679"/>
      <c r="Y347" s="679"/>
      <c r="Z347" s="679"/>
      <c r="AA347" s="66"/>
      <c r="AB347" s="66"/>
      <c r="AC347" s="80"/>
    </row>
    <row r="348" spans="1:68" ht="27" customHeight="1" x14ac:dyDescent="0.25">
      <c r="A348" s="63" t="s">
        <v>545</v>
      </c>
      <c r="B348" s="63" t="s">
        <v>546</v>
      </c>
      <c r="C348" s="36">
        <v>4301032055</v>
      </c>
      <c r="D348" s="680">
        <v>4680115886476</v>
      </c>
      <c r="E348" s="680"/>
      <c r="F348" s="62">
        <v>0.38</v>
      </c>
      <c r="G348" s="37">
        <v>8</v>
      </c>
      <c r="H348" s="62">
        <v>3.04</v>
      </c>
      <c r="I348" s="62">
        <v>3.32</v>
      </c>
      <c r="J348" s="37">
        <v>156</v>
      </c>
      <c r="K348" s="37" t="s">
        <v>115</v>
      </c>
      <c r="L348" s="37" t="s">
        <v>45</v>
      </c>
      <c r="M348" s="38" t="s">
        <v>103</v>
      </c>
      <c r="N348" s="38"/>
      <c r="O348" s="37">
        <v>180</v>
      </c>
      <c r="P348" s="817" t="s">
        <v>547</v>
      </c>
      <c r="Q348" s="682"/>
      <c r="R348" s="682"/>
      <c r="S348" s="682"/>
      <c r="T348" s="68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IFERROR(IF(Y348=0,"",ROUNDUP(Y348/H348,0)*0.00753),"")</f>
        <v/>
      </c>
      <c r="AA348" s="68" t="s">
        <v>45</v>
      </c>
      <c r="AB348" s="69" t="s">
        <v>45</v>
      </c>
      <c r="AC348" s="410" t="s">
        <v>548</v>
      </c>
      <c r="AG348" s="78"/>
      <c r="AJ348" s="84" t="s">
        <v>45</v>
      </c>
      <c r="AK348" s="84">
        <v>0</v>
      </c>
      <c r="BB348" s="411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549</v>
      </c>
      <c r="B349" s="63" t="s">
        <v>550</v>
      </c>
      <c r="C349" s="36">
        <v>4301030232</v>
      </c>
      <c r="D349" s="680">
        <v>4607091388374</v>
      </c>
      <c r="E349" s="680"/>
      <c r="F349" s="62">
        <v>0.38</v>
      </c>
      <c r="G349" s="37">
        <v>8</v>
      </c>
      <c r="H349" s="62">
        <v>3.04</v>
      </c>
      <c r="I349" s="62">
        <v>3.29</v>
      </c>
      <c r="J349" s="37">
        <v>132</v>
      </c>
      <c r="K349" s="37" t="s">
        <v>115</v>
      </c>
      <c r="L349" s="37" t="s">
        <v>45</v>
      </c>
      <c r="M349" s="38" t="s">
        <v>103</v>
      </c>
      <c r="N349" s="38"/>
      <c r="O349" s="37">
        <v>180</v>
      </c>
      <c r="P349" s="818" t="s">
        <v>551</v>
      </c>
      <c r="Q349" s="682"/>
      <c r="R349" s="682"/>
      <c r="S349" s="682"/>
      <c r="T349" s="683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2" t="s">
        <v>552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553</v>
      </c>
      <c r="B350" s="63" t="s">
        <v>554</v>
      </c>
      <c r="C350" s="36">
        <v>4301032015</v>
      </c>
      <c r="D350" s="680">
        <v>4607091383102</v>
      </c>
      <c r="E350" s="680"/>
      <c r="F350" s="62">
        <v>0.17</v>
      </c>
      <c r="G350" s="37">
        <v>15</v>
      </c>
      <c r="H350" s="62">
        <v>2.5499999999999998</v>
      </c>
      <c r="I350" s="62">
        <v>2.9550000000000001</v>
      </c>
      <c r="J350" s="37">
        <v>182</v>
      </c>
      <c r="K350" s="37" t="s">
        <v>80</v>
      </c>
      <c r="L350" s="37" t="s">
        <v>45</v>
      </c>
      <c r="M350" s="38" t="s">
        <v>103</v>
      </c>
      <c r="N350" s="38"/>
      <c r="O350" s="37">
        <v>180</v>
      </c>
      <c r="P350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0" s="682"/>
      <c r="R350" s="682"/>
      <c r="S350" s="682"/>
      <c r="T350" s="683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IFERROR(IF(Y350=0,"",ROUNDUP(Y350/H350,0)*0.00651),"")</f>
        <v/>
      </c>
      <c r="AA350" s="68" t="s">
        <v>45</v>
      </c>
      <c r="AB350" s="69" t="s">
        <v>45</v>
      </c>
      <c r="AC350" s="414" t="s">
        <v>555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556</v>
      </c>
      <c r="B351" s="63" t="s">
        <v>557</v>
      </c>
      <c r="C351" s="36">
        <v>4301030233</v>
      </c>
      <c r="D351" s="680">
        <v>4607091388404</v>
      </c>
      <c r="E351" s="680"/>
      <c r="F351" s="62">
        <v>0.17</v>
      </c>
      <c r="G351" s="37">
        <v>15</v>
      </c>
      <c r="H351" s="62">
        <v>2.5499999999999998</v>
      </c>
      <c r="I351" s="62">
        <v>2.88</v>
      </c>
      <c r="J351" s="37">
        <v>182</v>
      </c>
      <c r="K351" s="37" t="s">
        <v>80</v>
      </c>
      <c r="L351" s="37" t="s">
        <v>45</v>
      </c>
      <c r="M351" s="38" t="s">
        <v>103</v>
      </c>
      <c r="N351" s="38"/>
      <c r="O351" s="37">
        <v>180</v>
      </c>
      <c r="P351" s="8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1" s="682"/>
      <c r="R351" s="682"/>
      <c r="S351" s="682"/>
      <c r="T351" s="683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552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674"/>
      <c r="B352" s="674"/>
      <c r="C352" s="674"/>
      <c r="D352" s="674"/>
      <c r="E352" s="674"/>
      <c r="F352" s="674"/>
      <c r="G352" s="674"/>
      <c r="H352" s="674"/>
      <c r="I352" s="674"/>
      <c r="J352" s="674"/>
      <c r="K352" s="674"/>
      <c r="L352" s="674"/>
      <c r="M352" s="674"/>
      <c r="N352" s="674"/>
      <c r="O352" s="687"/>
      <c r="P352" s="684" t="s">
        <v>40</v>
      </c>
      <c r="Q352" s="685"/>
      <c r="R352" s="685"/>
      <c r="S352" s="685"/>
      <c r="T352" s="685"/>
      <c r="U352" s="685"/>
      <c r="V352" s="686"/>
      <c r="W352" s="42" t="s">
        <v>39</v>
      </c>
      <c r="X352" s="43">
        <f>IFERROR(X348/H348,"0")+IFERROR(X349/H349,"0")+IFERROR(X350/H350,"0")+IFERROR(X351/H351,"0")</f>
        <v>0</v>
      </c>
      <c r="Y352" s="43">
        <f>IFERROR(Y348/H348,"0")+IFERROR(Y349/H349,"0")+IFERROR(Y350/H350,"0")+IFERROR(Y351/H351,"0")</f>
        <v>0</v>
      </c>
      <c r="Z352" s="43">
        <f>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74"/>
      <c r="B353" s="674"/>
      <c r="C353" s="674"/>
      <c r="D353" s="674"/>
      <c r="E353" s="674"/>
      <c r="F353" s="674"/>
      <c r="G353" s="674"/>
      <c r="H353" s="674"/>
      <c r="I353" s="674"/>
      <c r="J353" s="674"/>
      <c r="K353" s="674"/>
      <c r="L353" s="674"/>
      <c r="M353" s="674"/>
      <c r="N353" s="674"/>
      <c r="O353" s="687"/>
      <c r="P353" s="684" t="s">
        <v>40</v>
      </c>
      <c r="Q353" s="685"/>
      <c r="R353" s="685"/>
      <c r="S353" s="685"/>
      <c r="T353" s="685"/>
      <c r="U353" s="685"/>
      <c r="V353" s="686"/>
      <c r="W353" s="42" t="s">
        <v>0</v>
      </c>
      <c r="X353" s="43">
        <f>IFERROR(SUM(X348:X351),"0")</f>
        <v>0</v>
      </c>
      <c r="Y353" s="43">
        <f>IFERROR(SUM(Y348:Y351),"0")</f>
        <v>0</v>
      </c>
      <c r="Z353" s="42"/>
      <c r="AA353" s="67"/>
      <c r="AB353" s="67"/>
      <c r="AC353" s="67"/>
    </row>
    <row r="354" spans="1:68" ht="14.25" customHeight="1" x14ac:dyDescent="0.25">
      <c r="A354" s="679" t="s">
        <v>558</v>
      </c>
      <c r="B354" s="679"/>
      <c r="C354" s="679"/>
      <c r="D354" s="679"/>
      <c r="E354" s="679"/>
      <c r="F354" s="679"/>
      <c r="G354" s="679"/>
      <c r="H354" s="679"/>
      <c r="I354" s="679"/>
      <c r="J354" s="679"/>
      <c r="K354" s="679"/>
      <c r="L354" s="679"/>
      <c r="M354" s="679"/>
      <c r="N354" s="679"/>
      <c r="O354" s="679"/>
      <c r="P354" s="679"/>
      <c r="Q354" s="679"/>
      <c r="R354" s="679"/>
      <c r="S354" s="679"/>
      <c r="T354" s="679"/>
      <c r="U354" s="679"/>
      <c r="V354" s="679"/>
      <c r="W354" s="679"/>
      <c r="X354" s="679"/>
      <c r="Y354" s="679"/>
      <c r="Z354" s="679"/>
      <c r="AA354" s="66"/>
      <c r="AB354" s="66"/>
      <c r="AC354" s="80"/>
    </row>
    <row r="355" spans="1:68" ht="16.5" customHeight="1" x14ac:dyDescent="0.25">
      <c r="A355" s="63" t="s">
        <v>559</v>
      </c>
      <c r="B355" s="63" t="s">
        <v>560</v>
      </c>
      <c r="C355" s="36">
        <v>4301180007</v>
      </c>
      <c r="D355" s="680">
        <v>4680115881808</v>
      </c>
      <c r="E355" s="680"/>
      <c r="F355" s="62">
        <v>0.1</v>
      </c>
      <c r="G355" s="37">
        <v>20</v>
      </c>
      <c r="H355" s="62">
        <v>2</v>
      </c>
      <c r="I355" s="62">
        <v>2.2400000000000002</v>
      </c>
      <c r="J355" s="37">
        <v>238</v>
      </c>
      <c r="K355" s="37" t="s">
        <v>80</v>
      </c>
      <c r="L355" s="37" t="s">
        <v>45</v>
      </c>
      <c r="M355" s="38" t="s">
        <v>562</v>
      </c>
      <c r="N355" s="38"/>
      <c r="O355" s="37">
        <v>730</v>
      </c>
      <c r="P355" s="8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5" s="682"/>
      <c r="R355" s="682"/>
      <c r="S355" s="682"/>
      <c r="T355" s="683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IFERROR(IF(Y355=0,"",ROUNDUP(Y355/H355,0)*0.00474),"")</f>
        <v/>
      </c>
      <c r="AA355" s="68" t="s">
        <v>45</v>
      </c>
      <c r="AB355" s="69" t="s">
        <v>45</v>
      </c>
      <c r="AC355" s="418" t="s">
        <v>561</v>
      </c>
      <c r="AG355" s="78"/>
      <c r="AJ355" s="84" t="s">
        <v>45</v>
      </c>
      <c r="AK355" s="84">
        <v>0</v>
      </c>
      <c r="BB355" s="419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563</v>
      </c>
      <c r="B356" s="63" t="s">
        <v>564</v>
      </c>
      <c r="C356" s="36">
        <v>4301180006</v>
      </c>
      <c r="D356" s="680">
        <v>4680115881822</v>
      </c>
      <c r="E356" s="680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80</v>
      </c>
      <c r="L356" s="37" t="s">
        <v>45</v>
      </c>
      <c r="M356" s="38" t="s">
        <v>562</v>
      </c>
      <c r="N356" s="38"/>
      <c r="O356" s="37">
        <v>730</v>
      </c>
      <c r="P356" s="8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6" s="682"/>
      <c r="R356" s="682"/>
      <c r="S356" s="682"/>
      <c r="T356" s="683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561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565</v>
      </c>
      <c r="B357" s="63" t="s">
        <v>566</v>
      </c>
      <c r="C357" s="36">
        <v>4301180001</v>
      </c>
      <c r="D357" s="680">
        <v>4680115880016</v>
      </c>
      <c r="E357" s="680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80</v>
      </c>
      <c r="L357" s="37" t="s">
        <v>45</v>
      </c>
      <c r="M357" s="38" t="s">
        <v>562</v>
      </c>
      <c r="N357" s="38"/>
      <c r="O357" s="37">
        <v>730</v>
      </c>
      <c r="P357" s="8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7" s="682"/>
      <c r="R357" s="682"/>
      <c r="S357" s="682"/>
      <c r="T357" s="683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561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74"/>
      <c r="B358" s="674"/>
      <c r="C358" s="674"/>
      <c r="D358" s="674"/>
      <c r="E358" s="674"/>
      <c r="F358" s="674"/>
      <c r="G358" s="674"/>
      <c r="H358" s="674"/>
      <c r="I358" s="674"/>
      <c r="J358" s="674"/>
      <c r="K358" s="674"/>
      <c r="L358" s="674"/>
      <c r="M358" s="674"/>
      <c r="N358" s="674"/>
      <c r="O358" s="687"/>
      <c r="P358" s="684" t="s">
        <v>40</v>
      </c>
      <c r="Q358" s="685"/>
      <c r="R358" s="685"/>
      <c r="S358" s="685"/>
      <c r="T358" s="685"/>
      <c r="U358" s="685"/>
      <c r="V358" s="686"/>
      <c r="W358" s="42" t="s">
        <v>39</v>
      </c>
      <c r="X358" s="43">
        <f>IFERROR(X355/H355,"0")+IFERROR(X356/H356,"0")+IFERROR(X357/H357,"0")</f>
        <v>0</v>
      </c>
      <c r="Y358" s="43">
        <f>IFERROR(Y355/H355,"0")+IFERROR(Y356/H356,"0")+IFERROR(Y357/H357,"0")</f>
        <v>0</v>
      </c>
      <c r="Z358" s="43">
        <f>IFERROR(IF(Z355="",0,Z355),"0")+IFERROR(IF(Z356="",0,Z356),"0")+IFERROR(IF(Z357="",0,Z357),"0")</f>
        <v>0</v>
      </c>
      <c r="AA358" s="67"/>
      <c r="AB358" s="67"/>
      <c r="AC358" s="67"/>
    </row>
    <row r="359" spans="1:68" x14ac:dyDescent="0.2">
      <c r="A359" s="674"/>
      <c r="B359" s="674"/>
      <c r="C359" s="674"/>
      <c r="D359" s="674"/>
      <c r="E359" s="674"/>
      <c r="F359" s="674"/>
      <c r="G359" s="674"/>
      <c r="H359" s="674"/>
      <c r="I359" s="674"/>
      <c r="J359" s="674"/>
      <c r="K359" s="674"/>
      <c r="L359" s="674"/>
      <c r="M359" s="674"/>
      <c r="N359" s="674"/>
      <c r="O359" s="687"/>
      <c r="P359" s="684" t="s">
        <v>40</v>
      </c>
      <c r="Q359" s="685"/>
      <c r="R359" s="685"/>
      <c r="S359" s="685"/>
      <c r="T359" s="685"/>
      <c r="U359" s="685"/>
      <c r="V359" s="686"/>
      <c r="W359" s="42" t="s">
        <v>0</v>
      </c>
      <c r="X359" s="43">
        <f>IFERROR(SUM(X355:X357),"0")</f>
        <v>0</v>
      </c>
      <c r="Y359" s="43">
        <f>IFERROR(SUM(Y355:Y357),"0")</f>
        <v>0</v>
      </c>
      <c r="Z359" s="42"/>
      <c r="AA359" s="67"/>
      <c r="AB359" s="67"/>
      <c r="AC359" s="67"/>
    </row>
    <row r="360" spans="1:68" ht="16.5" customHeight="1" x14ac:dyDescent="0.25">
      <c r="A360" s="694" t="s">
        <v>567</v>
      </c>
      <c r="B360" s="694"/>
      <c r="C360" s="694"/>
      <c r="D360" s="694"/>
      <c r="E360" s="694"/>
      <c r="F360" s="694"/>
      <c r="G360" s="694"/>
      <c r="H360" s="694"/>
      <c r="I360" s="694"/>
      <c r="J360" s="694"/>
      <c r="K360" s="694"/>
      <c r="L360" s="694"/>
      <c r="M360" s="694"/>
      <c r="N360" s="694"/>
      <c r="O360" s="694"/>
      <c r="P360" s="694"/>
      <c r="Q360" s="694"/>
      <c r="R360" s="694"/>
      <c r="S360" s="694"/>
      <c r="T360" s="694"/>
      <c r="U360" s="694"/>
      <c r="V360" s="694"/>
      <c r="W360" s="694"/>
      <c r="X360" s="694"/>
      <c r="Y360" s="694"/>
      <c r="Z360" s="694"/>
      <c r="AA360" s="65"/>
      <c r="AB360" s="65"/>
      <c r="AC360" s="79"/>
    </row>
    <row r="361" spans="1:68" ht="14.25" customHeight="1" x14ac:dyDescent="0.25">
      <c r="A361" s="679" t="s">
        <v>153</v>
      </c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79"/>
      <c r="P361" s="679"/>
      <c r="Q361" s="679"/>
      <c r="R361" s="679"/>
      <c r="S361" s="679"/>
      <c r="T361" s="679"/>
      <c r="U361" s="679"/>
      <c r="V361" s="679"/>
      <c r="W361" s="679"/>
      <c r="X361" s="679"/>
      <c r="Y361" s="679"/>
      <c r="Z361" s="679"/>
      <c r="AA361" s="66"/>
      <c r="AB361" s="66"/>
      <c r="AC361" s="80"/>
    </row>
    <row r="362" spans="1:68" ht="27" customHeight="1" x14ac:dyDescent="0.25">
      <c r="A362" s="63" t="s">
        <v>568</v>
      </c>
      <c r="B362" s="63" t="s">
        <v>569</v>
      </c>
      <c r="C362" s="36">
        <v>4301031066</v>
      </c>
      <c r="D362" s="680">
        <v>4607091383836</v>
      </c>
      <c r="E362" s="680"/>
      <c r="F362" s="62">
        <v>0.3</v>
      </c>
      <c r="G362" s="37">
        <v>6</v>
      </c>
      <c r="H362" s="62">
        <v>1.8</v>
      </c>
      <c r="I362" s="62">
        <v>2.028</v>
      </c>
      <c r="J362" s="37">
        <v>182</v>
      </c>
      <c r="K362" s="37" t="s">
        <v>80</v>
      </c>
      <c r="L362" s="37" t="s">
        <v>45</v>
      </c>
      <c r="M362" s="38" t="s">
        <v>79</v>
      </c>
      <c r="N362" s="38"/>
      <c r="O362" s="37">
        <v>40</v>
      </c>
      <c r="P362" s="8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2" s="682"/>
      <c r="R362" s="682"/>
      <c r="S362" s="682"/>
      <c r="T362" s="683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IFERROR(IF(Y362=0,"",ROUNDUP(Y362/H362,0)*0.00651),"")</f>
        <v/>
      </c>
      <c r="AA362" s="68" t="s">
        <v>45</v>
      </c>
      <c r="AB362" s="69" t="s">
        <v>45</v>
      </c>
      <c r="AC362" s="424" t="s">
        <v>570</v>
      </c>
      <c r="AG362" s="78"/>
      <c r="AJ362" s="84" t="s">
        <v>45</v>
      </c>
      <c r="AK362" s="84">
        <v>0</v>
      </c>
      <c r="BB362" s="425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74"/>
      <c r="B363" s="674"/>
      <c r="C363" s="674"/>
      <c r="D363" s="674"/>
      <c r="E363" s="674"/>
      <c r="F363" s="674"/>
      <c r="G363" s="674"/>
      <c r="H363" s="674"/>
      <c r="I363" s="674"/>
      <c r="J363" s="674"/>
      <c r="K363" s="674"/>
      <c r="L363" s="674"/>
      <c r="M363" s="674"/>
      <c r="N363" s="674"/>
      <c r="O363" s="687"/>
      <c r="P363" s="684" t="s">
        <v>40</v>
      </c>
      <c r="Q363" s="685"/>
      <c r="R363" s="685"/>
      <c r="S363" s="685"/>
      <c r="T363" s="685"/>
      <c r="U363" s="685"/>
      <c r="V363" s="686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74"/>
      <c r="B364" s="674"/>
      <c r="C364" s="674"/>
      <c r="D364" s="674"/>
      <c r="E364" s="674"/>
      <c r="F364" s="674"/>
      <c r="G364" s="674"/>
      <c r="H364" s="674"/>
      <c r="I364" s="674"/>
      <c r="J364" s="674"/>
      <c r="K364" s="674"/>
      <c r="L364" s="674"/>
      <c r="M364" s="674"/>
      <c r="N364" s="674"/>
      <c r="O364" s="687"/>
      <c r="P364" s="684" t="s">
        <v>40</v>
      </c>
      <c r="Q364" s="685"/>
      <c r="R364" s="685"/>
      <c r="S364" s="685"/>
      <c r="T364" s="685"/>
      <c r="U364" s="685"/>
      <c r="V364" s="686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4.25" customHeight="1" x14ac:dyDescent="0.25">
      <c r="A365" s="679" t="s">
        <v>75</v>
      </c>
      <c r="B365" s="679"/>
      <c r="C365" s="679"/>
      <c r="D365" s="679"/>
      <c r="E365" s="679"/>
      <c r="F365" s="679"/>
      <c r="G365" s="679"/>
      <c r="H365" s="679"/>
      <c r="I365" s="679"/>
      <c r="J365" s="679"/>
      <c r="K365" s="679"/>
      <c r="L365" s="679"/>
      <c r="M365" s="679"/>
      <c r="N365" s="679"/>
      <c r="O365" s="679"/>
      <c r="P365" s="679"/>
      <c r="Q365" s="679"/>
      <c r="R365" s="679"/>
      <c r="S365" s="679"/>
      <c r="T365" s="679"/>
      <c r="U365" s="679"/>
      <c r="V365" s="679"/>
      <c r="W365" s="679"/>
      <c r="X365" s="679"/>
      <c r="Y365" s="679"/>
      <c r="Z365" s="679"/>
      <c r="AA365" s="66"/>
      <c r="AB365" s="66"/>
      <c r="AC365" s="80"/>
    </row>
    <row r="366" spans="1:68" ht="27" customHeight="1" x14ac:dyDescent="0.25">
      <c r="A366" s="63" t="s">
        <v>571</v>
      </c>
      <c r="B366" s="63" t="s">
        <v>572</v>
      </c>
      <c r="C366" s="36">
        <v>4301051489</v>
      </c>
      <c r="D366" s="680">
        <v>4607091387919</v>
      </c>
      <c r="E366" s="680"/>
      <c r="F366" s="62">
        <v>1.35</v>
      </c>
      <c r="G366" s="37">
        <v>6</v>
      </c>
      <c r="H366" s="62">
        <v>8.1</v>
      </c>
      <c r="I366" s="62">
        <v>8.6189999999999998</v>
      </c>
      <c r="J366" s="37">
        <v>64</v>
      </c>
      <c r="K366" s="37" t="s">
        <v>111</v>
      </c>
      <c r="L366" s="37" t="s">
        <v>45</v>
      </c>
      <c r="M366" s="38" t="s">
        <v>139</v>
      </c>
      <c r="N366" s="38"/>
      <c r="O366" s="37">
        <v>45</v>
      </c>
      <c r="P366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6" s="682"/>
      <c r="R366" s="682"/>
      <c r="S366" s="682"/>
      <c r="T366" s="683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26" t="s">
        <v>573</v>
      </c>
      <c r="AG366" s="78"/>
      <c r="AJ366" s="84" t="s">
        <v>45</v>
      </c>
      <c r="AK366" s="84">
        <v>0</v>
      </c>
      <c r="BB366" s="427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574</v>
      </c>
      <c r="B367" s="63" t="s">
        <v>575</v>
      </c>
      <c r="C367" s="36">
        <v>4301051461</v>
      </c>
      <c r="D367" s="680">
        <v>4680115883604</v>
      </c>
      <c r="E367" s="680"/>
      <c r="F367" s="62">
        <v>0.35</v>
      </c>
      <c r="G367" s="37">
        <v>6</v>
      </c>
      <c r="H367" s="62">
        <v>2.1</v>
      </c>
      <c r="I367" s="62">
        <v>2.3519999999999999</v>
      </c>
      <c r="J367" s="37">
        <v>182</v>
      </c>
      <c r="K367" s="37" t="s">
        <v>80</v>
      </c>
      <c r="L367" s="37" t="s">
        <v>45</v>
      </c>
      <c r="M367" s="38" t="s">
        <v>114</v>
      </c>
      <c r="N367" s="38"/>
      <c r="O367" s="37">
        <v>45</v>
      </c>
      <c r="P367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7" s="682"/>
      <c r="R367" s="682"/>
      <c r="S367" s="682"/>
      <c r="T367" s="68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28" t="s">
        <v>576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577</v>
      </c>
      <c r="B368" s="63" t="s">
        <v>578</v>
      </c>
      <c r="C368" s="36">
        <v>4301051864</v>
      </c>
      <c r="D368" s="680">
        <v>4680115883567</v>
      </c>
      <c r="E368" s="680"/>
      <c r="F368" s="62">
        <v>0.35</v>
      </c>
      <c r="G368" s="37">
        <v>6</v>
      </c>
      <c r="H368" s="62">
        <v>2.1</v>
      </c>
      <c r="I368" s="62">
        <v>2.34</v>
      </c>
      <c r="J368" s="37">
        <v>182</v>
      </c>
      <c r="K368" s="37" t="s">
        <v>80</v>
      </c>
      <c r="L368" s="37" t="s">
        <v>45</v>
      </c>
      <c r="M368" s="38" t="s">
        <v>139</v>
      </c>
      <c r="N368" s="38"/>
      <c r="O368" s="37">
        <v>40</v>
      </c>
      <c r="P368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8" s="682"/>
      <c r="R368" s="682"/>
      <c r="S368" s="682"/>
      <c r="T368" s="68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579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74"/>
      <c r="B369" s="674"/>
      <c r="C369" s="674"/>
      <c r="D369" s="674"/>
      <c r="E369" s="674"/>
      <c r="F369" s="674"/>
      <c r="G369" s="674"/>
      <c r="H369" s="674"/>
      <c r="I369" s="674"/>
      <c r="J369" s="674"/>
      <c r="K369" s="674"/>
      <c r="L369" s="674"/>
      <c r="M369" s="674"/>
      <c r="N369" s="674"/>
      <c r="O369" s="687"/>
      <c r="P369" s="684" t="s">
        <v>40</v>
      </c>
      <c r="Q369" s="685"/>
      <c r="R369" s="685"/>
      <c r="S369" s="685"/>
      <c r="T369" s="685"/>
      <c r="U369" s="685"/>
      <c r="V369" s="686"/>
      <c r="W369" s="42" t="s">
        <v>39</v>
      </c>
      <c r="X369" s="43">
        <f>IFERROR(X366/H366,"0")+IFERROR(X367/H367,"0")+IFERROR(X368/H368,"0")</f>
        <v>0</v>
      </c>
      <c r="Y369" s="43">
        <f>IFERROR(Y366/H366,"0")+IFERROR(Y367/H367,"0")+IFERROR(Y368/H368,"0")</f>
        <v>0</v>
      </c>
      <c r="Z369" s="43">
        <f>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674"/>
      <c r="B370" s="674"/>
      <c r="C370" s="674"/>
      <c r="D370" s="674"/>
      <c r="E370" s="674"/>
      <c r="F370" s="674"/>
      <c r="G370" s="674"/>
      <c r="H370" s="674"/>
      <c r="I370" s="674"/>
      <c r="J370" s="674"/>
      <c r="K370" s="674"/>
      <c r="L370" s="674"/>
      <c r="M370" s="674"/>
      <c r="N370" s="674"/>
      <c r="O370" s="687"/>
      <c r="P370" s="684" t="s">
        <v>40</v>
      </c>
      <c r="Q370" s="685"/>
      <c r="R370" s="685"/>
      <c r="S370" s="685"/>
      <c r="T370" s="685"/>
      <c r="U370" s="685"/>
      <c r="V370" s="686"/>
      <c r="W370" s="42" t="s">
        <v>0</v>
      </c>
      <c r="X370" s="43">
        <f>IFERROR(SUM(X366:X368),"0")</f>
        <v>0</v>
      </c>
      <c r="Y370" s="43">
        <f>IFERROR(SUM(Y366:Y368),"0")</f>
        <v>0</v>
      </c>
      <c r="Z370" s="42"/>
      <c r="AA370" s="67"/>
      <c r="AB370" s="67"/>
      <c r="AC370" s="67"/>
    </row>
    <row r="371" spans="1:68" ht="27.75" customHeight="1" x14ac:dyDescent="0.2">
      <c r="A371" s="717" t="s">
        <v>580</v>
      </c>
      <c r="B371" s="717"/>
      <c r="C371" s="717"/>
      <c r="D371" s="717"/>
      <c r="E371" s="717"/>
      <c r="F371" s="717"/>
      <c r="G371" s="717"/>
      <c r="H371" s="717"/>
      <c r="I371" s="717"/>
      <c r="J371" s="717"/>
      <c r="K371" s="717"/>
      <c r="L371" s="717"/>
      <c r="M371" s="717"/>
      <c r="N371" s="717"/>
      <c r="O371" s="717"/>
      <c r="P371" s="717"/>
      <c r="Q371" s="717"/>
      <c r="R371" s="717"/>
      <c r="S371" s="717"/>
      <c r="T371" s="717"/>
      <c r="U371" s="717"/>
      <c r="V371" s="717"/>
      <c r="W371" s="717"/>
      <c r="X371" s="717"/>
      <c r="Y371" s="717"/>
      <c r="Z371" s="717"/>
      <c r="AA371" s="54"/>
      <c r="AB371" s="54"/>
      <c r="AC371" s="54"/>
    </row>
    <row r="372" spans="1:68" ht="16.5" customHeight="1" x14ac:dyDescent="0.25">
      <c r="A372" s="694" t="s">
        <v>581</v>
      </c>
      <c r="B372" s="694"/>
      <c r="C372" s="694"/>
      <c r="D372" s="694"/>
      <c r="E372" s="694"/>
      <c r="F372" s="694"/>
      <c r="G372" s="694"/>
      <c r="H372" s="694"/>
      <c r="I372" s="694"/>
      <c r="J372" s="694"/>
      <c r="K372" s="694"/>
      <c r="L372" s="694"/>
      <c r="M372" s="694"/>
      <c r="N372" s="694"/>
      <c r="O372" s="694"/>
      <c r="P372" s="694"/>
      <c r="Q372" s="694"/>
      <c r="R372" s="694"/>
      <c r="S372" s="694"/>
      <c r="T372" s="694"/>
      <c r="U372" s="694"/>
      <c r="V372" s="694"/>
      <c r="W372" s="694"/>
      <c r="X372" s="694"/>
      <c r="Y372" s="694"/>
      <c r="Z372" s="694"/>
      <c r="AA372" s="65"/>
      <c r="AB372" s="65"/>
      <c r="AC372" s="79"/>
    </row>
    <row r="373" spans="1:68" ht="14.25" customHeight="1" x14ac:dyDescent="0.25">
      <c r="A373" s="679" t="s">
        <v>106</v>
      </c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79"/>
      <c r="P373" s="679"/>
      <c r="Q373" s="679"/>
      <c r="R373" s="679"/>
      <c r="S373" s="679"/>
      <c r="T373" s="679"/>
      <c r="U373" s="679"/>
      <c r="V373" s="679"/>
      <c r="W373" s="679"/>
      <c r="X373" s="679"/>
      <c r="Y373" s="679"/>
      <c r="Z373" s="679"/>
      <c r="AA373" s="66"/>
      <c r="AB373" s="66"/>
      <c r="AC373" s="80"/>
    </row>
    <row r="374" spans="1:68" ht="37.5" customHeight="1" x14ac:dyDescent="0.25">
      <c r="A374" s="63" t="s">
        <v>582</v>
      </c>
      <c r="B374" s="63" t="s">
        <v>583</v>
      </c>
      <c r="C374" s="36">
        <v>4301011869</v>
      </c>
      <c r="D374" s="680">
        <v>4680115884847</v>
      </c>
      <c r="E374" s="680"/>
      <c r="F374" s="62">
        <v>2.5</v>
      </c>
      <c r="G374" s="37">
        <v>6</v>
      </c>
      <c r="H374" s="62">
        <v>15</v>
      </c>
      <c r="I374" s="62">
        <v>15.48</v>
      </c>
      <c r="J374" s="37">
        <v>48</v>
      </c>
      <c r="K374" s="37" t="s">
        <v>111</v>
      </c>
      <c r="L374" s="37" t="s">
        <v>45</v>
      </c>
      <c r="M374" s="38" t="s">
        <v>79</v>
      </c>
      <c r="N374" s="38"/>
      <c r="O374" s="37">
        <v>60</v>
      </c>
      <c r="P374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4" s="682"/>
      <c r="R374" s="682"/>
      <c r="S374" s="682"/>
      <c r="T374" s="683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83" si="58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32" t="s">
        <v>584</v>
      </c>
      <c r="AG374" s="78"/>
      <c r="AJ374" s="84" t="s">
        <v>45</v>
      </c>
      <c r="AK374" s="84">
        <v>0</v>
      </c>
      <c r="BB374" s="433" t="s">
        <v>66</v>
      </c>
      <c r="BM374" s="78">
        <f t="shared" ref="BM374:BM383" si="59">IFERROR(X374*I374/H374,"0")</f>
        <v>0</v>
      </c>
      <c r="BN374" s="78">
        <f t="shared" ref="BN374:BN383" si="60">IFERROR(Y374*I374/H374,"0")</f>
        <v>0</v>
      </c>
      <c r="BO374" s="78">
        <f t="shared" ref="BO374:BO383" si="61">IFERROR(1/J374*(X374/H374),"0")</f>
        <v>0</v>
      </c>
      <c r="BP374" s="78">
        <f t="shared" ref="BP374:BP383" si="62">IFERROR(1/J374*(Y374/H374),"0")</f>
        <v>0</v>
      </c>
    </row>
    <row r="375" spans="1:68" ht="27" customHeight="1" x14ac:dyDescent="0.25">
      <c r="A375" s="63" t="s">
        <v>582</v>
      </c>
      <c r="B375" s="63" t="s">
        <v>585</v>
      </c>
      <c r="C375" s="36">
        <v>4301011946</v>
      </c>
      <c r="D375" s="680">
        <v>4680115884847</v>
      </c>
      <c r="E375" s="680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111</v>
      </c>
      <c r="L375" s="37" t="s">
        <v>45</v>
      </c>
      <c r="M375" s="38" t="s">
        <v>392</v>
      </c>
      <c r="N375" s="38"/>
      <c r="O375" s="37">
        <v>60</v>
      </c>
      <c r="P375" s="8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682"/>
      <c r="R375" s="682"/>
      <c r="S375" s="682"/>
      <c r="T375" s="683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58"/>
        <v>0</v>
      </c>
      <c r="Z375" s="41" t="str">
        <f>IFERROR(IF(Y375=0,"",ROUNDUP(Y375/H375,0)*0.02039),"")</f>
        <v/>
      </c>
      <c r="AA375" s="68" t="s">
        <v>45</v>
      </c>
      <c r="AB375" s="69" t="s">
        <v>45</v>
      </c>
      <c r="AC375" s="434" t="s">
        <v>586</v>
      </c>
      <c r="AG375" s="78"/>
      <c r="AJ375" s="84" t="s">
        <v>45</v>
      </c>
      <c r="AK375" s="84">
        <v>0</v>
      </c>
      <c r="BB375" s="435" t="s">
        <v>66</v>
      </c>
      <c r="BM375" s="78">
        <f t="shared" si="59"/>
        <v>0</v>
      </c>
      <c r="BN375" s="78">
        <f t="shared" si="60"/>
        <v>0</v>
      </c>
      <c r="BO375" s="78">
        <f t="shared" si="61"/>
        <v>0</v>
      </c>
      <c r="BP375" s="78">
        <f t="shared" si="62"/>
        <v>0</v>
      </c>
    </row>
    <row r="376" spans="1:68" ht="27" customHeight="1" x14ac:dyDescent="0.25">
      <c r="A376" s="63" t="s">
        <v>587</v>
      </c>
      <c r="B376" s="63" t="s">
        <v>588</v>
      </c>
      <c r="C376" s="36">
        <v>4301011870</v>
      </c>
      <c r="D376" s="680">
        <v>4680115884854</v>
      </c>
      <c r="E376" s="680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111</v>
      </c>
      <c r="L376" s="37" t="s">
        <v>45</v>
      </c>
      <c r="M376" s="38" t="s">
        <v>79</v>
      </c>
      <c r="N376" s="38"/>
      <c r="O376" s="37">
        <v>60</v>
      </c>
      <c r="P376" s="7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682"/>
      <c r="R376" s="682"/>
      <c r="S376" s="682"/>
      <c r="T376" s="683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36" t="s">
        <v>589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587</v>
      </c>
      <c r="B377" s="63" t="s">
        <v>590</v>
      </c>
      <c r="C377" s="36">
        <v>4301011947</v>
      </c>
      <c r="D377" s="680">
        <v>4680115884854</v>
      </c>
      <c r="E377" s="680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111</v>
      </c>
      <c r="L377" s="37" t="s">
        <v>45</v>
      </c>
      <c r="M377" s="38" t="s">
        <v>392</v>
      </c>
      <c r="N377" s="38"/>
      <c r="O377" s="37">
        <v>60</v>
      </c>
      <c r="P377" s="79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82"/>
      <c r="R377" s="682"/>
      <c r="S377" s="682"/>
      <c r="T377" s="683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38" t="s">
        <v>586</v>
      </c>
      <c r="AG377" s="78"/>
      <c r="AJ377" s="84" t="s">
        <v>45</v>
      </c>
      <c r="AK377" s="84">
        <v>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591</v>
      </c>
      <c r="B378" s="63" t="s">
        <v>592</v>
      </c>
      <c r="C378" s="36">
        <v>4301011832</v>
      </c>
      <c r="D378" s="680">
        <v>4607091383997</v>
      </c>
      <c r="E378" s="680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111</v>
      </c>
      <c r="L378" s="37" t="s">
        <v>45</v>
      </c>
      <c r="M378" s="38" t="s">
        <v>139</v>
      </c>
      <c r="N378" s="38"/>
      <c r="O378" s="37">
        <v>60</v>
      </c>
      <c r="P378" s="8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8" s="682"/>
      <c r="R378" s="682"/>
      <c r="S378" s="682"/>
      <c r="T378" s="683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40" t="s">
        <v>593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37.5" customHeight="1" x14ac:dyDescent="0.25">
      <c r="A379" s="63" t="s">
        <v>594</v>
      </c>
      <c r="B379" s="63" t="s">
        <v>595</v>
      </c>
      <c r="C379" s="36">
        <v>4301011867</v>
      </c>
      <c r="D379" s="680">
        <v>4680115884830</v>
      </c>
      <c r="E379" s="680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111</v>
      </c>
      <c r="L379" s="37" t="s">
        <v>45</v>
      </c>
      <c r="M379" s="38" t="s">
        <v>79</v>
      </c>
      <c r="N379" s="38"/>
      <c r="O379" s="37">
        <v>60</v>
      </c>
      <c r="P379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82"/>
      <c r="R379" s="682"/>
      <c r="S379" s="682"/>
      <c r="T379" s="683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596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594</v>
      </c>
      <c r="B380" s="63" t="s">
        <v>597</v>
      </c>
      <c r="C380" s="36">
        <v>4301011943</v>
      </c>
      <c r="D380" s="680">
        <v>4680115884830</v>
      </c>
      <c r="E380" s="680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111</v>
      </c>
      <c r="L380" s="37" t="s">
        <v>45</v>
      </c>
      <c r="M380" s="38" t="s">
        <v>392</v>
      </c>
      <c r="N380" s="38"/>
      <c r="O380" s="37">
        <v>60</v>
      </c>
      <c r="P380" s="80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682"/>
      <c r="R380" s="682"/>
      <c r="S380" s="682"/>
      <c r="T380" s="683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44" t="s">
        <v>586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598</v>
      </c>
      <c r="B381" s="63" t="s">
        <v>599</v>
      </c>
      <c r="C381" s="36">
        <v>4301011433</v>
      </c>
      <c r="D381" s="680">
        <v>4680115882638</v>
      </c>
      <c r="E381" s="680"/>
      <c r="F381" s="62">
        <v>0.4</v>
      </c>
      <c r="G381" s="37">
        <v>10</v>
      </c>
      <c r="H381" s="62">
        <v>4</v>
      </c>
      <c r="I381" s="62">
        <v>4.21</v>
      </c>
      <c r="J381" s="37">
        <v>132</v>
      </c>
      <c r="K381" s="37" t="s">
        <v>115</v>
      </c>
      <c r="L381" s="37" t="s">
        <v>45</v>
      </c>
      <c r="M381" s="38" t="s">
        <v>110</v>
      </c>
      <c r="N381" s="38"/>
      <c r="O381" s="37">
        <v>90</v>
      </c>
      <c r="P381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1" s="682"/>
      <c r="R381" s="682"/>
      <c r="S381" s="682"/>
      <c r="T381" s="683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46" t="s">
        <v>600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601</v>
      </c>
      <c r="B382" s="63" t="s">
        <v>602</v>
      </c>
      <c r="C382" s="36">
        <v>4301011952</v>
      </c>
      <c r="D382" s="680">
        <v>4680115884922</v>
      </c>
      <c r="E382" s="680"/>
      <c r="F382" s="62">
        <v>0.5</v>
      </c>
      <c r="G382" s="37">
        <v>10</v>
      </c>
      <c r="H382" s="62">
        <v>5</v>
      </c>
      <c r="I382" s="62">
        <v>5.21</v>
      </c>
      <c r="J382" s="37">
        <v>132</v>
      </c>
      <c r="K382" s="37" t="s">
        <v>115</v>
      </c>
      <c r="L382" s="37" t="s">
        <v>45</v>
      </c>
      <c r="M382" s="38" t="s">
        <v>79</v>
      </c>
      <c r="N382" s="38"/>
      <c r="O382" s="37">
        <v>60</v>
      </c>
      <c r="P382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2" s="682"/>
      <c r="R382" s="682"/>
      <c r="S382" s="682"/>
      <c r="T382" s="683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589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37.5" customHeight="1" x14ac:dyDescent="0.25">
      <c r="A383" s="63" t="s">
        <v>603</v>
      </c>
      <c r="B383" s="63" t="s">
        <v>604</v>
      </c>
      <c r="C383" s="36">
        <v>4301011868</v>
      </c>
      <c r="D383" s="680">
        <v>4680115884861</v>
      </c>
      <c r="E383" s="680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115</v>
      </c>
      <c r="L383" s="37" t="s">
        <v>45</v>
      </c>
      <c r="M383" s="38" t="s">
        <v>79</v>
      </c>
      <c r="N383" s="38"/>
      <c r="O383" s="37">
        <v>60</v>
      </c>
      <c r="P383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3" s="682"/>
      <c r="R383" s="682"/>
      <c r="S383" s="682"/>
      <c r="T383" s="683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596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x14ac:dyDescent="0.2">
      <c r="A384" s="674"/>
      <c r="B384" s="674"/>
      <c r="C384" s="674"/>
      <c r="D384" s="674"/>
      <c r="E384" s="674"/>
      <c r="F384" s="674"/>
      <c r="G384" s="674"/>
      <c r="H384" s="674"/>
      <c r="I384" s="674"/>
      <c r="J384" s="674"/>
      <c r="K384" s="674"/>
      <c r="L384" s="674"/>
      <c r="M384" s="674"/>
      <c r="N384" s="674"/>
      <c r="O384" s="687"/>
      <c r="P384" s="684" t="s">
        <v>40</v>
      </c>
      <c r="Q384" s="685"/>
      <c r="R384" s="685"/>
      <c r="S384" s="685"/>
      <c r="T384" s="685"/>
      <c r="U384" s="685"/>
      <c r="V384" s="686"/>
      <c r="W384" s="42" t="s">
        <v>39</v>
      </c>
      <c r="X384" s="43">
        <f>IFERROR(X374/H374,"0")+IFERROR(X375/H375,"0")+IFERROR(X376/H376,"0")+IFERROR(X377/H377,"0")+IFERROR(X378/H378,"0")+IFERROR(X379/H379,"0")+IFERROR(X380/H380,"0")+IFERROR(X381/H381,"0")+IFERROR(X382/H382,"0")+IFERROR(X383/H383,"0")</f>
        <v>0</v>
      </c>
      <c r="Y384" s="43">
        <f>IFERROR(Y374/H374,"0")+IFERROR(Y375/H375,"0")+IFERROR(Y376/H376,"0")+IFERROR(Y377/H377,"0")+IFERROR(Y378/H378,"0")+IFERROR(Y379/H379,"0")+IFERROR(Y380/H380,"0")+IFERROR(Y381/H381,"0")+IFERROR(Y382/H382,"0")+IFERROR(Y383/H383,"0")</f>
        <v>0</v>
      </c>
      <c r="Z384" s="43">
        <f>IFERROR(IF(Z374="",0,Z374),"0")+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674"/>
      <c r="B385" s="674"/>
      <c r="C385" s="674"/>
      <c r="D385" s="674"/>
      <c r="E385" s="674"/>
      <c r="F385" s="674"/>
      <c r="G385" s="674"/>
      <c r="H385" s="674"/>
      <c r="I385" s="674"/>
      <c r="J385" s="674"/>
      <c r="K385" s="674"/>
      <c r="L385" s="674"/>
      <c r="M385" s="674"/>
      <c r="N385" s="674"/>
      <c r="O385" s="687"/>
      <c r="P385" s="684" t="s">
        <v>40</v>
      </c>
      <c r="Q385" s="685"/>
      <c r="R385" s="685"/>
      <c r="S385" s="685"/>
      <c r="T385" s="685"/>
      <c r="U385" s="685"/>
      <c r="V385" s="686"/>
      <c r="W385" s="42" t="s">
        <v>0</v>
      </c>
      <c r="X385" s="43">
        <f>IFERROR(SUM(X374:X383),"0")</f>
        <v>0</v>
      </c>
      <c r="Y385" s="43">
        <f>IFERROR(SUM(Y374:Y383),"0")</f>
        <v>0</v>
      </c>
      <c r="Z385" s="42"/>
      <c r="AA385" s="67"/>
      <c r="AB385" s="67"/>
      <c r="AC385" s="67"/>
    </row>
    <row r="386" spans="1:68" ht="14.25" customHeight="1" x14ac:dyDescent="0.25">
      <c r="A386" s="679" t="s">
        <v>142</v>
      </c>
      <c r="B386" s="679"/>
      <c r="C386" s="679"/>
      <c r="D386" s="679"/>
      <c r="E386" s="679"/>
      <c r="F386" s="679"/>
      <c r="G386" s="679"/>
      <c r="H386" s="679"/>
      <c r="I386" s="679"/>
      <c r="J386" s="679"/>
      <c r="K386" s="679"/>
      <c r="L386" s="679"/>
      <c r="M386" s="679"/>
      <c r="N386" s="679"/>
      <c r="O386" s="679"/>
      <c r="P386" s="679"/>
      <c r="Q386" s="679"/>
      <c r="R386" s="679"/>
      <c r="S386" s="679"/>
      <c r="T386" s="679"/>
      <c r="U386" s="679"/>
      <c r="V386" s="679"/>
      <c r="W386" s="679"/>
      <c r="X386" s="679"/>
      <c r="Y386" s="679"/>
      <c r="Z386" s="679"/>
      <c r="AA386" s="66"/>
      <c r="AB386" s="66"/>
      <c r="AC386" s="80"/>
    </row>
    <row r="387" spans="1:68" ht="27" customHeight="1" x14ac:dyDescent="0.25">
      <c r="A387" s="63" t="s">
        <v>605</v>
      </c>
      <c r="B387" s="63" t="s">
        <v>606</v>
      </c>
      <c r="C387" s="36">
        <v>4301020178</v>
      </c>
      <c r="D387" s="680">
        <v>4607091383980</v>
      </c>
      <c r="E387" s="680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111</v>
      </c>
      <c r="L387" s="37" t="s">
        <v>45</v>
      </c>
      <c r="M387" s="38" t="s">
        <v>110</v>
      </c>
      <c r="N387" s="38"/>
      <c r="O387" s="37">
        <v>50</v>
      </c>
      <c r="P387" s="7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7" s="682"/>
      <c r="R387" s="682"/>
      <c r="S387" s="682"/>
      <c r="T387" s="683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52" t="s">
        <v>607</v>
      </c>
      <c r="AG387" s="78"/>
      <c r="AJ387" s="84" t="s">
        <v>45</v>
      </c>
      <c r="AK387" s="84">
        <v>0</v>
      </c>
      <c r="BB387" s="45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608</v>
      </c>
      <c r="B388" s="63" t="s">
        <v>609</v>
      </c>
      <c r="C388" s="36">
        <v>4301020179</v>
      </c>
      <c r="D388" s="680">
        <v>4607091384178</v>
      </c>
      <c r="E388" s="680"/>
      <c r="F388" s="62">
        <v>0.4</v>
      </c>
      <c r="G388" s="37">
        <v>10</v>
      </c>
      <c r="H388" s="62">
        <v>4</v>
      </c>
      <c r="I388" s="62">
        <v>4.21</v>
      </c>
      <c r="J388" s="37">
        <v>132</v>
      </c>
      <c r="K388" s="37" t="s">
        <v>115</v>
      </c>
      <c r="L388" s="37" t="s">
        <v>45</v>
      </c>
      <c r="M388" s="38" t="s">
        <v>110</v>
      </c>
      <c r="N388" s="38"/>
      <c r="O388" s="37">
        <v>50</v>
      </c>
      <c r="P388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8" s="682"/>
      <c r="R388" s="682"/>
      <c r="S388" s="682"/>
      <c r="T388" s="68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54" t="s">
        <v>607</v>
      </c>
      <c r="AG388" s="78"/>
      <c r="AJ388" s="84" t="s">
        <v>45</v>
      </c>
      <c r="AK388" s="84">
        <v>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674"/>
      <c r="B389" s="674"/>
      <c r="C389" s="674"/>
      <c r="D389" s="674"/>
      <c r="E389" s="674"/>
      <c r="F389" s="674"/>
      <c r="G389" s="674"/>
      <c r="H389" s="674"/>
      <c r="I389" s="674"/>
      <c r="J389" s="674"/>
      <c r="K389" s="674"/>
      <c r="L389" s="674"/>
      <c r="M389" s="674"/>
      <c r="N389" s="674"/>
      <c r="O389" s="687"/>
      <c r="P389" s="684" t="s">
        <v>40</v>
      </c>
      <c r="Q389" s="685"/>
      <c r="R389" s="685"/>
      <c r="S389" s="685"/>
      <c r="T389" s="685"/>
      <c r="U389" s="685"/>
      <c r="V389" s="686"/>
      <c r="W389" s="42" t="s">
        <v>39</v>
      </c>
      <c r="X389" s="43">
        <f>IFERROR(X387/H387,"0")+IFERROR(X388/H388,"0")</f>
        <v>0</v>
      </c>
      <c r="Y389" s="43">
        <f>IFERROR(Y387/H387,"0")+IFERROR(Y388/H388,"0")</f>
        <v>0</v>
      </c>
      <c r="Z389" s="43">
        <f>IFERROR(IF(Z387="",0,Z387),"0")+IFERROR(IF(Z388="",0,Z388),"0")</f>
        <v>0</v>
      </c>
      <c r="AA389" s="67"/>
      <c r="AB389" s="67"/>
      <c r="AC389" s="67"/>
    </row>
    <row r="390" spans="1:68" x14ac:dyDescent="0.2">
      <c r="A390" s="674"/>
      <c r="B390" s="674"/>
      <c r="C390" s="674"/>
      <c r="D390" s="674"/>
      <c r="E390" s="674"/>
      <c r="F390" s="674"/>
      <c r="G390" s="674"/>
      <c r="H390" s="674"/>
      <c r="I390" s="674"/>
      <c r="J390" s="674"/>
      <c r="K390" s="674"/>
      <c r="L390" s="674"/>
      <c r="M390" s="674"/>
      <c r="N390" s="674"/>
      <c r="O390" s="687"/>
      <c r="P390" s="684" t="s">
        <v>40</v>
      </c>
      <c r="Q390" s="685"/>
      <c r="R390" s="685"/>
      <c r="S390" s="685"/>
      <c r="T390" s="685"/>
      <c r="U390" s="685"/>
      <c r="V390" s="686"/>
      <c r="W390" s="42" t="s">
        <v>0</v>
      </c>
      <c r="X390" s="43">
        <f>IFERROR(SUM(X387:X388),"0")</f>
        <v>0</v>
      </c>
      <c r="Y390" s="43">
        <f>IFERROR(SUM(Y387:Y388),"0")</f>
        <v>0</v>
      </c>
      <c r="Z390" s="42"/>
      <c r="AA390" s="67"/>
      <c r="AB390" s="67"/>
      <c r="AC390" s="67"/>
    </row>
    <row r="391" spans="1:68" ht="14.25" customHeight="1" x14ac:dyDescent="0.25">
      <c r="A391" s="679" t="s">
        <v>75</v>
      </c>
      <c r="B391" s="679"/>
      <c r="C391" s="679"/>
      <c r="D391" s="679"/>
      <c r="E391" s="679"/>
      <c r="F391" s="679"/>
      <c r="G391" s="679"/>
      <c r="H391" s="679"/>
      <c r="I391" s="679"/>
      <c r="J391" s="679"/>
      <c r="K391" s="679"/>
      <c r="L391" s="679"/>
      <c r="M391" s="679"/>
      <c r="N391" s="679"/>
      <c r="O391" s="679"/>
      <c r="P391" s="679"/>
      <c r="Q391" s="679"/>
      <c r="R391" s="679"/>
      <c r="S391" s="679"/>
      <c r="T391" s="679"/>
      <c r="U391" s="679"/>
      <c r="V391" s="679"/>
      <c r="W391" s="679"/>
      <c r="X391" s="679"/>
      <c r="Y391" s="679"/>
      <c r="Z391" s="679"/>
      <c r="AA391" s="66"/>
      <c r="AB391" s="66"/>
      <c r="AC391" s="80"/>
    </row>
    <row r="392" spans="1:68" ht="27" customHeight="1" x14ac:dyDescent="0.25">
      <c r="A392" s="63" t="s">
        <v>610</v>
      </c>
      <c r="B392" s="63" t="s">
        <v>611</v>
      </c>
      <c r="C392" s="36">
        <v>4301051903</v>
      </c>
      <c r="D392" s="680">
        <v>4607091383928</v>
      </c>
      <c r="E392" s="680"/>
      <c r="F392" s="62">
        <v>1.5</v>
      </c>
      <c r="G392" s="37">
        <v>6</v>
      </c>
      <c r="H392" s="62">
        <v>9</v>
      </c>
      <c r="I392" s="62">
        <v>9.5250000000000004</v>
      </c>
      <c r="J392" s="37">
        <v>64</v>
      </c>
      <c r="K392" s="37" t="s">
        <v>111</v>
      </c>
      <c r="L392" s="37" t="s">
        <v>45</v>
      </c>
      <c r="M392" s="38" t="s">
        <v>114</v>
      </c>
      <c r="N392" s="38"/>
      <c r="O392" s="37">
        <v>40</v>
      </c>
      <c r="P392" s="796" t="s">
        <v>612</v>
      </c>
      <c r="Q392" s="682"/>
      <c r="R392" s="682"/>
      <c r="S392" s="682"/>
      <c r="T392" s="683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613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614</v>
      </c>
      <c r="B393" s="63" t="s">
        <v>615</v>
      </c>
      <c r="C393" s="36">
        <v>4301051897</v>
      </c>
      <c r="D393" s="680">
        <v>4607091384260</v>
      </c>
      <c r="E393" s="680"/>
      <c r="F393" s="62">
        <v>1.5</v>
      </c>
      <c r="G393" s="37">
        <v>6</v>
      </c>
      <c r="H393" s="62">
        <v>9</v>
      </c>
      <c r="I393" s="62">
        <v>9.5190000000000001</v>
      </c>
      <c r="J393" s="37">
        <v>64</v>
      </c>
      <c r="K393" s="37" t="s">
        <v>111</v>
      </c>
      <c r="L393" s="37" t="s">
        <v>45</v>
      </c>
      <c r="M393" s="38" t="s">
        <v>114</v>
      </c>
      <c r="N393" s="38"/>
      <c r="O393" s="37">
        <v>40</v>
      </c>
      <c r="P393" s="797" t="s">
        <v>616</v>
      </c>
      <c r="Q393" s="682"/>
      <c r="R393" s="682"/>
      <c r="S393" s="682"/>
      <c r="T393" s="683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674"/>
      <c r="B394" s="674"/>
      <c r="C394" s="674"/>
      <c r="D394" s="674"/>
      <c r="E394" s="674"/>
      <c r="F394" s="674"/>
      <c r="G394" s="674"/>
      <c r="H394" s="674"/>
      <c r="I394" s="674"/>
      <c r="J394" s="674"/>
      <c r="K394" s="674"/>
      <c r="L394" s="674"/>
      <c r="M394" s="674"/>
      <c r="N394" s="674"/>
      <c r="O394" s="687"/>
      <c r="P394" s="684" t="s">
        <v>40</v>
      </c>
      <c r="Q394" s="685"/>
      <c r="R394" s="685"/>
      <c r="S394" s="685"/>
      <c r="T394" s="685"/>
      <c r="U394" s="685"/>
      <c r="V394" s="686"/>
      <c r="W394" s="42" t="s">
        <v>39</v>
      </c>
      <c r="X394" s="43">
        <f>IFERROR(X392/H392,"0")+IFERROR(X393/H393,"0")</f>
        <v>0</v>
      </c>
      <c r="Y394" s="43">
        <f>IFERROR(Y392/H392,"0")+IFERROR(Y393/H393,"0")</f>
        <v>0</v>
      </c>
      <c r="Z394" s="43">
        <f>IFERROR(IF(Z392="",0,Z392),"0")+IFERROR(IF(Z393="",0,Z393),"0")</f>
        <v>0</v>
      </c>
      <c r="AA394" s="67"/>
      <c r="AB394" s="67"/>
      <c r="AC394" s="67"/>
    </row>
    <row r="395" spans="1:68" x14ac:dyDescent="0.2">
      <c r="A395" s="674"/>
      <c r="B395" s="674"/>
      <c r="C395" s="674"/>
      <c r="D395" s="674"/>
      <c r="E395" s="674"/>
      <c r="F395" s="674"/>
      <c r="G395" s="674"/>
      <c r="H395" s="674"/>
      <c r="I395" s="674"/>
      <c r="J395" s="674"/>
      <c r="K395" s="674"/>
      <c r="L395" s="674"/>
      <c r="M395" s="674"/>
      <c r="N395" s="674"/>
      <c r="O395" s="687"/>
      <c r="P395" s="684" t="s">
        <v>40</v>
      </c>
      <c r="Q395" s="685"/>
      <c r="R395" s="685"/>
      <c r="S395" s="685"/>
      <c r="T395" s="685"/>
      <c r="U395" s="685"/>
      <c r="V395" s="686"/>
      <c r="W395" s="42" t="s">
        <v>0</v>
      </c>
      <c r="X395" s="43">
        <f>IFERROR(SUM(X392:X393),"0")</f>
        <v>0</v>
      </c>
      <c r="Y395" s="43">
        <f>IFERROR(SUM(Y392:Y393),"0")</f>
        <v>0</v>
      </c>
      <c r="Z395" s="42"/>
      <c r="AA395" s="67"/>
      <c r="AB395" s="67"/>
      <c r="AC395" s="67"/>
    </row>
    <row r="396" spans="1:68" ht="14.25" customHeight="1" x14ac:dyDescent="0.25">
      <c r="A396" s="679" t="s">
        <v>179</v>
      </c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79"/>
      <c r="P396" s="679"/>
      <c r="Q396" s="679"/>
      <c r="R396" s="679"/>
      <c r="S396" s="679"/>
      <c r="T396" s="679"/>
      <c r="U396" s="679"/>
      <c r="V396" s="679"/>
      <c r="W396" s="679"/>
      <c r="X396" s="679"/>
      <c r="Y396" s="679"/>
      <c r="Z396" s="679"/>
      <c r="AA396" s="66"/>
      <c r="AB396" s="66"/>
      <c r="AC396" s="80"/>
    </row>
    <row r="397" spans="1:68" ht="27" customHeight="1" x14ac:dyDescent="0.25">
      <c r="A397" s="63" t="s">
        <v>618</v>
      </c>
      <c r="B397" s="63" t="s">
        <v>619</v>
      </c>
      <c r="C397" s="36">
        <v>4301060439</v>
      </c>
      <c r="D397" s="680">
        <v>4607091384673</v>
      </c>
      <c r="E397" s="680"/>
      <c r="F397" s="62">
        <v>1.5</v>
      </c>
      <c r="G397" s="37">
        <v>6</v>
      </c>
      <c r="H397" s="62">
        <v>9</v>
      </c>
      <c r="I397" s="62">
        <v>9.5190000000000001</v>
      </c>
      <c r="J397" s="37">
        <v>64</v>
      </c>
      <c r="K397" s="37" t="s">
        <v>111</v>
      </c>
      <c r="L397" s="37" t="s">
        <v>45</v>
      </c>
      <c r="M397" s="38" t="s">
        <v>114</v>
      </c>
      <c r="N397" s="38"/>
      <c r="O397" s="37">
        <v>30</v>
      </c>
      <c r="P397" s="788" t="s">
        <v>620</v>
      </c>
      <c r="Q397" s="682"/>
      <c r="R397" s="682"/>
      <c r="S397" s="682"/>
      <c r="T397" s="683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674"/>
      <c r="B398" s="674"/>
      <c r="C398" s="674"/>
      <c r="D398" s="674"/>
      <c r="E398" s="674"/>
      <c r="F398" s="674"/>
      <c r="G398" s="674"/>
      <c r="H398" s="674"/>
      <c r="I398" s="674"/>
      <c r="J398" s="674"/>
      <c r="K398" s="674"/>
      <c r="L398" s="674"/>
      <c r="M398" s="674"/>
      <c r="N398" s="674"/>
      <c r="O398" s="687"/>
      <c r="P398" s="684" t="s">
        <v>40</v>
      </c>
      <c r="Q398" s="685"/>
      <c r="R398" s="685"/>
      <c r="S398" s="685"/>
      <c r="T398" s="685"/>
      <c r="U398" s="685"/>
      <c r="V398" s="686"/>
      <c r="W398" s="42" t="s">
        <v>39</v>
      </c>
      <c r="X398" s="43">
        <f>IFERROR(X397/H397,"0")</f>
        <v>0</v>
      </c>
      <c r="Y398" s="43">
        <f>IFERROR(Y397/H397,"0")</f>
        <v>0</v>
      </c>
      <c r="Z398" s="43">
        <f>IFERROR(IF(Z397="",0,Z397),"0")</f>
        <v>0</v>
      </c>
      <c r="AA398" s="67"/>
      <c r="AB398" s="67"/>
      <c r="AC398" s="67"/>
    </row>
    <row r="399" spans="1:68" x14ac:dyDescent="0.2">
      <c r="A399" s="674"/>
      <c r="B399" s="674"/>
      <c r="C399" s="674"/>
      <c r="D399" s="674"/>
      <c r="E399" s="674"/>
      <c r="F399" s="674"/>
      <c r="G399" s="674"/>
      <c r="H399" s="674"/>
      <c r="I399" s="674"/>
      <c r="J399" s="674"/>
      <c r="K399" s="674"/>
      <c r="L399" s="674"/>
      <c r="M399" s="674"/>
      <c r="N399" s="674"/>
      <c r="O399" s="687"/>
      <c r="P399" s="684" t="s">
        <v>40</v>
      </c>
      <c r="Q399" s="685"/>
      <c r="R399" s="685"/>
      <c r="S399" s="685"/>
      <c r="T399" s="685"/>
      <c r="U399" s="685"/>
      <c r="V399" s="686"/>
      <c r="W399" s="42" t="s">
        <v>0</v>
      </c>
      <c r="X399" s="43">
        <f>IFERROR(SUM(X397:X397),"0")</f>
        <v>0</v>
      </c>
      <c r="Y399" s="43">
        <f>IFERROR(SUM(Y397:Y397),"0")</f>
        <v>0</v>
      </c>
      <c r="Z399" s="42"/>
      <c r="AA399" s="67"/>
      <c r="AB399" s="67"/>
      <c r="AC399" s="67"/>
    </row>
    <row r="400" spans="1:68" ht="16.5" customHeight="1" x14ac:dyDescent="0.25">
      <c r="A400" s="694" t="s">
        <v>622</v>
      </c>
      <c r="B400" s="694"/>
      <c r="C400" s="694"/>
      <c r="D400" s="694"/>
      <c r="E400" s="694"/>
      <c r="F400" s="694"/>
      <c r="G400" s="694"/>
      <c r="H400" s="694"/>
      <c r="I400" s="694"/>
      <c r="J400" s="694"/>
      <c r="K400" s="694"/>
      <c r="L400" s="694"/>
      <c r="M400" s="694"/>
      <c r="N400" s="694"/>
      <c r="O400" s="694"/>
      <c r="P400" s="694"/>
      <c r="Q400" s="694"/>
      <c r="R400" s="694"/>
      <c r="S400" s="694"/>
      <c r="T400" s="694"/>
      <c r="U400" s="694"/>
      <c r="V400" s="694"/>
      <c r="W400" s="694"/>
      <c r="X400" s="694"/>
      <c r="Y400" s="694"/>
      <c r="Z400" s="694"/>
      <c r="AA400" s="65"/>
      <c r="AB400" s="65"/>
      <c r="AC400" s="79"/>
    </row>
    <row r="401" spans="1:68" ht="14.25" customHeight="1" x14ac:dyDescent="0.25">
      <c r="A401" s="679" t="s">
        <v>106</v>
      </c>
      <c r="B401" s="679"/>
      <c r="C401" s="679"/>
      <c r="D401" s="679"/>
      <c r="E401" s="679"/>
      <c r="F401" s="679"/>
      <c r="G401" s="679"/>
      <c r="H401" s="679"/>
      <c r="I401" s="679"/>
      <c r="J401" s="679"/>
      <c r="K401" s="679"/>
      <c r="L401" s="679"/>
      <c r="M401" s="679"/>
      <c r="N401" s="679"/>
      <c r="O401" s="679"/>
      <c r="P401" s="679"/>
      <c r="Q401" s="679"/>
      <c r="R401" s="679"/>
      <c r="S401" s="679"/>
      <c r="T401" s="679"/>
      <c r="U401" s="679"/>
      <c r="V401" s="679"/>
      <c r="W401" s="679"/>
      <c r="X401" s="679"/>
      <c r="Y401" s="679"/>
      <c r="Z401" s="679"/>
      <c r="AA401" s="66"/>
      <c r="AB401" s="66"/>
      <c r="AC401" s="80"/>
    </row>
    <row r="402" spans="1:68" ht="37.5" customHeight="1" x14ac:dyDescent="0.25">
      <c r="A402" s="63" t="s">
        <v>623</v>
      </c>
      <c r="B402" s="63" t="s">
        <v>624</v>
      </c>
      <c r="C402" s="36">
        <v>4301011873</v>
      </c>
      <c r="D402" s="680">
        <v>4680115881907</v>
      </c>
      <c r="E402" s="680"/>
      <c r="F402" s="62">
        <v>1.8</v>
      </c>
      <c r="G402" s="37">
        <v>6</v>
      </c>
      <c r="H402" s="62">
        <v>10.8</v>
      </c>
      <c r="I402" s="62">
        <v>11.234999999999999</v>
      </c>
      <c r="J402" s="37">
        <v>64</v>
      </c>
      <c r="K402" s="37" t="s">
        <v>111</v>
      </c>
      <c r="L402" s="37" t="s">
        <v>45</v>
      </c>
      <c r="M402" s="38" t="s">
        <v>79</v>
      </c>
      <c r="N402" s="38"/>
      <c r="O402" s="37">
        <v>60</v>
      </c>
      <c r="P402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2" s="682"/>
      <c r="R402" s="682"/>
      <c r="S402" s="682"/>
      <c r="T402" s="68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2" t="s">
        <v>625</v>
      </c>
      <c r="AG402" s="78"/>
      <c r="AJ402" s="84" t="s">
        <v>45</v>
      </c>
      <c r="AK402" s="84">
        <v>0</v>
      </c>
      <c r="BB402" s="46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623</v>
      </c>
      <c r="B403" s="63" t="s">
        <v>626</v>
      </c>
      <c r="C403" s="36">
        <v>4301011483</v>
      </c>
      <c r="D403" s="680">
        <v>4680115881907</v>
      </c>
      <c r="E403" s="680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111</v>
      </c>
      <c r="L403" s="37" t="s">
        <v>45</v>
      </c>
      <c r="M403" s="38" t="s">
        <v>79</v>
      </c>
      <c r="N403" s="38"/>
      <c r="O403" s="37">
        <v>60</v>
      </c>
      <c r="P403" s="7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82"/>
      <c r="R403" s="682"/>
      <c r="S403" s="682"/>
      <c r="T403" s="683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627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628</v>
      </c>
      <c r="B404" s="63" t="s">
        <v>629</v>
      </c>
      <c r="C404" s="36">
        <v>4301011874</v>
      </c>
      <c r="D404" s="680">
        <v>4680115884892</v>
      </c>
      <c r="E404" s="680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111</v>
      </c>
      <c r="L404" s="37" t="s">
        <v>45</v>
      </c>
      <c r="M404" s="38" t="s">
        <v>79</v>
      </c>
      <c r="N404" s="38"/>
      <c r="O404" s="37">
        <v>60</v>
      </c>
      <c r="P404" s="7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4" s="682"/>
      <c r="R404" s="682"/>
      <c r="S404" s="682"/>
      <c r="T404" s="683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630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631</v>
      </c>
      <c r="B405" s="63" t="s">
        <v>632</v>
      </c>
      <c r="C405" s="36">
        <v>4301011875</v>
      </c>
      <c r="D405" s="680">
        <v>4680115884885</v>
      </c>
      <c r="E405" s="680"/>
      <c r="F405" s="62">
        <v>0.8</v>
      </c>
      <c r="G405" s="37">
        <v>15</v>
      </c>
      <c r="H405" s="62">
        <v>12</v>
      </c>
      <c r="I405" s="62">
        <v>12.435</v>
      </c>
      <c r="J405" s="37">
        <v>64</v>
      </c>
      <c r="K405" s="37" t="s">
        <v>111</v>
      </c>
      <c r="L405" s="37" t="s">
        <v>45</v>
      </c>
      <c r="M405" s="38" t="s">
        <v>79</v>
      </c>
      <c r="N405" s="38"/>
      <c r="O405" s="37">
        <v>60</v>
      </c>
      <c r="P405" s="7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5" s="682"/>
      <c r="R405" s="682"/>
      <c r="S405" s="682"/>
      <c r="T405" s="683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630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633</v>
      </c>
      <c r="B406" s="63" t="s">
        <v>634</v>
      </c>
      <c r="C406" s="36">
        <v>4301011871</v>
      </c>
      <c r="D406" s="680">
        <v>4680115884908</v>
      </c>
      <c r="E406" s="680"/>
      <c r="F406" s="62">
        <v>0.4</v>
      </c>
      <c r="G406" s="37">
        <v>10</v>
      </c>
      <c r="H406" s="62">
        <v>4</v>
      </c>
      <c r="I406" s="62">
        <v>4.21</v>
      </c>
      <c r="J406" s="37">
        <v>132</v>
      </c>
      <c r="K406" s="37" t="s">
        <v>115</v>
      </c>
      <c r="L406" s="37" t="s">
        <v>45</v>
      </c>
      <c r="M406" s="38" t="s">
        <v>79</v>
      </c>
      <c r="N406" s="38"/>
      <c r="O406" s="37">
        <v>60</v>
      </c>
      <c r="P406" s="7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6" s="682"/>
      <c r="R406" s="682"/>
      <c r="S406" s="682"/>
      <c r="T406" s="683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IFERROR(IF(Y406=0,"",ROUNDUP(Y406/H406,0)*0.00902),"")</f>
        <v/>
      </c>
      <c r="AA406" s="68" t="s">
        <v>45</v>
      </c>
      <c r="AB406" s="69" t="s">
        <v>45</v>
      </c>
      <c r="AC406" s="470" t="s">
        <v>630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674"/>
      <c r="B407" s="674"/>
      <c r="C407" s="674"/>
      <c r="D407" s="674"/>
      <c r="E407" s="674"/>
      <c r="F407" s="674"/>
      <c r="G407" s="674"/>
      <c r="H407" s="674"/>
      <c r="I407" s="674"/>
      <c r="J407" s="674"/>
      <c r="K407" s="674"/>
      <c r="L407" s="674"/>
      <c r="M407" s="674"/>
      <c r="N407" s="674"/>
      <c r="O407" s="687"/>
      <c r="P407" s="684" t="s">
        <v>40</v>
      </c>
      <c r="Q407" s="685"/>
      <c r="R407" s="685"/>
      <c r="S407" s="685"/>
      <c r="T407" s="685"/>
      <c r="U407" s="685"/>
      <c r="V407" s="686"/>
      <c r="W407" s="42" t="s">
        <v>39</v>
      </c>
      <c r="X407" s="43">
        <f>IFERROR(X402/H402,"0")+IFERROR(X403/H403,"0")+IFERROR(X404/H404,"0")+IFERROR(X405/H405,"0")+IFERROR(X406/H406,"0")</f>
        <v>0</v>
      </c>
      <c r="Y407" s="43">
        <f>IFERROR(Y402/H402,"0")+IFERROR(Y403/H403,"0")+IFERROR(Y404/H404,"0")+IFERROR(Y405/H405,"0")+IFERROR(Y406/H406,"0")</f>
        <v>0</v>
      </c>
      <c r="Z407" s="43">
        <f>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4"/>
      <c r="B408" s="674"/>
      <c r="C408" s="674"/>
      <c r="D408" s="674"/>
      <c r="E408" s="674"/>
      <c r="F408" s="674"/>
      <c r="G408" s="674"/>
      <c r="H408" s="674"/>
      <c r="I408" s="674"/>
      <c r="J408" s="674"/>
      <c r="K408" s="674"/>
      <c r="L408" s="674"/>
      <c r="M408" s="674"/>
      <c r="N408" s="674"/>
      <c r="O408" s="687"/>
      <c r="P408" s="684" t="s">
        <v>40</v>
      </c>
      <c r="Q408" s="685"/>
      <c r="R408" s="685"/>
      <c r="S408" s="685"/>
      <c r="T408" s="685"/>
      <c r="U408" s="685"/>
      <c r="V408" s="686"/>
      <c r="W408" s="42" t="s">
        <v>0</v>
      </c>
      <c r="X408" s="43">
        <f>IFERROR(SUM(X402:X406),"0")</f>
        <v>0</v>
      </c>
      <c r="Y408" s="43">
        <f>IFERROR(SUM(Y402:Y406),"0")</f>
        <v>0</v>
      </c>
      <c r="Z408" s="42"/>
      <c r="AA408" s="67"/>
      <c r="AB408" s="67"/>
      <c r="AC408" s="67"/>
    </row>
    <row r="409" spans="1:68" ht="14.25" customHeight="1" x14ac:dyDescent="0.25">
      <c r="A409" s="679" t="s">
        <v>153</v>
      </c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79"/>
      <c r="P409" s="679"/>
      <c r="Q409" s="679"/>
      <c r="R409" s="679"/>
      <c r="S409" s="679"/>
      <c r="T409" s="679"/>
      <c r="U409" s="679"/>
      <c r="V409" s="679"/>
      <c r="W409" s="679"/>
      <c r="X409" s="679"/>
      <c r="Y409" s="679"/>
      <c r="Z409" s="679"/>
      <c r="AA409" s="66"/>
      <c r="AB409" s="66"/>
      <c r="AC409" s="80"/>
    </row>
    <row r="410" spans="1:68" ht="27" customHeight="1" x14ac:dyDescent="0.25">
      <c r="A410" s="63" t="s">
        <v>635</v>
      </c>
      <c r="B410" s="63" t="s">
        <v>636</v>
      </c>
      <c r="C410" s="36">
        <v>4301031303</v>
      </c>
      <c r="D410" s="680">
        <v>4607091384802</v>
      </c>
      <c r="E410" s="680"/>
      <c r="F410" s="62">
        <v>0.73</v>
      </c>
      <c r="G410" s="37">
        <v>6</v>
      </c>
      <c r="H410" s="62">
        <v>4.38</v>
      </c>
      <c r="I410" s="62">
        <v>4.6500000000000004</v>
      </c>
      <c r="J410" s="37">
        <v>132</v>
      </c>
      <c r="K410" s="37" t="s">
        <v>115</v>
      </c>
      <c r="L410" s="37" t="s">
        <v>45</v>
      </c>
      <c r="M410" s="38" t="s">
        <v>79</v>
      </c>
      <c r="N410" s="38"/>
      <c r="O410" s="37">
        <v>35</v>
      </c>
      <c r="P410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0" s="682"/>
      <c r="R410" s="682"/>
      <c r="S410" s="682"/>
      <c r="T410" s="68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72" t="s">
        <v>637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639</v>
      </c>
      <c r="B411" s="63" t="s">
        <v>640</v>
      </c>
      <c r="C411" s="36">
        <v>4301031304</v>
      </c>
      <c r="D411" s="680">
        <v>4607091384826</v>
      </c>
      <c r="E411" s="680"/>
      <c r="F411" s="62">
        <v>0.35</v>
      </c>
      <c r="G411" s="37">
        <v>8</v>
      </c>
      <c r="H411" s="62">
        <v>2.8</v>
      </c>
      <c r="I411" s="62">
        <v>2.98</v>
      </c>
      <c r="J411" s="37">
        <v>234</v>
      </c>
      <c r="K411" s="37" t="s">
        <v>157</v>
      </c>
      <c r="L411" s="37" t="s">
        <v>45</v>
      </c>
      <c r="M411" s="38" t="s">
        <v>79</v>
      </c>
      <c r="N411" s="38"/>
      <c r="O411" s="37">
        <v>35</v>
      </c>
      <c r="P411" s="7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1" s="682"/>
      <c r="R411" s="682"/>
      <c r="S411" s="682"/>
      <c r="T411" s="683"/>
      <c r="U411" s="39" t="s">
        <v>45</v>
      </c>
      <c r="V411" s="39" t="s">
        <v>638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4" t="s">
        <v>637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4"/>
      <c r="B412" s="674"/>
      <c r="C412" s="674"/>
      <c r="D412" s="674"/>
      <c r="E412" s="674"/>
      <c r="F412" s="674"/>
      <c r="G412" s="674"/>
      <c r="H412" s="674"/>
      <c r="I412" s="674"/>
      <c r="J412" s="674"/>
      <c r="K412" s="674"/>
      <c r="L412" s="674"/>
      <c r="M412" s="674"/>
      <c r="N412" s="674"/>
      <c r="O412" s="687"/>
      <c r="P412" s="684" t="s">
        <v>40</v>
      </c>
      <c r="Q412" s="685"/>
      <c r="R412" s="685"/>
      <c r="S412" s="685"/>
      <c r="T412" s="685"/>
      <c r="U412" s="685"/>
      <c r="V412" s="686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4"/>
      <c r="B413" s="674"/>
      <c r="C413" s="674"/>
      <c r="D413" s="674"/>
      <c r="E413" s="674"/>
      <c r="F413" s="674"/>
      <c r="G413" s="674"/>
      <c r="H413" s="674"/>
      <c r="I413" s="674"/>
      <c r="J413" s="674"/>
      <c r="K413" s="674"/>
      <c r="L413" s="674"/>
      <c r="M413" s="674"/>
      <c r="N413" s="674"/>
      <c r="O413" s="687"/>
      <c r="P413" s="684" t="s">
        <v>40</v>
      </c>
      <c r="Q413" s="685"/>
      <c r="R413" s="685"/>
      <c r="S413" s="685"/>
      <c r="T413" s="685"/>
      <c r="U413" s="685"/>
      <c r="V413" s="686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4.25" customHeight="1" x14ac:dyDescent="0.25">
      <c r="A414" s="679" t="s">
        <v>75</v>
      </c>
      <c r="B414" s="679"/>
      <c r="C414" s="679"/>
      <c r="D414" s="679"/>
      <c r="E414" s="679"/>
      <c r="F414" s="679"/>
      <c r="G414" s="679"/>
      <c r="H414" s="679"/>
      <c r="I414" s="679"/>
      <c r="J414" s="679"/>
      <c r="K414" s="679"/>
      <c r="L414" s="679"/>
      <c r="M414" s="679"/>
      <c r="N414" s="679"/>
      <c r="O414" s="679"/>
      <c r="P414" s="679"/>
      <c r="Q414" s="679"/>
      <c r="R414" s="679"/>
      <c r="S414" s="679"/>
      <c r="T414" s="679"/>
      <c r="U414" s="679"/>
      <c r="V414" s="679"/>
      <c r="W414" s="679"/>
      <c r="X414" s="679"/>
      <c r="Y414" s="679"/>
      <c r="Z414" s="679"/>
      <c r="AA414" s="66"/>
      <c r="AB414" s="66"/>
      <c r="AC414" s="80"/>
    </row>
    <row r="415" spans="1:68" ht="27" customHeight="1" x14ac:dyDescent="0.25">
      <c r="A415" s="63" t="s">
        <v>641</v>
      </c>
      <c r="B415" s="63" t="s">
        <v>642</v>
      </c>
      <c r="C415" s="36">
        <v>4301051899</v>
      </c>
      <c r="D415" s="680">
        <v>4607091384246</v>
      </c>
      <c r="E415" s="680"/>
      <c r="F415" s="62">
        <v>1.5</v>
      </c>
      <c r="G415" s="37">
        <v>6</v>
      </c>
      <c r="H415" s="62">
        <v>9</v>
      </c>
      <c r="I415" s="62">
        <v>9.5190000000000001</v>
      </c>
      <c r="J415" s="37">
        <v>64</v>
      </c>
      <c r="K415" s="37" t="s">
        <v>111</v>
      </c>
      <c r="L415" s="37" t="s">
        <v>45</v>
      </c>
      <c r="M415" s="38" t="s">
        <v>114</v>
      </c>
      <c r="N415" s="38"/>
      <c r="O415" s="37">
        <v>40</v>
      </c>
      <c r="P415" s="7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5" s="682"/>
      <c r="R415" s="682"/>
      <c r="S415" s="682"/>
      <c r="T415" s="683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IFERROR(IF(Y415=0,"",ROUNDUP(Y415/H415,0)*0.01898),"")</f>
        <v/>
      </c>
      <c r="AA415" s="68" t="s">
        <v>45</v>
      </c>
      <c r="AB415" s="69" t="s">
        <v>45</v>
      </c>
      <c r="AC415" s="476" t="s">
        <v>643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37.5" customHeight="1" x14ac:dyDescent="0.25">
      <c r="A416" s="63" t="s">
        <v>644</v>
      </c>
      <c r="B416" s="63" t="s">
        <v>645</v>
      </c>
      <c r="C416" s="36">
        <v>4301051901</v>
      </c>
      <c r="D416" s="680">
        <v>4680115881976</v>
      </c>
      <c r="E416" s="680"/>
      <c r="F416" s="62">
        <v>1.5</v>
      </c>
      <c r="G416" s="37">
        <v>6</v>
      </c>
      <c r="H416" s="62">
        <v>9</v>
      </c>
      <c r="I416" s="62">
        <v>9.4350000000000005</v>
      </c>
      <c r="J416" s="37">
        <v>64</v>
      </c>
      <c r="K416" s="37" t="s">
        <v>111</v>
      </c>
      <c r="L416" s="37" t="s">
        <v>45</v>
      </c>
      <c r="M416" s="38" t="s">
        <v>114</v>
      </c>
      <c r="N416" s="38"/>
      <c r="O416" s="37">
        <v>40</v>
      </c>
      <c r="P416" s="786" t="s">
        <v>646</v>
      </c>
      <c r="Q416" s="682"/>
      <c r="R416" s="682"/>
      <c r="S416" s="682"/>
      <c r="T416" s="68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647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648</v>
      </c>
      <c r="B417" s="63" t="s">
        <v>649</v>
      </c>
      <c r="C417" s="36">
        <v>4301051297</v>
      </c>
      <c r="D417" s="680">
        <v>4607091384253</v>
      </c>
      <c r="E417" s="680"/>
      <c r="F417" s="62">
        <v>0.4</v>
      </c>
      <c r="G417" s="37">
        <v>6</v>
      </c>
      <c r="H417" s="62">
        <v>2.4</v>
      </c>
      <c r="I417" s="62">
        <v>2.6640000000000001</v>
      </c>
      <c r="J417" s="37">
        <v>182</v>
      </c>
      <c r="K417" s="37" t="s">
        <v>80</v>
      </c>
      <c r="L417" s="37" t="s">
        <v>45</v>
      </c>
      <c r="M417" s="38" t="s">
        <v>79</v>
      </c>
      <c r="N417" s="38"/>
      <c r="O417" s="37">
        <v>40</v>
      </c>
      <c r="P417" s="7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7" s="682"/>
      <c r="R417" s="682"/>
      <c r="S417" s="682"/>
      <c r="T417" s="68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0" t="s">
        <v>650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648</v>
      </c>
      <c r="B418" s="63" t="s">
        <v>651</v>
      </c>
      <c r="C418" s="36">
        <v>4301051660</v>
      </c>
      <c r="D418" s="680">
        <v>4607091384253</v>
      </c>
      <c r="E418" s="680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80</v>
      </c>
      <c r="L418" s="37" t="s">
        <v>45</v>
      </c>
      <c r="M418" s="38" t="s">
        <v>114</v>
      </c>
      <c r="N418" s="38"/>
      <c r="O418" s="37">
        <v>40</v>
      </c>
      <c r="P418" s="7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8" s="682"/>
      <c r="R418" s="682"/>
      <c r="S418" s="682"/>
      <c r="T418" s="683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643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652</v>
      </c>
      <c r="B419" s="63" t="s">
        <v>653</v>
      </c>
      <c r="C419" s="36">
        <v>4301051444</v>
      </c>
      <c r="D419" s="680">
        <v>4680115881969</v>
      </c>
      <c r="E419" s="680"/>
      <c r="F419" s="62">
        <v>0.4</v>
      </c>
      <c r="G419" s="37">
        <v>6</v>
      </c>
      <c r="H419" s="62">
        <v>2.4</v>
      </c>
      <c r="I419" s="62">
        <v>2.58</v>
      </c>
      <c r="J419" s="37">
        <v>182</v>
      </c>
      <c r="K419" s="37" t="s">
        <v>80</v>
      </c>
      <c r="L419" s="37" t="s">
        <v>45</v>
      </c>
      <c r="M419" s="38" t="s">
        <v>79</v>
      </c>
      <c r="N419" s="38"/>
      <c r="O419" s="37">
        <v>40</v>
      </c>
      <c r="P419" s="7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9" s="682"/>
      <c r="R419" s="682"/>
      <c r="S419" s="682"/>
      <c r="T419" s="683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74"/>
      <c r="B420" s="674"/>
      <c r="C420" s="674"/>
      <c r="D420" s="674"/>
      <c r="E420" s="674"/>
      <c r="F420" s="674"/>
      <c r="G420" s="674"/>
      <c r="H420" s="674"/>
      <c r="I420" s="674"/>
      <c r="J420" s="674"/>
      <c r="K420" s="674"/>
      <c r="L420" s="674"/>
      <c r="M420" s="674"/>
      <c r="N420" s="674"/>
      <c r="O420" s="687"/>
      <c r="P420" s="684" t="s">
        <v>40</v>
      </c>
      <c r="Q420" s="685"/>
      <c r="R420" s="685"/>
      <c r="S420" s="685"/>
      <c r="T420" s="685"/>
      <c r="U420" s="685"/>
      <c r="V420" s="686"/>
      <c r="W420" s="42" t="s">
        <v>39</v>
      </c>
      <c r="X420" s="43">
        <f>IFERROR(X415/H415,"0")+IFERROR(X416/H416,"0")+IFERROR(X417/H417,"0")+IFERROR(X418/H418,"0")+IFERROR(X419/H419,"0")</f>
        <v>0</v>
      </c>
      <c r="Y420" s="43">
        <f>IFERROR(Y415/H415,"0")+IFERROR(Y416/H416,"0")+IFERROR(Y417/H417,"0")+IFERROR(Y418/H418,"0")+IFERROR(Y419/H419,"0")</f>
        <v>0</v>
      </c>
      <c r="Z420" s="43">
        <f>IFERROR(IF(Z415="",0,Z415),"0")+IFERROR(IF(Z416="",0,Z416),"0")+IFERROR(IF(Z417="",0,Z417),"0")+IFERROR(IF(Z418="",0,Z418),"0")+IFERROR(IF(Z419="",0,Z419),"0")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674"/>
      <c r="B421" s="674"/>
      <c r="C421" s="674"/>
      <c r="D421" s="674"/>
      <c r="E421" s="674"/>
      <c r="F421" s="674"/>
      <c r="G421" s="674"/>
      <c r="H421" s="674"/>
      <c r="I421" s="674"/>
      <c r="J421" s="674"/>
      <c r="K421" s="674"/>
      <c r="L421" s="674"/>
      <c r="M421" s="674"/>
      <c r="N421" s="674"/>
      <c r="O421" s="687"/>
      <c r="P421" s="684" t="s">
        <v>40</v>
      </c>
      <c r="Q421" s="685"/>
      <c r="R421" s="685"/>
      <c r="S421" s="685"/>
      <c r="T421" s="685"/>
      <c r="U421" s="685"/>
      <c r="V421" s="686"/>
      <c r="W421" s="42" t="s">
        <v>0</v>
      </c>
      <c r="X421" s="43">
        <f>IFERROR(SUM(X415:X419),"0")</f>
        <v>0</v>
      </c>
      <c r="Y421" s="43">
        <f>IFERROR(SUM(Y415:Y419),"0")</f>
        <v>0</v>
      </c>
      <c r="Z421" s="42"/>
      <c r="AA421" s="67"/>
      <c r="AB421" s="67"/>
      <c r="AC421" s="67"/>
    </row>
    <row r="422" spans="1:68" ht="14.25" customHeight="1" x14ac:dyDescent="0.25">
      <c r="A422" s="679" t="s">
        <v>179</v>
      </c>
      <c r="B422" s="679"/>
      <c r="C422" s="679"/>
      <c r="D422" s="679"/>
      <c r="E422" s="679"/>
      <c r="F422" s="679"/>
      <c r="G422" s="679"/>
      <c r="H422" s="679"/>
      <c r="I422" s="679"/>
      <c r="J422" s="679"/>
      <c r="K422" s="679"/>
      <c r="L422" s="679"/>
      <c r="M422" s="679"/>
      <c r="N422" s="679"/>
      <c r="O422" s="679"/>
      <c r="P422" s="679"/>
      <c r="Q422" s="679"/>
      <c r="R422" s="679"/>
      <c r="S422" s="679"/>
      <c r="T422" s="679"/>
      <c r="U422" s="679"/>
      <c r="V422" s="679"/>
      <c r="W422" s="679"/>
      <c r="X422" s="679"/>
      <c r="Y422" s="679"/>
      <c r="Z422" s="679"/>
      <c r="AA422" s="66"/>
      <c r="AB422" s="66"/>
      <c r="AC422" s="80"/>
    </row>
    <row r="423" spans="1:68" ht="27" customHeight="1" x14ac:dyDescent="0.25">
      <c r="A423" s="63" t="s">
        <v>655</v>
      </c>
      <c r="B423" s="63" t="s">
        <v>656</v>
      </c>
      <c r="C423" s="36">
        <v>4301060441</v>
      </c>
      <c r="D423" s="680">
        <v>4607091389357</v>
      </c>
      <c r="E423" s="680"/>
      <c r="F423" s="62">
        <v>1.5</v>
      </c>
      <c r="G423" s="37">
        <v>6</v>
      </c>
      <c r="H423" s="62">
        <v>9</v>
      </c>
      <c r="I423" s="62">
        <v>9.4350000000000005</v>
      </c>
      <c r="J423" s="37">
        <v>64</v>
      </c>
      <c r="K423" s="37" t="s">
        <v>111</v>
      </c>
      <c r="L423" s="37" t="s">
        <v>45</v>
      </c>
      <c r="M423" s="38" t="s">
        <v>114</v>
      </c>
      <c r="N423" s="38"/>
      <c r="O423" s="37">
        <v>40</v>
      </c>
      <c r="P423" s="781" t="s">
        <v>657</v>
      </c>
      <c r="Q423" s="682"/>
      <c r="R423" s="682"/>
      <c r="S423" s="682"/>
      <c r="T423" s="683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IFERROR(IF(Y423=0,"",ROUNDUP(Y423/H423,0)*0.01898),"")</f>
        <v/>
      </c>
      <c r="AA423" s="68" t="s">
        <v>45</v>
      </c>
      <c r="AB423" s="69" t="s">
        <v>45</v>
      </c>
      <c r="AC423" s="486" t="s">
        <v>658</v>
      </c>
      <c r="AG423" s="78"/>
      <c r="AJ423" s="84" t="s">
        <v>45</v>
      </c>
      <c r="AK423" s="84">
        <v>0</v>
      </c>
      <c r="BB423" s="48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74"/>
      <c r="B424" s="674"/>
      <c r="C424" s="674"/>
      <c r="D424" s="674"/>
      <c r="E424" s="674"/>
      <c r="F424" s="674"/>
      <c r="G424" s="674"/>
      <c r="H424" s="674"/>
      <c r="I424" s="674"/>
      <c r="J424" s="674"/>
      <c r="K424" s="674"/>
      <c r="L424" s="674"/>
      <c r="M424" s="674"/>
      <c r="N424" s="674"/>
      <c r="O424" s="687"/>
      <c r="P424" s="684" t="s">
        <v>40</v>
      </c>
      <c r="Q424" s="685"/>
      <c r="R424" s="685"/>
      <c r="S424" s="685"/>
      <c r="T424" s="685"/>
      <c r="U424" s="685"/>
      <c r="V424" s="686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674"/>
      <c r="B425" s="674"/>
      <c r="C425" s="674"/>
      <c r="D425" s="674"/>
      <c r="E425" s="674"/>
      <c r="F425" s="674"/>
      <c r="G425" s="674"/>
      <c r="H425" s="674"/>
      <c r="I425" s="674"/>
      <c r="J425" s="674"/>
      <c r="K425" s="674"/>
      <c r="L425" s="674"/>
      <c r="M425" s="674"/>
      <c r="N425" s="674"/>
      <c r="O425" s="687"/>
      <c r="P425" s="684" t="s">
        <v>40</v>
      </c>
      <c r="Q425" s="685"/>
      <c r="R425" s="685"/>
      <c r="S425" s="685"/>
      <c r="T425" s="685"/>
      <c r="U425" s="685"/>
      <c r="V425" s="686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27.75" customHeight="1" x14ac:dyDescent="0.2">
      <c r="A426" s="717" t="s">
        <v>659</v>
      </c>
      <c r="B426" s="717"/>
      <c r="C426" s="717"/>
      <c r="D426" s="717"/>
      <c r="E426" s="717"/>
      <c r="F426" s="717"/>
      <c r="G426" s="717"/>
      <c r="H426" s="717"/>
      <c r="I426" s="717"/>
      <c r="J426" s="717"/>
      <c r="K426" s="717"/>
      <c r="L426" s="717"/>
      <c r="M426" s="717"/>
      <c r="N426" s="717"/>
      <c r="O426" s="717"/>
      <c r="P426" s="717"/>
      <c r="Q426" s="717"/>
      <c r="R426" s="717"/>
      <c r="S426" s="717"/>
      <c r="T426" s="717"/>
      <c r="U426" s="717"/>
      <c r="V426" s="717"/>
      <c r="W426" s="717"/>
      <c r="X426" s="717"/>
      <c r="Y426" s="717"/>
      <c r="Z426" s="717"/>
      <c r="AA426" s="54"/>
      <c r="AB426" s="54"/>
      <c r="AC426" s="54"/>
    </row>
    <row r="427" spans="1:68" ht="16.5" customHeight="1" x14ac:dyDescent="0.25">
      <c r="A427" s="694" t="s">
        <v>660</v>
      </c>
      <c r="B427" s="694"/>
      <c r="C427" s="694"/>
      <c r="D427" s="694"/>
      <c r="E427" s="694"/>
      <c r="F427" s="694"/>
      <c r="G427" s="694"/>
      <c r="H427" s="694"/>
      <c r="I427" s="694"/>
      <c r="J427" s="694"/>
      <c r="K427" s="694"/>
      <c r="L427" s="694"/>
      <c r="M427" s="694"/>
      <c r="N427" s="694"/>
      <c r="O427" s="694"/>
      <c r="P427" s="694"/>
      <c r="Q427" s="694"/>
      <c r="R427" s="694"/>
      <c r="S427" s="694"/>
      <c r="T427" s="694"/>
      <c r="U427" s="694"/>
      <c r="V427" s="694"/>
      <c r="W427" s="694"/>
      <c r="X427" s="694"/>
      <c r="Y427" s="694"/>
      <c r="Z427" s="694"/>
      <c r="AA427" s="65"/>
      <c r="AB427" s="65"/>
      <c r="AC427" s="79"/>
    </row>
    <row r="428" spans="1:68" ht="14.25" customHeight="1" x14ac:dyDescent="0.25">
      <c r="A428" s="679" t="s">
        <v>153</v>
      </c>
      <c r="B428" s="679"/>
      <c r="C428" s="679"/>
      <c r="D428" s="679"/>
      <c r="E428" s="679"/>
      <c r="F428" s="679"/>
      <c r="G428" s="679"/>
      <c r="H428" s="679"/>
      <c r="I428" s="679"/>
      <c r="J428" s="679"/>
      <c r="K428" s="679"/>
      <c r="L428" s="679"/>
      <c r="M428" s="679"/>
      <c r="N428" s="679"/>
      <c r="O428" s="679"/>
      <c r="P428" s="679"/>
      <c r="Q428" s="679"/>
      <c r="R428" s="679"/>
      <c r="S428" s="679"/>
      <c r="T428" s="679"/>
      <c r="U428" s="679"/>
      <c r="V428" s="679"/>
      <c r="W428" s="679"/>
      <c r="X428" s="679"/>
      <c r="Y428" s="679"/>
      <c r="Z428" s="679"/>
      <c r="AA428" s="66"/>
      <c r="AB428" s="66"/>
      <c r="AC428" s="80"/>
    </row>
    <row r="429" spans="1:68" ht="27" customHeight="1" x14ac:dyDescent="0.25">
      <c r="A429" s="63" t="s">
        <v>661</v>
      </c>
      <c r="B429" s="63" t="s">
        <v>662</v>
      </c>
      <c r="C429" s="36">
        <v>4301031405</v>
      </c>
      <c r="D429" s="680">
        <v>4680115886100</v>
      </c>
      <c r="E429" s="680"/>
      <c r="F429" s="62">
        <v>0.9</v>
      </c>
      <c r="G429" s="37">
        <v>6</v>
      </c>
      <c r="H429" s="62">
        <v>5.4</v>
      </c>
      <c r="I429" s="62">
        <v>5.61</v>
      </c>
      <c r="J429" s="37">
        <v>132</v>
      </c>
      <c r="K429" s="37" t="s">
        <v>115</v>
      </c>
      <c r="L429" s="37" t="s">
        <v>45</v>
      </c>
      <c r="M429" s="38" t="s">
        <v>79</v>
      </c>
      <c r="N429" s="38"/>
      <c r="O429" s="37">
        <v>50</v>
      </c>
      <c r="P429" s="782" t="s">
        <v>663</v>
      </c>
      <c r="Q429" s="682"/>
      <c r="R429" s="682"/>
      <c r="S429" s="682"/>
      <c r="T429" s="683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40" si="63"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488" t="s">
        <v>664</v>
      </c>
      <c r="AG429" s="78"/>
      <c r="AJ429" s="84" t="s">
        <v>45</v>
      </c>
      <c r="AK429" s="84">
        <v>0</v>
      </c>
      <c r="BB429" s="489" t="s">
        <v>66</v>
      </c>
      <c r="BM429" s="78">
        <f t="shared" ref="BM429:BM440" si="64">IFERROR(X429*I429/H429,"0")</f>
        <v>0</v>
      </c>
      <c r="BN429" s="78">
        <f t="shared" ref="BN429:BN440" si="65">IFERROR(Y429*I429/H429,"0")</f>
        <v>0</v>
      </c>
      <c r="BO429" s="78">
        <f t="shared" ref="BO429:BO440" si="66">IFERROR(1/J429*(X429/H429),"0")</f>
        <v>0</v>
      </c>
      <c r="BP429" s="78">
        <f t="shared" ref="BP429:BP440" si="67">IFERROR(1/J429*(Y429/H429),"0")</f>
        <v>0</v>
      </c>
    </row>
    <row r="430" spans="1:68" ht="27" customHeight="1" x14ac:dyDescent="0.25">
      <c r="A430" s="63" t="s">
        <v>665</v>
      </c>
      <c r="B430" s="63" t="s">
        <v>666</v>
      </c>
      <c r="C430" s="36">
        <v>4301031406</v>
      </c>
      <c r="D430" s="680">
        <v>4680115886117</v>
      </c>
      <c r="E430" s="680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115</v>
      </c>
      <c r="L430" s="37" t="s">
        <v>45</v>
      </c>
      <c r="M430" s="38" t="s">
        <v>79</v>
      </c>
      <c r="N430" s="38"/>
      <c r="O430" s="37">
        <v>50</v>
      </c>
      <c r="P430" s="770" t="s">
        <v>667</v>
      </c>
      <c r="Q430" s="682"/>
      <c r="R430" s="682"/>
      <c r="S430" s="682"/>
      <c r="T430" s="683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63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668</v>
      </c>
      <c r="AG430" s="78"/>
      <c r="AJ430" s="84" t="s">
        <v>45</v>
      </c>
      <c r="AK430" s="84">
        <v>0</v>
      </c>
      <c r="BB430" s="491" t="s">
        <v>66</v>
      </c>
      <c r="BM430" s="78">
        <f t="shared" si="64"/>
        <v>0</v>
      </c>
      <c r="BN430" s="78">
        <f t="shared" si="65"/>
        <v>0</v>
      </c>
      <c r="BO430" s="78">
        <f t="shared" si="66"/>
        <v>0</v>
      </c>
      <c r="BP430" s="78">
        <f t="shared" si="67"/>
        <v>0</v>
      </c>
    </row>
    <row r="431" spans="1:68" ht="27" customHeight="1" x14ac:dyDescent="0.25">
      <c r="A431" s="63" t="s">
        <v>665</v>
      </c>
      <c r="B431" s="63" t="s">
        <v>669</v>
      </c>
      <c r="C431" s="36">
        <v>4301031382</v>
      </c>
      <c r="D431" s="680">
        <v>4680115886117</v>
      </c>
      <c r="E431" s="680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115</v>
      </c>
      <c r="L431" s="37" t="s">
        <v>45</v>
      </c>
      <c r="M431" s="38" t="s">
        <v>79</v>
      </c>
      <c r="N431" s="38"/>
      <c r="O431" s="37">
        <v>50</v>
      </c>
      <c r="P431" s="771" t="s">
        <v>667</v>
      </c>
      <c r="Q431" s="682"/>
      <c r="R431" s="682"/>
      <c r="S431" s="682"/>
      <c r="T431" s="683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668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670</v>
      </c>
      <c r="B432" s="63" t="s">
        <v>671</v>
      </c>
      <c r="C432" s="36">
        <v>4301031402</v>
      </c>
      <c r="D432" s="680">
        <v>4680115886124</v>
      </c>
      <c r="E432" s="680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115</v>
      </c>
      <c r="L432" s="37" t="s">
        <v>45</v>
      </c>
      <c r="M432" s="38" t="s">
        <v>79</v>
      </c>
      <c r="N432" s="38"/>
      <c r="O432" s="37">
        <v>50</v>
      </c>
      <c r="P432" s="772" t="s">
        <v>672</v>
      </c>
      <c r="Q432" s="682"/>
      <c r="R432" s="682"/>
      <c r="S432" s="682"/>
      <c r="T432" s="683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673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4301031366</v>
      </c>
      <c r="D433" s="680">
        <v>4680115883147</v>
      </c>
      <c r="E433" s="680"/>
      <c r="F433" s="62">
        <v>0.28000000000000003</v>
      </c>
      <c r="G433" s="37">
        <v>6</v>
      </c>
      <c r="H433" s="62">
        <v>1.68</v>
      </c>
      <c r="I433" s="62">
        <v>1.81</v>
      </c>
      <c r="J433" s="37">
        <v>234</v>
      </c>
      <c r="K433" s="37" t="s">
        <v>157</v>
      </c>
      <c r="L433" s="37" t="s">
        <v>45</v>
      </c>
      <c r="M433" s="38" t="s">
        <v>79</v>
      </c>
      <c r="N433" s="38"/>
      <c r="O433" s="37">
        <v>50</v>
      </c>
      <c r="P433" s="773" t="s">
        <v>676</v>
      </c>
      <c r="Q433" s="682"/>
      <c r="R433" s="682"/>
      <c r="S433" s="682"/>
      <c r="T433" s="683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ref="Z433:Z440" si="68">IFERROR(IF(Y433=0,"",ROUNDUP(Y433/H433,0)*0.00502),"")</f>
        <v/>
      </c>
      <c r="AA433" s="68" t="s">
        <v>45</v>
      </c>
      <c r="AB433" s="69" t="s">
        <v>45</v>
      </c>
      <c r="AC433" s="496" t="s">
        <v>664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674</v>
      </c>
      <c r="B434" s="63" t="s">
        <v>677</v>
      </c>
      <c r="C434" s="36">
        <v>4301031335</v>
      </c>
      <c r="D434" s="680">
        <v>4680115883147</v>
      </c>
      <c r="E434" s="680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157</v>
      </c>
      <c r="L434" s="37" t="s">
        <v>45</v>
      </c>
      <c r="M434" s="38" t="s">
        <v>79</v>
      </c>
      <c r="N434" s="38"/>
      <c r="O434" s="37">
        <v>50</v>
      </c>
      <c r="P434" s="7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682"/>
      <c r="R434" s="682"/>
      <c r="S434" s="682"/>
      <c r="T434" s="683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8"/>
        <v/>
      </c>
      <c r="AA434" s="68" t="s">
        <v>45</v>
      </c>
      <c r="AB434" s="69" t="s">
        <v>45</v>
      </c>
      <c r="AC434" s="498" t="s">
        <v>664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4301031362</v>
      </c>
      <c r="D435" s="680">
        <v>4607091384338</v>
      </c>
      <c r="E435" s="680"/>
      <c r="F435" s="62">
        <v>0.35</v>
      </c>
      <c r="G435" s="37">
        <v>6</v>
      </c>
      <c r="H435" s="62">
        <v>2.1</v>
      </c>
      <c r="I435" s="62">
        <v>2.23</v>
      </c>
      <c r="J435" s="37">
        <v>234</v>
      </c>
      <c r="K435" s="37" t="s">
        <v>157</v>
      </c>
      <c r="L435" s="37" t="s">
        <v>45</v>
      </c>
      <c r="M435" s="38" t="s">
        <v>79</v>
      </c>
      <c r="N435" s="38"/>
      <c r="O435" s="37">
        <v>50</v>
      </c>
      <c r="P435" s="7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682"/>
      <c r="R435" s="682"/>
      <c r="S435" s="682"/>
      <c r="T435" s="68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664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37.5" customHeight="1" x14ac:dyDescent="0.25">
      <c r="A436" s="63" t="s">
        <v>680</v>
      </c>
      <c r="B436" s="63" t="s">
        <v>681</v>
      </c>
      <c r="C436" s="36">
        <v>4301031361</v>
      </c>
      <c r="D436" s="680">
        <v>4607091389524</v>
      </c>
      <c r="E436" s="680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157</v>
      </c>
      <c r="L436" s="37" t="s">
        <v>45</v>
      </c>
      <c r="M436" s="38" t="s">
        <v>79</v>
      </c>
      <c r="N436" s="38"/>
      <c r="O436" s="37">
        <v>50</v>
      </c>
      <c r="P436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6" s="682"/>
      <c r="R436" s="682"/>
      <c r="S436" s="682"/>
      <c r="T436" s="68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682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4301031364</v>
      </c>
      <c r="D437" s="680">
        <v>4680115883161</v>
      </c>
      <c r="E437" s="680"/>
      <c r="F437" s="62">
        <v>0.28000000000000003</v>
      </c>
      <c r="G437" s="37">
        <v>6</v>
      </c>
      <c r="H437" s="62">
        <v>1.68</v>
      </c>
      <c r="I437" s="62">
        <v>1.81</v>
      </c>
      <c r="J437" s="37">
        <v>234</v>
      </c>
      <c r="K437" s="37" t="s">
        <v>157</v>
      </c>
      <c r="L437" s="37" t="s">
        <v>45</v>
      </c>
      <c r="M437" s="38" t="s">
        <v>79</v>
      </c>
      <c r="N437" s="38"/>
      <c r="O437" s="37">
        <v>50</v>
      </c>
      <c r="P437" s="777" t="s">
        <v>685</v>
      </c>
      <c r="Q437" s="682"/>
      <c r="R437" s="682"/>
      <c r="S437" s="682"/>
      <c r="T437" s="68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686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683</v>
      </c>
      <c r="B438" s="63" t="s">
        <v>687</v>
      </c>
      <c r="C438" s="36">
        <v>4301031337</v>
      </c>
      <c r="D438" s="680">
        <v>4680115883161</v>
      </c>
      <c r="E438" s="680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157</v>
      </c>
      <c r="L438" s="37" t="s">
        <v>45</v>
      </c>
      <c r="M438" s="38" t="s">
        <v>79</v>
      </c>
      <c r="N438" s="38"/>
      <c r="O438" s="37">
        <v>50</v>
      </c>
      <c r="P438" s="7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682"/>
      <c r="R438" s="682"/>
      <c r="S438" s="682"/>
      <c r="T438" s="68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686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688</v>
      </c>
      <c r="B439" s="63" t="s">
        <v>689</v>
      </c>
      <c r="C439" s="36">
        <v>4301031358</v>
      </c>
      <c r="D439" s="680">
        <v>4607091389531</v>
      </c>
      <c r="E439" s="680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157</v>
      </c>
      <c r="L439" s="37" t="s">
        <v>45</v>
      </c>
      <c r="M439" s="38" t="s">
        <v>79</v>
      </c>
      <c r="N439" s="38"/>
      <c r="O439" s="37">
        <v>50</v>
      </c>
      <c r="P439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9" s="682"/>
      <c r="R439" s="682"/>
      <c r="S439" s="682"/>
      <c r="T439" s="68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690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37.5" customHeight="1" x14ac:dyDescent="0.25">
      <c r="A440" s="63" t="s">
        <v>691</v>
      </c>
      <c r="B440" s="63" t="s">
        <v>692</v>
      </c>
      <c r="C440" s="36">
        <v>4301031360</v>
      </c>
      <c r="D440" s="680">
        <v>4607091384345</v>
      </c>
      <c r="E440" s="680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157</v>
      </c>
      <c r="L440" s="37" t="s">
        <v>45</v>
      </c>
      <c r="M440" s="38" t="s">
        <v>79</v>
      </c>
      <c r="N440" s="38"/>
      <c r="O440" s="37">
        <v>50</v>
      </c>
      <c r="P440" s="7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0" s="682"/>
      <c r="R440" s="682"/>
      <c r="S440" s="682"/>
      <c r="T440" s="68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686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x14ac:dyDescent="0.2">
      <c r="A441" s="674"/>
      <c r="B441" s="674"/>
      <c r="C441" s="674"/>
      <c r="D441" s="674"/>
      <c r="E441" s="674"/>
      <c r="F441" s="674"/>
      <c r="G441" s="674"/>
      <c r="H441" s="674"/>
      <c r="I441" s="674"/>
      <c r="J441" s="674"/>
      <c r="K441" s="674"/>
      <c r="L441" s="674"/>
      <c r="M441" s="674"/>
      <c r="N441" s="674"/>
      <c r="O441" s="687"/>
      <c r="P441" s="684" t="s">
        <v>40</v>
      </c>
      <c r="Q441" s="685"/>
      <c r="R441" s="685"/>
      <c r="S441" s="685"/>
      <c r="T441" s="685"/>
      <c r="U441" s="685"/>
      <c r="V441" s="686"/>
      <c r="W441" s="42" t="s">
        <v>39</v>
      </c>
      <c r="X441" s="43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43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74"/>
      <c r="B442" s="674"/>
      <c r="C442" s="674"/>
      <c r="D442" s="674"/>
      <c r="E442" s="674"/>
      <c r="F442" s="674"/>
      <c r="G442" s="674"/>
      <c r="H442" s="674"/>
      <c r="I442" s="674"/>
      <c r="J442" s="674"/>
      <c r="K442" s="674"/>
      <c r="L442" s="674"/>
      <c r="M442" s="674"/>
      <c r="N442" s="674"/>
      <c r="O442" s="687"/>
      <c r="P442" s="684" t="s">
        <v>40</v>
      </c>
      <c r="Q442" s="685"/>
      <c r="R442" s="685"/>
      <c r="S442" s="685"/>
      <c r="T442" s="685"/>
      <c r="U442" s="685"/>
      <c r="V442" s="686"/>
      <c r="W442" s="42" t="s">
        <v>0</v>
      </c>
      <c r="X442" s="43">
        <f>IFERROR(SUM(X429:X440),"0")</f>
        <v>0</v>
      </c>
      <c r="Y442" s="43">
        <f>IFERROR(SUM(Y429:Y440),"0")</f>
        <v>0</v>
      </c>
      <c r="Z442" s="42"/>
      <c r="AA442" s="67"/>
      <c r="AB442" s="67"/>
      <c r="AC442" s="67"/>
    </row>
    <row r="443" spans="1:68" ht="14.25" customHeight="1" x14ac:dyDescent="0.25">
      <c r="A443" s="679" t="s">
        <v>75</v>
      </c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79"/>
      <c r="P443" s="679"/>
      <c r="Q443" s="679"/>
      <c r="R443" s="679"/>
      <c r="S443" s="679"/>
      <c r="T443" s="679"/>
      <c r="U443" s="679"/>
      <c r="V443" s="679"/>
      <c r="W443" s="679"/>
      <c r="X443" s="679"/>
      <c r="Y443" s="679"/>
      <c r="Z443" s="679"/>
      <c r="AA443" s="66"/>
      <c r="AB443" s="66"/>
      <c r="AC443" s="80"/>
    </row>
    <row r="444" spans="1:68" ht="27" customHeight="1" x14ac:dyDescent="0.25">
      <c r="A444" s="63" t="s">
        <v>693</v>
      </c>
      <c r="B444" s="63" t="s">
        <v>694</v>
      </c>
      <c r="C444" s="36">
        <v>4301051284</v>
      </c>
      <c r="D444" s="680">
        <v>4607091384352</v>
      </c>
      <c r="E444" s="680"/>
      <c r="F444" s="62">
        <v>0.6</v>
      </c>
      <c r="G444" s="37">
        <v>4</v>
      </c>
      <c r="H444" s="62">
        <v>2.4</v>
      </c>
      <c r="I444" s="62">
        <v>2.6459999999999999</v>
      </c>
      <c r="J444" s="37">
        <v>132</v>
      </c>
      <c r="K444" s="37" t="s">
        <v>115</v>
      </c>
      <c r="L444" s="37" t="s">
        <v>45</v>
      </c>
      <c r="M444" s="38" t="s">
        <v>114</v>
      </c>
      <c r="N444" s="38"/>
      <c r="O444" s="37">
        <v>45</v>
      </c>
      <c r="P444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4" s="682"/>
      <c r="R444" s="682"/>
      <c r="S444" s="682"/>
      <c r="T444" s="683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2" t="s">
        <v>695</v>
      </c>
      <c r="AG444" s="78"/>
      <c r="AJ444" s="84" t="s">
        <v>45</v>
      </c>
      <c r="AK444" s="84">
        <v>0</v>
      </c>
      <c r="BB444" s="51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27" customHeight="1" x14ac:dyDescent="0.25">
      <c r="A445" s="63" t="s">
        <v>696</v>
      </c>
      <c r="B445" s="63" t="s">
        <v>697</v>
      </c>
      <c r="C445" s="36">
        <v>4301051431</v>
      </c>
      <c r="D445" s="680">
        <v>4607091389654</v>
      </c>
      <c r="E445" s="680"/>
      <c r="F445" s="62">
        <v>0.33</v>
      </c>
      <c r="G445" s="37">
        <v>6</v>
      </c>
      <c r="H445" s="62">
        <v>1.98</v>
      </c>
      <c r="I445" s="62">
        <v>2.238</v>
      </c>
      <c r="J445" s="37">
        <v>182</v>
      </c>
      <c r="K445" s="37" t="s">
        <v>80</v>
      </c>
      <c r="L445" s="37" t="s">
        <v>45</v>
      </c>
      <c r="M445" s="38" t="s">
        <v>114</v>
      </c>
      <c r="N445" s="38"/>
      <c r="O445" s="37">
        <v>45</v>
      </c>
      <c r="P445" s="7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5" s="682"/>
      <c r="R445" s="682"/>
      <c r="S445" s="682"/>
      <c r="T445" s="683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4" t="s">
        <v>698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x14ac:dyDescent="0.2">
      <c r="A446" s="674"/>
      <c r="B446" s="674"/>
      <c r="C446" s="674"/>
      <c r="D446" s="674"/>
      <c r="E446" s="674"/>
      <c r="F446" s="674"/>
      <c r="G446" s="674"/>
      <c r="H446" s="674"/>
      <c r="I446" s="674"/>
      <c r="J446" s="674"/>
      <c r="K446" s="674"/>
      <c r="L446" s="674"/>
      <c r="M446" s="674"/>
      <c r="N446" s="674"/>
      <c r="O446" s="687"/>
      <c r="P446" s="684" t="s">
        <v>40</v>
      </c>
      <c r="Q446" s="685"/>
      <c r="R446" s="685"/>
      <c r="S446" s="685"/>
      <c r="T446" s="685"/>
      <c r="U446" s="685"/>
      <c r="V446" s="686"/>
      <c r="W446" s="42" t="s">
        <v>39</v>
      </c>
      <c r="X446" s="43">
        <f>IFERROR(X444/H444,"0")+IFERROR(X445/H445,"0")</f>
        <v>0</v>
      </c>
      <c r="Y446" s="43">
        <f>IFERROR(Y444/H444,"0")+IFERROR(Y445/H445,"0")</f>
        <v>0</v>
      </c>
      <c r="Z446" s="43">
        <f>IFERROR(IF(Z444="",0,Z444),"0")+IFERROR(IF(Z445="",0,Z445),"0")</f>
        <v>0</v>
      </c>
      <c r="AA446" s="67"/>
      <c r="AB446" s="67"/>
      <c r="AC446" s="67"/>
    </row>
    <row r="447" spans="1:68" x14ac:dyDescent="0.2">
      <c r="A447" s="674"/>
      <c r="B447" s="674"/>
      <c r="C447" s="674"/>
      <c r="D447" s="674"/>
      <c r="E447" s="674"/>
      <c r="F447" s="674"/>
      <c r="G447" s="674"/>
      <c r="H447" s="674"/>
      <c r="I447" s="674"/>
      <c r="J447" s="674"/>
      <c r="K447" s="674"/>
      <c r="L447" s="674"/>
      <c r="M447" s="674"/>
      <c r="N447" s="674"/>
      <c r="O447" s="687"/>
      <c r="P447" s="684" t="s">
        <v>40</v>
      </c>
      <c r="Q447" s="685"/>
      <c r="R447" s="685"/>
      <c r="S447" s="685"/>
      <c r="T447" s="685"/>
      <c r="U447" s="685"/>
      <c r="V447" s="686"/>
      <c r="W447" s="42" t="s">
        <v>0</v>
      </c>
      <c r="X447" s="43">
        <f>IFERROR(SUM(X444:X445),"0")</f>
        <v>0</v>
      </c>
      <c r="Y447" s="43">
        <f>IFERROR(SUM(Y444:Y445),"0")</f>
        <v>0</v>
      </c>
      <c r="Z447" s="42"/>
      <c r="AA447" s="67"/>
      <c r="AB447" s="67"/>
      <c r="AC447" s="67"/>
    </row>
    <row r="448" spans="1:68" ht="16.5" customHeight="1" x14ac:dyDescent="0.25">
      <c r="A448" s="694" t="s">
        <v>699</v>
      </c>
      <c r="B448" s="694"/>
      <c r="C448" s="694"/>
      <c r="D448" s="694"/>
      <c r="E448" s="694"/>
      <c r="F448" s="694"/>
      <c r="G448" s="694"/>
      <c r="H448" s="694"/>
      <c r="I448" s="694"/>
      <c r="J448" s="694"/>
      <c r="K448" s="694"/>
      <c r="L448" s="694"/>
      <c r="M448" s="694"/>
      <c r="N448" s="694"/>
      <c r="O448" s="694"/>
      <c r="P448" s="694"/>
      <c r="Q448" s="694"/>
      <c r="R448" s="694"/>
      <c r="S448" s="694"/>
      <c r="T448" s="694"/>
      <c r="U448" s="694"/>
      <c r="V448" s="694"/>
      <c r="W448" s="694"/>
      <c r="X448" s="694"/>
      <c r="Y448" s="694"/>
      <c r="Z448" s="694"/>
      <c r="AA448" s="65"/>
      <c r="AB448" s="65"/>
      <c r="AC448" s="79"/>
    </row>
    <row r="449" spans="1:68" ht="14.25" customHeight="1" x14ac:dyDescent="0.25">
      <c r="A449" s="679" t="s">
        <v>142</v>
      </c>
      <c r="B449" s="679"/>
      <c r="C449" s="679"/>
      <c r="D449" s="679"/>
      <c r="E449" s="679"/>
      <c r="F449" s="679"/>
      <c r="G449" s="679"/>
      <c r="H449" s="679"/>
      <c r="I449" s="679"/>
      <c r="J449" s="679"/>
      <c r="K449" s="679"/>
      <c r="L449" s="679"/>
      <c r="M449" s="679"/>
      <c r="N449" s="679"/>
      <c r="O449" s="679"/>
      <c r="P449" s="679"/>
      <c r="Q449" s="679"/>
      <c r="R449" s="679"/>
      <c r="S449" s="679"/>
      <c r="T449" s="679"/>
      <c r="U449" s="679"/>
      <c r="V449" s="679"/>
      <c r="W449" s="679"/>
      <c r="X449" s="679"/>
      <c r="Y449" s="679"/>
      <c r="Z449" s="679"/>
      <c r="AA449" s="66"/>
      <c r="AB449" s="66"/>
      <c r="AC449" s="80"/>
    </row>
    <row r="450" spans="1:68" ht="27" customHeight="1" x14ac:dyDescent="0.25">
      <c r="A450" s="63" t="s">
        <v>700</v>
      </c>
      <c r="B450" s="63" t="s">
        <v>701</v>
      </c>
      <c r="C450" s="36">
        <v>4301020319</v>
      </c>
      <c r="D450" s="680">
        <v>4680115885240</v>
      </c>
      <c r="E450" s="680"/>
      <c r="F450" s="62">
        <v>0.35</v>
      </c>
      <c r="G450" s="37">
        <v>6</v>
      </c>
      <c r="H450" s="62">
        <v>2.1</v>
      </c>
      <c r="I450" s="62">
        <v>2.31</v>
      </c>
      <c r="J450" s="37">
        <v>182</v>
      </c>
      <c r="K450" s="37" t="s">
        <v>80</v>
      </c>
      <c r="L450" s="37" t="s">
        <v>45</v>
      </c>
      <c r="M450" s="38" t="s">
        <v>79</v>
      </c>
      <c r="N450" s="38"/>
      <c r="O450" s="37">
        <v>40</v>
      </c>
      <c r="P450" s="7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0" s="682"/>
      <c r="R450" s="682"/>
      <c r="S450" s="682"/>
      <c r="T450" s="683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6" t="s">
        <v>702</v>
      </c>
      <c r="AG450" s="78"/>
      <c r="AJ450" s="84" t="s">
        <v>45</v>
      </c>
      <c r="AK450" s="84">
        <v>0</v>
      </c>
      <c r="BB450" s="51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27" customHeight="1" x14ac:dyDescent="0.25">
      <c r="A451" s="63" t="s">
        <v>703</v>
      </c>
      <c r="B451" s="63" t="s">
        <v>704</v>
      </c>
      <c r="C451" s="36">
        <v>4301020315</v>
      </c>
      <c r="D451" s="680">
        <v>4607091389364</v>
      </c>
      <c r="E451" s="680"/>
      <c r="F451" s="62">
        <v>0.42</v>
      </c>
      <c r="G451" s="37">
        <v>6</v>
      </c>
      <c r="H451" s="62">
        <v>2.52</v>
      </c>
      <c r="I451" s="62">
        <v>2.73</v>
      </c>
      <c r="J451" s="37">
        <v>182</v>
      </c>
      <c r="K451" s="37" t="s">
        <v>80</v>
      </c>
      <c r="L451" s="37" t="s">
        <v>45</v>
      </c>
      <c r="M451" s="38" t="s">
        <v>79</v>
      </c>
      <c r="N451" s="38"/>
      <c r="O451" s="37">
        <v>40</v>
      </c>
      <c r="P451" s="7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1" s="682"/>
      <c r="R451" s="682"/>
      <c r="S451" s="682"/>
      <c r="T451" s="683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705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74"/>
      <c r="B452" s="674"/>
      <c r="C452" s="674"/>
      <c r="D452" s="674"/>
      <c r="E452" s="674"/>
      <c r="F452" s="674"/>
      <c r="G452" s="674"/>
      <c r="H452" s="674"/>
      <c r="I452" s="674"/>
      <c r="J452" s="674"/>
      <c r="K452" s="674"/>
      <c r="L452" s="674"/>
      <c r="M452" s="674"/>
      <c r="N452" s="674"/>
      <c r="O452" s="687"/>
      <c r="P452" s="684" t="s">
        <v>40</v>
      </c>
      <c r="Q452" s="685"/>
      <c r="R452" s="685"/>
      <c r="S452" s="685"/>
      <c r="T452" s="685"/>
      <c r="U452" s="685"/>
      <c r="V452" s="686"/>
      <c r="W452" s="42" t="s">
        <v>39</v>
      </c>
      <c r="X452" s="43">
        <f>IFERROR(X450/H450,"0")+IFERROR(X451/H451,"0")</f>
        <v>0</v>
      </c>
      <c r="Y452" s="43">
        <f>IFERROR(Y450/H450,"0")+IFERROR(Y451/H451,"0")</f>
        <v>0</v>
      </c>
      <c r="Z452" s="43">
        <f>IFERROR(IF(Z450="",0,Z450),"0")+IFERROR(IF(Z451="",0,Z451),"0")</f>
        <v>0</v>
      </c>
      <c r="AA452" s="67"/>
      <c r="AB452" s="67"/>
      <c r="AC452" s="67"/>
    </row>
    <row r="453" spans="1:68" x14ac:dyDescent="0.2">
      <c r="A453" s="674"/>
      <c r="B453" s="674"/>
      <c r="C453" s="674"/>
      <c r="D453" s="674"/>
      <c r="E453" s="674"/>
      <c r="F453" s="674"/>
      <c r="G453" s="674"/>
      <c r="H453" s="674"/>
      <c r="I453" s="674"/>
      <c r="J453" s="674"/>
      <c r="K453" s="674"/>
      <c r="L453" s="674"/>
      <c r="M453" s="674"/>
      <c r="N453" s="674"/>
      <c r="O453" s="687"/>
      <c r="P453" s="684" t="s">
        <v>40</v>
      </c>
      <c r="Q453" s="685"/>
      <c r="R453" s="685"/>
      <c r="S453" s="685"/>
      <c r="T453" s="685"/>
      <c r="U453" s="685"/>
      <c r="V453" s="686"/>
      <c r="W453" s="42" t="s">
        <v>0</v>
      </c>
      <c r="X453" s="43">
        <f>IFERROR(SUM(X450:X451),"0")</f>
        <v>0</v>
      </c>
      <c r="Y453" s="43">
        <f>IFERROR(SUM(Y450:Y451),"0")</f>
        <v>0</v>
      </c>
      <c r="Z453" s="42"/>
      <c r="AA453" s="67"/>
      <c r="AB453" s="67"/>
      <c r="AC453" s="67"/>
    </row>
    <row r="454" spans="1:68" ht="14.25" customHeight="1" x14ac:dyDescent="0.25">
      <c r="A454" s="679" t="s">
        <v>153</v>
      </c>
      <c r="B454" s="679"/>
      <c r="C454" s="679"/>
      <c r="D454" s="679"/>
      <c r="E454" s="679"/>
      <c r="F454" s="679"/>
      <c r="G454" s="679"/>
      <c r="H454" s="679"/>
      <c r="I454" s="679"/>
      <c r="J454" s="679"/>
      <c r="K454" s="679"/>
      <c r="L454" s="679"/>
      <c r="M454" s="679"/>
      <c r="N454" s="679"/>
      <c r="O454" s="679"/>
      <c r="P454" s="679"/>
      <c r="Q454" s="679"/>
      <c r="R454" s="679"/>
      <c r="S454" s="679"/>
      <c r="T454" s="679"/>
      <c r="U454" s="679"/>
      <c r="V454" s="679"/>
      <c r="W454" s="679"/>
      <c r="X454" s="679"/>
      <c r="Y454" s="679"/>
      <c r="Z454" s="679"/>
      <c r="AA454" s="66"/>
      <c r="AB454" s="66"/>
      <c r="AC454" s="80"/>
    </row>
    <row r="455" spans="1:68" ht="27" customHeight="1" x14ac:dyDescent="0.25">
      <c r="A455" s="63" t="s">
        <v>706</v>
      </c>
      <c r="B455" s="63" t="s">
        <v>707</v>
      </c>
      <c r="C455" s="36">
        <v>4301031403</v>
      </c>
      <c r="D455" s="680">
        <v>4680115886094</v>
      </c>
      <c r="E455" s="680"/>
      <c r="F455" s="62">
        <v>0.9</v>
      </c>
      <c r="G455" s="37">
        <v>6</v>
      </c>
      <c r="H455" s="62">
        <v>5.4</v>
      </c>
      <c r="I455" s="62">
        <v>5.61</v>
      </c>
      <c r="J455" s="37">
        <v>132</v>
      </c>
      <c r="K455" s="37" t="s">
        <v>115</v>
      </c>
      <c r="L455" s="37" t="s">
        <v>45</v>
      </c>
      <c r="M455" s="38" t="s">
        <v>110</v>
      </c>
      <c r="N455" s="38"/>
      <c r="O455" s="37">
        <v>50</v>
      </c>
      <c r="P455" s="762" t="s">
        <v>708</v>
      </c>
      <c r="Q455" s="682"/>
      <c r="R455" s="682"/>
      <c r="S455" s="682"/>
      <c r="T455" s="683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0" t="s">
        <v>709</v>
      </c>
      <c r="AG455" s="78"/>
      <c r="AJ455" s="84" t="s">
        <v>45</v>
      </c>
      <c r="AK455" s="84">
        <v>0</v>
      </c>
      <c r="BB455" s="521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27" customHeight="1" x14ac:dyDescent="0.25">
      <c r="A456" s="63" t="s">
        <v>710</v>
      </c>
      <c r="B456" s="63" t="s">
        <v>711</v>
      </c>
      <c r="C456" s="36">
        <v>4301031363</v>
      </c>
      <c r="D456" s="680">
        <v>4607091389425</v>
      </c>
      <c r="E456" s="680"/>
      <c r="F456" s="62">
        <v>0.35</v>
      </c>
      <c r="G456" s="37">
        <v>6</v>
      </c>
      <c r="H456" s="62">
        <v>2.1</v>
      </c>
      <c r="I456" s="62">
        <v>2.23</v>
      </c>
      <c r="J456" s="37">
        <v>234</v>
      </c>
      <c r="K456" s="37" t="s">
        <v>157</v>
      </c>
      <c r="L456" s="37" t="s">
        <v>45</v>
      </c>
      <c r="M456" s="38" t="s">
        <v>79</v>
      </c>
      <c r="N456" s="38"/>
      <c r="O456" s="37">
        <v>50</v>
      </c>
      <c r="P456" s="7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6" s="682"/>
      <c r="R456" s="682"/>
      <c r="S456" s="682"/>
      <c r="T456" s="68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IFERROR(IF(Y456=0,"",ROUNDUP(Y456/H456,0)*0.00502),"")</f>
        <v/>
      </c>
      <c r="AA456" s="68" t="s">
        <v>45</v>
      </c>
      <c r="AB456" s="69" t="s">
        <v>45</v>
      </c>
      <c r="AC456" s="522" t="s">
        <v>712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713</v>
      </c>
      <c r="B457" s="63" t="s">
        <v>714</v>
      </c>
      <c r="C457" s="36">
        <v>4301031373</v>
      </c>
      <c r="D457" s="680">
        <v>4680115880771</v>
      </c>
      <c r="E457" s="680"/>
      <c r="F457" s="62">
        <v>0.28000000000000003</v>
      </c>
      <c r="G457" s="37">
        <v>6</v>
      </c>
      <c r="H457" s="62">
        <v>1.68</v>
      </c>
      <c r="I457" s="62">
        <v>1.81</v>
      </c>
      <c r="J457" s="37">
        <v>234</v>
      </c>
      <c r="K457" s="37" t="s">
        <v>157</v>
      </c>
      <c r="L457" s="37" t="s">
        <v>45</v>
      </c>
      <c r="M457" s="38" t="s">
        <v>79</v>
      </c>
      <c r="N457" s="38"/>
      <c r="O457" s="37">
        <v>50</v>
      </c>
      <c r="P457" s="764" t="s">
        <v>715</v>
      </c>
      <c r="Q457" s="682"/>
      <c r="R457" s="682"/>
      <c r="S457" s="682"/>
      <c r="T457" s="683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716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717</v>
      </c>
      <c r="B458" s="63" t="s">
        <v>718</v>
      </c>
      <c r="C458" s="36">
        <v>4301031359</v>
      </c>
      <c r="D458" s="680">
        <v>4607091389500</v>
      </c>
      <c r="E458" s="680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157</v>
      </c>
      <c r="L458" s="37" t="s">
        <v>45</v>
      </c>
      <c r="M458" s="38" t="s">
        <v>79</v>
      </c>
      <c r="N458" s="38"/>
      <c r="O458" s="37">
        <v>50</v>
      </c>
      <c r="P458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8" s="682"/>
      <c r="R458" s="682"/>
      <c r="S458" s="682"/>
      <c r="T458" s="683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716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74"/>
      <c r="B459" s="674"/>
      <c r="C459" s="674"/>
      <c r="D459" s="674"/>
      <c r="E459" s="674"/>
      <c r="F459" s="674"/>
      <c r="G459" s="674"/>
      <c r="H459" s="674"/>
      <c r="I459" s="674"/>
      <c r="J459" s="674"/>
      <c r="K459" s="674"/>
      <c r="L459" s="674"/>
      <c r="M459" s="674"/>
      <c r="N459" s="674"/>
      <c r="O459" s="687"/>
      <c r="P459" s="684" t="s">
        <v>40</v>
      </c>
      <c r="Q459" s="685"/>
      <c r="R459" s="685"/>
      <c r="S459" s="685"/>
      <c r="T459" s="685"/>
      <c r="U459" s="685"/>
      <c r="V459" s="686"/>
      <c r="W459" s="42" t="s">
        <v>39</v>
      </c>
      <c r="X459" s="43">
        <f>IFERROR(X455/H455,"0")+IFERROR(X456/H456,"0")+IFERROR(X457/H457,"0")+IFERROR(X458/H458,"0")</f>
        <v>0</v>
      </c>
      <c r="Y459" s="43">
        <f>IFERROR(Y455/H455,"0")+IFERROR(Y456/H456,"0")+IFERROR(Y457/H457,"0")+IFERROR(Y458/H458,"0")</f>
        <v>0</v>
      </c>
      <c r="Z459" s="43">
        <f>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74"/>
      <c r="B460" s="674"/>
      <c r="C460" s="674"/>
      <c r="D460" s="674"/>
      <c r="E460" s="674"/>
      <c r="F460" s="674"/>
      <c r="G460" s="674"/>
      <c r="H460" s="674"/>
      <c r="I460" s="674"/>
      <c r="J460" s="674"/>
      <c r="K460" s="674"/>
      <c r="L460" s="674"/>
      <c r="M460" s="674"/>
      <c r="N460" s="674"/>
      <c r="O460" s="687"/>
      <c r="P460" s="684" t="s">
        <v>40</v>
      </c>
      <c r="Q460" s="685"/>
      <c r="R460" s="685"/>
      <c r="S460" s="685"/>
      <c r="T460" s="685"/>
      <c r="U460" s="685"/>
      <c r="V460" s="686"/>
      <c r="W460" s="42" t="s">
        <v>0</v>
      </c>
      <c r="X460" s="43">
        <f>IFERROR(SUM(X455:X458),"0")</f>
        <v>0</v>
      </c>
      <c r="Y460" s="43">
        <f>IFERROR(SUM(Y455:Y458),"0")</f>
        <v>0</v>
      </c>
      <c r="Z460" s="42"/>
      <c r="AA460" s="67"/>
      <c r="AB460" s="67"/>
      <c r="AC460" s="67"/>
    </row>
    <row r="461" spans="1:68" ht="16.5" customHeight="1" x14ac:dyDescent="0.25">
      <c r="A461" s="694" t="s">
        <v>719</v>
      </c>
      <c r="B461" s="694"/>
      <c r="C461" s="694"/>
      <c r="D461" s="694"/>
      <c r="E461" s="694"/>
      <c r="F461" s="694"/>
      <c r="G461" s="694"/>
      <c r="H461" s="694"/>
      <c r="I461" s="694"/>
      <c r="J461" s="694"/>
      <c r="K461" s="694"/>
      <c r="L461" s="694"/>
      <c r="M461" s="694"/>
      <c r="N461" s="694"/>
      <c r="O461" s="694"/>
      <c r="P461" s="694"/>
      <c r="Q461" s="694"/>
      <c r="R461" s="694"/>
      <c r="S461" s="694"/>
      <c r="T461" s="694"/>
      <c r="U461" s="694"/>
      <c r="V461" s="694"/>
      <c r="W461" s="694"/>
      <c r="X461" s="694"/>
      <c r="Y461" s="694"/>
      <c r="Z461" s="694"/>
      <c r="AA461" s="65"/>
      <c r="AB461" s="65"/>
      <c r="AC461" s="79"/>
    </row>
    <row r="462" spans="1:68" ht="14.25" customHeight="1" x14ac:dyDescent="0.25">
      <c r="A462" s="679" t="s">
        <v>153</v>
      </c>
      <c r="B462" s="679"/>
      <c r="C462" s="679"/>
      <c r="D462" s="679"/>
      <c r="E462" s="679"/>
      <c r="F462" s="679"/>
      <c r="G462" s="679"/>
      <c r="H462" s="679"/>
      <c r="I462" s="679"/>
      <c r="J462" s="679"/>
      <c r="K462" s="679"/>
      <c r="L462" s="679"/>
      <c r="M462" s="679"/>
      <c r="N462" s="679"/>
      <c r="O462" s="679"/>
      <c r="P462" s="679"/>
      <c r="Q462" s="679"/>
      <c r="R462" s="679"/>
      <c r="S462" s="679"/>
      <c r="T462" s="679"/>
      <c r="U462" s="679"/>
      <c r="V462" s="679"/>
      <c r="W462" s="679"/>
      <c r="X462" s="679"/>
      <c r="Y462" s="679"/>
      <c r="Z462" s="679"/>
      <c r="AA462" s="66"/>
      <c r="AB462" s="66"/>
      <c r="AC462" s="80"/>
    </row>
    <row r="463" spans="1:68" ht="27" customHeight="1" x14ac:dyDescent="0.25">
      <c r="A463" s="63" t="s">
        <v>720</v>
      </c>
      <c r="B463" s="63" t="s">
        <v>721</v>
      </c>
      <c r="C463" s="36">
        <v>4301031294</v>
      </c>
      <c r="D463" s="680">
        <v>4680115885189</v>
      </c>
      <c r="E463" s="680"/>
      <c r="F463" s="62">
        <v>0.2</v>
      </c>
      <c r="G463" s="37">
        <v>6</v>
      </c>
      <c r="H463" s="62">
        <v>1.2</v>
      </c>
      <c r="I463" s="62">
        <v>1.3720000000000001</v>
      </c>
      <c r="J463" s="37">
        <v>234</v>
      </c>
      <c r="K463" s="37" t="s">
        <v>157</v>
      </c>
      <c r="L463" s="37" t="s">
        <v>45</v>
      </c>
      <c r="M463" s="38" t="s">
        <v>79</v>
      </c>
      <c r="N463" s="38"/>
      <c r="O463" s="37">
        <v>40</v>
      </c>
      <c r="P463" s="7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3" s="682"/>
      <c r="R463" s="682"/>
      <c r="S463" s="682"/>
      <c r="T463" s="68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28" t="s">
        <v>722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723</v>
      </c>
      <c r="B464" s="63" t="s">
        <v>724</v>
      </c>
      <c r="C464" s="36">
        <v>4301031347</v>
      </c>
      <c r="D464" s="680">
        <v>4680115885110</v>
      </c>
      <c r="E464" s="680"/>
      <c r="F464" s="62">
        <v>0.2</v>
      </c>
      <c r="G464" s="37">
        <v>6</v>
      </c>
      <c r="H464" s="62">
        <v>1.2</v>
      </c>
      <c r="I464" s="62">
        <v>2.1</v>
      </c>
      <c r="J464" s="37">
        <v>182</v>
      </c>
      <c r="K464" s="37" t="s">
        <v>80</v>
      </c>
      <c r="L464" s="37" t="s">
        <v>45</v>
      </c>
      <c r="M464" s="38" t="s">
        <v>79</v>
      </c>
      <c r="N464" s="38"/>
      <c r="O464" s="37">
        <v>50</v>
      </c>
      <c r="P464" s="758" t="s">
        <v>725</v>
      </c>
      <c r="Q464" s="682"/>
      <c r="R464" s="682"/>
      <c r="S464" s="682"/>
      <c r="T464" s="683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726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74"/>
      <c r="B465" s="674"/>
      <c r="C465" s="674"/>
      <c r="D465" s="674"/>
      <c r="E465" s="674"/>
      <c r="F465" s="674"/>
      <c r="G465" s="674"/>
      <c r="H465" s="674"/>
      <c r="I465" s="674"/>
      <c r="J465" s="674"/>
      <c r="K465" s="674"/>
      <c r="L465" s="674"/>
      <c r="M465" s="674"/>
      <c r="N465" s="674"/>
      <c r="O465" s="687"/>
      <c r="P465" s="684" t="s">
        <v>40</v>
      </c>
      <c r="Q465" s="685"/>
      <c r="R465" s="685"/>
      <c r="S465" s="685"/>
      <c r="T465" s="685"/>
      <c r="U465" s="685"/>
      <c r="V465" s="686"/>
      <c r="W465" s="42" t="s">
        <v>39</v>
      </c>
      <c r="X465" s="43">
        <f>IFERROR(X463/H463,"0")+IFERROR(X464/H464,"0")</f>
        <v>0</v>
      </c>
      <c r="Y465" s="43">
        <f>IFERROR(Y463/H463,"0")+IFERROR(Y464/H464,"0")</f>
        <v>0</v>
      </c>
      <c r="Z465" s="43">
        <f>IFERROR(IF(Z463="",0,Z463),"0")+IFERROR(IF(Z464="",0,Z464),"0")</f>
        <v>0</v>
      </c>
      <c r="AA465" s="67"/>
      <c r="AB465" s="67"/>
      <c r="AC465" s="67"/>
    </row>
    <row r="466" spans="1:68" x14ac:dyDescent="0.2">
      <c r="A466" s="674"/>
      <c r="B466" s="674"/>
      <c r="C466" s="674"/>
      <c r="D466" s="674"/>
      <c r="E466" s="674"/>
      <c r="F466" s="674"/>
      <c r="G466" s="674"/>
      <c r="H466" s="674"/>
      <c r="I466" s="674"/>
      <c r="J466" s="674"/>
      <c r="K466" s="674"/>
      <c r="L466" s="674"/>
      <c r="M466" s="674"/>
      <c r="N466" s="674"/>
      <c r="O466" s="687"/>
      <c r="P466" s="684" t="s">
        <v>40</v>
      </c>
      <c r="Q466" s="685"/>
      <c r="R466" s="685"/>
      <c r="S466" s="685"/>
      <c r="T466" s="685"/>
      <c r="U466" s="685"/>
      <c r="V466" s="686"/>
      <c r="W466" s="42" t="s">
        <v>0</v>
      </c>
      <c r="X466" s="43">
        <f>IFERROR(SUM(X463:X464),"0")</f>
        <v>0</v>
      </c>
      <c r="Y466" s="43">
        <f>IFERROR(SUM(Y463:Y464),"0")</f>
        <v>0</v>
      </c>
      <c r="Z466" s="42"/>
      <c r="AA466" s="67"/>
      <c r="AB466" s="67"/>
      <c r="AC466" s="67"/>
    </row>
    <row r="467" spans="1:68" ht="16.5" customHeight="1" x14ac:dyDescent="0.25">
      <c r="A467" s="694" t="s">
        <v>727</v>
      </c>
      <c r="B467" s="694"/>
      <c r="C467" s="694"/>
      <c r="D467" s="694"/>
      <c r="E467" s="694"/>
      <c r="F467" s="694"/>
      <c r="G467" s="694"/>
      <c r="H467" s="694"/>
      <c r="I467" s="694"/>
      <c r="J467" s="694"/>
      <c r="K467" s="694"/>
      <c r="L467" s="694"/>
      <c r="M467" s="694"/>
      <c r="N467" s="694"/>
      <c r="O467" s="694"/>
      <c r="P467" s="694"/>
      <c r="Q467" s="694"/>
      <c r="R467" s="694"/>
      <c r="S467" s="694"/>
      <c r="T467" s="694"/>
      <c r="U467" s="694"/>
      <c r="V467" s="694"/>
      <c r="W467" s="694"/>
      <c r="X467" s="694"/>
      <c r="Y467" s="694"/>
      <c r="Z467" s="694"/>
      <c r="AA467" s="65"/>
      <c r="AB467" s="65"/>
      <c r="AC467" s="79"/>
    </row>
    <row r="468" spans="1:68" ht="14.25" customHeight="1" x14ac:dyDescent="0.25">
      <c r="A468" s="679" t="s">
        <v>153</v>
      </c>
      <c r="B468" s="679"/>
      <c r="C468" s="679"/>
      <c r="D468" s="679"/>
      <c r="E468" s="679"/>
      <c r="F468" s="679"/>
      <c r="G468" s="679"/>
      <c r="H468" s="679"/>
      <c r="I468" s="679"/>
      <c r="J468" s="679"/>
      <c r="K468" s="679"/>
      <c r="L468" s="679"/>
      <c r="M468" s="679"/>
      <c r="N468" s="679"/>
      <c r="O468" s="679"/>
      <c r="P468" s="679"/>
      <c r="Q468" s="679"/>
      <c r="R468" s="679"/>
      <c r="S468" s="679"/>
      <c r="T468" s="679"/>
      <c r="U468" s="679"/>
      <c r="V468" s="679"/>
      <c r="W468" s="679"/>
      <c r="X468" s="679"/>
      <c r="Y468" s="679"/>
      <c r="Z468" s="679"/>
      <c r="AA468" s="66"/>
      <c r="AB468" s="66"/>
      <c r="AC468" s="80"/>
    </row>
    <row r="469" spans="1:68" ht="27" customHeight="1" x14ac:dyDescent="0.25">
      <c r="A469" s="63" t="s">
        <v>728</v>
      </c>
      <c r="B469" s="63" t="s">
        <v>729</v>
      </c>
      <c r="C469" s="36">
        <v>4301031261</v>
      </c>
      <c r="D469" s="680">
        <v>4680115885103</v>
      </c>
      <c r="E469" s="680"/>
      <c r="F469" s="62">
        <v>0.27</v>
      </c>
      <c r="G469" s="37">
        <v>6</v>
      </c>
      <c r="H469" s="62">
        <v>1.62</v>
      </c>
      <c r="I469" s="62">
        <v>1.8</v>
      </c>
      <c r="J469" s="37">
        <v>182</v>
      </c>
      <c r="K469" s="37" t="s">
        <v>80</v>
      </c>
      <c r="L469" s="37" t="s">
        <v>45</v>
      </c>
      <c r="M469" s="38" t="s">
        <v>79</v>
      </c>
      <c r="N469" s="38"/>
      <c r="O469" s="37">
        <v>40</v>
      </c>
      <c r="P469" s="7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69" s="682"/>
      <c r="R469" s="682"/>
      <c r="S469" s="682"/>
      <c r="T469" s="683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32" t="s">
        <v>730</v>
      </c>
      <c r="AG469" s="78"/>
      <c r="AJ469" s="84" t="s">
        <v>45</v>
      </c>
      <c r="AK469" s="84">
        <v>0</v>
      </c>
      <c r="BB469" s="53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74"/>
      <c r="B470" s="674"/>
      <c r="C470" s="674"/>
      <c r="D470" s="674"/>
      <c r="E470" s="674"/>
      <c r="F470" s="674"/>
      <c r="G470" s="674"/>
      <c r="H470" s="674"/>
      <c r="I470" s="674"/>
      <c r="J470" s="674"/>
      <c r="K470" s="674"/>
      <c r="L470" s="674"/>
      <c r="M470" s="674"/>
      <c r="N470" s="674"/>
      <c r="O470" s="687"/>
      <c r="P470" s="684" t="s">
        <v>40</v>
      </c>
      <c r="Q470" s="685"/>
      <c r="R470" s="685"/>
      <c r="S470" s="685"/>
      <c r="T470" s="685"/>
      <c r="U470" s="685"/>
      <c r="V470" s="686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674"/>
      <c r="B471" s="674"/>
      <c r="C471" s="674"/>
      <c r="D471" s="674"/>
      <c r="E471" s="674"/>
      <c r="F471" s="674"/>
      <c r="G471" s="674"/>
      <c r="H471" s="674"/>
      <c r="I471" s="674"/>
      <c r="J471" s="674"/>
      <c r="K471" s="674"/>
      <c r="L471" s="674"/>
      <c r="M471" s="674"/>
      <c r="N471" s="674"/>
      <c r="O471" s="687"/>
      <c r="P471" s="684" t="s">
        <v>40</v>
      </c>
      <c r="Q471" s="685"/>
      <c r="R471" s="685"/>
      <c r="S471" s="685"/>
      <c r="T471" s="685"/>
      <c r="U471" s="685"/>
      <c r="V471" s="686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14.25" customHeight="1" x14ac:dyDescent="0.25">
      <c r="A472" s="679" t="s">
        <v>179</v>
      </c>
      <c r="B472" s="679"/>
      <c r="C472" s="679"/>
      <c r="D472" s="679"/>
      <c r="E472" s="679"/>
      <c r="F472" s="679"/>
      <c r="G472" s="679"/>
      <c r="H472" s="679"/>
      <c r="I472" s="679"/>
      <c r="J472" s="679"/>
      <c r="K472" s="679"/>
      <c r="L472" s="679"/>
      <c r="M472" s="679"/>
      <c r="N472" s="679"/>
      <c r="O472" s="679"/>
      <c r="P472" s="679"/>
      <c r="Q472" s="679"/>
      <c r="R472" s="679"/>
      <c r="S472" s="679"/>
      <c r="T472" s="679"/>
      <c r="U472" s="679"/>
      <c r="V472" s="679"/>
      <c r="W472" s="679"/>
      <c r="X472" s="679"/>
      <c r="Y472" s="679"/>
      <c r="Z472" s="679"/>
      <c r="AA472" s="66"/>
      <c r="AB472" s="66"/>
      <c r="AC472" s="80"/>
    </row>
    <row r="473" spans="1:68" ht="27" customHeight="1" x14ac:dyDescent="0.25">
      <c r="A473" s="63" t="s">
        <v>731</v>
      </c>
      <c r="B473" s="63" t="s">
        <v>732</v>
      </c>
      <c r="C473" s="36">
        <v>4301060412</v>
      </c>
      <c r="D473" s="680">
        <v>4680115885509</v>
      </c>
      <c r="E473" s="680"/>
      <c r="F473" s="62">
        <v>0.27</v>
      </c>
      <c r="G473" s="37">
        <v>6</v>
      </c>
      <c r="H473" s="62">
        <v>1.62</v>
      </c>
      <c r="I473" s="62">
        <v>1.8660000000000001</v>
      </c>
      <c r="J473" s="37">
        <v>182</v>
      </c>
      <c r="K473" s="37" t="s">
        <v>80</v>
      </c>
      <c r="L473" s="37" t="s">
        <v>45</v>
      </c>
      <c r="M473" s="38" t="s">
        <v>79</v>
      </c>
      <c r="N473" s="38"/>
      <c r="O473" s="37">
        <v>35</v>
      </c>
      <c r="P473" s="7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3" s="682"/>
      <c r="R473" s="682"/>
      <c r="S473" s="682"/>
      <c r="T473" s="683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34" t="s">
        <v>733</v>
      </c>
      <c r="AG473" s="78"/>
      <c r="AJ473" s="84" t="s">
        <v>45</v>
      </c>
      <c r="AK473" s="84">
        <v>0</v>
      </c>
      <c r="BB473" s="53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74"/>
      <c r="B474" s="674"/>
      <c r="C474" s="674"/>
      <c r="D474" s="674"/>
      <c r="E474" s="674"/>
      <c r="F474" s="674"/>
      <c r="G474" s="674"/>
      <c r="H474" s="674"/>
      <c r="I474" s="674"/>
      <c r="J474" s="674"/>
      <c r="K474" s="674"/>
      <c r="L474" s="674"/>
      <c r="M474" s="674"/>
      <c r="N474" s="674"/>
      <c r="O474" s="687"/>
      <c r="P474" s="684" t="s">
        <v>40</v>
      </c>
      <c r="Q474" s="685"/>
      <c r="R474" s="685"/>
      <c r="S474" s="685"/>
      <c r="T474" s="685"/>
      <c r="U474" s="685"/>
      <c r="V474" s="686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674"/>
      <c r="B475" s="674"/>
      <c r="C475" s="674"/>
      <c r="D475" s="674"/>
      <c r="E475" s="674"/>
      <c r="F475" s="674"/>
      <c r="G475" s="674"/>
      <c r="H475" s="674"/>
      <c r="I475" s="674"/>
      <c r="J475" s="674"/>
      <c r="K475" s="674"/>
      <c r="L475" s="674"/>
      <c r="M475" s="674"/>
      <c r="N475" s="674"/>
      <c r="O475" s="687"/>
      <c r="P475" s="684" t="s">
        <v>40</v>
      </c>
      <c r="Q475" s="685"/>
      <c r="R475" s="685"/>
      <c r="S475" s="685"/>
      <c r="T475" s="685"/>
      <c r="U475" s="685"/>
      <c r="V475" s="686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27.75" customHeight="1" x14ac:dyDescent="0.2">
      <c r="A476" s="717" t="s">
        <v>734</v>
      </c>
      <c r="B476" s="717"/>
      <c r="C476" s="717"/>
      <c r="D476" s="717"/>
      <c r="E476" s="717"/>
      <c r="F476" s="717"/>
      <c r="G476" s="717"/>
      <c r="H476" s="717"/>
      <c r="I476" s="717"/>
      <c r="J476" s="717"/>
      <c r="K476" s="717"/>
      <c r="L476" s="717"/>
      <c r="M476" s="717"/>
      <c r="N476" s="717"/>
      <c r="O476" s="717"/>
      <c r="P476" s="717"/>
      <c r="Q476" s="717"/>
      <c r="R476" s="717"/>
      <c r="S476" s="717"/>
      <c r="T476" s="717"/>
      <c r="U476" s="717"/>
      <c r="V476" s="717"/>
      <c r="W476" s="717"/>
      <c r="X476" s="717"/>
      <c r="Y476" s="717"/>
      <c r="Z476" s="717"/>
      <c r="AA476" s="54"/>
      <c r="AB476" s="54"/>
      <c r="AC476" s="54"/>
    </row>
    <row r="477" spans="1:68" ht="16.5" customHeight="1" x14ac:dyDescent="0.25">
      <c r="A477" s="694" t="s">
        <v>734</v>
      </c>
      <c r="B477" s="694"/>
      <c r="C477" s="694"/>
      <c r="D477" s="694"/>
      <c r="E477" s="694"/>
      <c r="F477" s="694"/>
      <c r="G477" s="694"/>
      <c r="H477" s="694"/>
      <c r="I477" s="694"/>
      <c r="J477" s="694"/>
      <c r="K477" s="694"/>
      <c r="L477" s="694"/>
      <c r="M477" s="694"/>
      <c r="N477" s="694"/>
      <c r="O477" s="694"/>
      <c r="P477" s="694"/>
      <c r="Q477" s="694"/>
      <c r="R477" s="694"/>
      <c r="S477" s="694"/>
      <c r="T477" s="694"/>
      <c r="U477" s="694"/>
      <c r="V477" s="694"/>
      <c r="W477" s="694"/>
      <c r="X477" s="694"/>
      <c r="Y477" s="694"/>
      <c r="Z477" s="694"/>
      <c r="AA477" s="65"/>
      <c r="AB477" s="65"/>
      <c r="AC477" s="79"/>
    </row>
    <row r="478" spans="1:68" ht="14.25" customHeight="1" x14ac:dyDescent="0.25">
      <c r="A478" s="679" t="s">
        <v>106</v>
      </c>
      <c r="B478" s="679"/>
      <c r="C478" s="679"/>
      <c r="D478" s="679"/>
      <c r="E478" s="679"/>
      <c r="F478" s="679"/>
      <c r="G478" s="679"/>
      <c r="H478" s="679"/>
      <c r="I478" s="679"/>
      <c r="J478" s="679"/>
      <c r="K478" s="679"/>
      <c r="L478" s="679"/>
      <c r="M478" s="679"/>
      <c r="N478" s="679"/>
      <c r="O478" s="679"/>
      <c r="P478" s="679"/>
      <c r="Q478" s="679"/>
      <c r="R478" s="679"/>
      <c r="S478" s="679"/>
      <c r="T478" s="679"/>
      <c r="U478" s="679"/>
      <c r="V478" s="679"/>
      <c r="W478" s="679"/>
      <c r="X478" s="679"/>
      <c r="Y478" s="679"/>
      <c r="Z478" s="679"/>
      <c r="AA478" s="66"/>
      <c r="AB478" s="66"/>
      <c r="AC478" s="80"/>
    </row>
    <row r="479" spans="1:68" ht="27" customHeight="1" x14ac:dyDescent="0.25">
      <c r="A479" s="63" t="s">
        <v>735</v>
      </c>
      <c r="B479" s="63" t="s">
        <v>736</v>
      </c>
      <c r="C479" s="36">
        <v>4301011795</v>
      </c>
      <c r="D479" s="680">
        <v>4607091389067</v>
      </c>
      <c r="E479" s="680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111</v>
      </c>
      <c r="L479" s="37" t="s">
        <v>45</v>
      </c>
      <c r="M479" s="38" t="s">
        <v>110</v>
      </c>
      <c r="N479" s="38"/>
      <c r="O479" s="37">
        <v>60</v>
      </c>
      <c r="P479" s="7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79" s="682"/>
      <c r="R479" s="682"/>
      <c r="S479" s="682"/>
      <c r="T479" s="683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4" si="69">IFERROR(IF(X479="",0,CEILING((X479/$H479),1)*$H479),"")</f>
        <v>0</v>
      </c>
      <c r="Z479" s="41" t="str">
        <f t="shared" ref="Z479:Z484" si="70">IFERROR(IF(Y479=0,"",ROUNDUP(Y479/H479,0)*0.01196),"")</f>
        <v/>
      </c>
      <c r="AA479" s="68" t="s">
        <v>45</v>
      </c>
      <c r="AB479" s="69" t="s">
        <v>45</v>
      </c>
      <c r="AC479" s="536" t="s">
        <v>737</v>
      </c>
      <c r="AG479" s="78"/>
      <c r="AJ479" s="84" t="s">
        <v>45</v>
      </c>
      <c r="AK479" s="84">
        <v>0</v>
      </c>
      <c r="BB479" s="537" t="s">
        <v>66</v>
      </c>
      <c r="BM479" s="78">
        <f t="shared" ref="BM479:BM494" si="71">IFERROR(X479*I479/H479,"0")</f>
        <v>0</v>
      </c>
      <c r="BN479" s="78">
        <f t="shared" ref="BN479:BN494" si="72">IFERROR(Y479*I479/H479,"0")</f>
        <v>0</v>
      </c>
      <c r="BO479" s="78">
        <f t="shared" ref="BO479:BO494" si="73">IFERROR(1/J479*(X479/H479),"0")</f>
        <v>0</v>
      </c>
      <c r="BP479" s="78">
        <f t="shared" ref="BP479:BP494" si="74">IFERROR(1/J479*(Y479/H479),"0")</f>
        <v>0</v>
      </c>
    </row>
    <row r="480" spans="1:68" ht="27" customHeight="1" x14ac:dyDescent="0.25">
      <c r="A480" s="63" t="s">
        <v>738</v>
      </c>
      <c r="B480" s="63" t="s">
        <v>739</v>
      </c>
      <c r="C480" s="36">
        <v>4301011961</v>
      </c>
      <c r="D480" s="680">
        <v>4680115885271</v>
      </c>
      <c r="E480" s="680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111</v>
      </c>
      <c r="L480" s="37" t="s">
        <v>45</v>
      </c>
      <c r="M480" s="38" t="s">
        <v>110</v>
      </c>
      <c r="N480" s="38"/>
      <c r="O480" s="37">
        <v>60</v>
      </c>
      <c r="P480" s="7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0" s="682"/>
      <c r="R480" s="682"/>
      <c r="S480" s="682"/>
      <c r="T480" s="683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9"/>
        <v>0</v>
      </c>
      <c r="Z480" s="41" t="str">
        <f t="shared" si="70"/>
        <v/>
      </c>
      <c r="AA480" s="68" t="s">
        <v>45</v>
      </c>
      <c r="AB480" s="69" t="s">
        <v>45</v>
      </c>
      <c r="AC480" s="538" t="s">
        <v>740</v>
      </c>
      <c r="AG480" s="78"/>
      <c r="AJ480" s="84" t="s">
        <v>45</v>
      </c>
      <c r="AK480" s="84">
        <v>0</v>
      </c>
      <c r="BB480" s="539" t="s">
        <v>66</v>
      </c>
      <c r="BM480" s="78">
        <f t="shared" si="71"/>
        <v>0</v>
      </c>
      <c r="BN480" s="78">
        <f t="shared" si="72"/>
        <v>0</v>
      </c>
      <c r="BO480" s="78">
        <f t="shared" si="73"/>
        <v>0</v>
      </c>
      <c r="BP480" s="78">
        <f t="shared" si="74"/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4301011376</v>
      </c>
      <c r="D481" s="680">
        <v>4680115885226</v>
      </c>
      <c r="E481" s="680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111</v>
      </c>
      <c r="L481" s="37" t="s">
        <v>45</v>
      </c>
      <c r="M481" s="38" t="s">
        <v>114</v>
      </c>
      <c r="N481" s="38"/>
      <c r="O481" s="37">
        <v>60</v>
      </c>
      <c r="P481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1" s="682"/>
      <c r="R481" s="682"/>
      <c r="S481" s="682"/>
      <c r="T481" s="683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 t="shared" si="70"/>
        <v/>
      </c>
      <c r="AA481" s="68" t="s">
        <v>45</v>
      </c>
      <c r="AB481" s="69" t="s">
        <v>45</v>
      </c>
      <c r="AC481" s="540" t="s">
        <v>743</v>
      </c>
      <c r="AG481" s="78"/>
      <c r="AJ481" s="84" t="s">
        <v>45</v>
      </c>
      <c r="AK481" s="84">
        <v>0</v>
      </c>
      <c r="BB481" s="541" t="s">
        <v>66</v>
      </c>
      <c r="BM481" s="78">
        <f t="shared" si="71"/>
        <v>0</v>
      </c>
      <c r="BN481" s="78">
        <f t="shared" si="72"/>
        <v>0</v>
      </c>
      <c r="BO481" s="78">
        <f t="shared" si="73"/>
        <v>0</v>
      </c>
      <c r="BP481" s="78">
        <f t="shared" si="74"/>
        <v>0</v>
      </c>
    </row>
    <row r="482" spans="1:68" ht="16.5" customHeight="1" x14ac:dyDescent="0.25">
      <c r="A482" s="63" t="s">
        <v>744</v>
      </c>
      <c r="B482" s="63" t="s">
        <v>745</v>
      </c>
      <c r="C482" s="36">
        <v>4301011774</v>
      </c>
      <c r="D482" s="680">
        <v>4680115884502</v>
      </c>
      <c r="E482" s="680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111</v>
      </c>
      <c r="L482" s="37" t="s">
        <v>45</v>
      </c>
      <c r="M482" s="38" t="s">
        <v>110</v>
      </c>
      <c r="N482" s="38"/>
      <c r="O482" s="37">
        <v>60</v>
      </c>
      <c r="P482" s="7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2" s="682"/>
      <c r="R482" s="682"/>
      <c r="S482" s="682"/>
      <c r="T482" s="683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 t="shared" si="70"/>
        <v/>
      </c>
      <c r="AA482" s="68" t="s">
        <v>45</v>
      </c>
      <c r="AB482" s="69" t="s">
        <v>45</v>
      </c>
      <c r="AC482" s="542" t="s">
        <v>746</v>
      </c>
      <c r="AG482" s="78"/>
      <c r="AJ482" s="84" t="s">
        <v>45</v>
      </c>
      <c r="AK482" s="84">
        <v>0</v>
      </c>
      <c r="BB482" s="543" t="s">
        <v>66</v>
      </c>
      <c r="BM482" s="78">
        <f t="shared" si="71"/>
        <v>0</v>
      </c>
      <c r="BN482" s="78">
        <f t="shared" si="72"/>
        <v>0</v>
      </c>
      <c r="BO482" s="78">
        <f t="shared" si="73"/>
        <v>0</v>
      </c>
      <c r="BP482" s="78">
        <f t="shared" si="74"/>
        <v>0</v>
      </c>
    </row>
    <row r="483" spans="1:68" ht="27" customHeight="1" x14ac:dyDescent="0.25">
      <c r="A483" s="63" t="s">
        <v>747</v>
      </c>
      <c r="B483" s="63" t="s">
        <v>748</v>
      </c>
      <c r="C483" s="36">
        <v>4301011771</v>
      </c>
      <c r="D483" s="680">
        <v>4607091389104</v>
      </c>
      <c r="E483" s="680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111</v>
      </c>
      <c r="L483" s="37" t="s">
        <v>45</v>
      </c>
      <c r="M483" s="38" t="s">
        <v>110</v>
      </c>
      <c r="N483" s="38"/>
      <c r="O483" s="37">
        <v>60</v>
      </c>
      <c r="P483" s="7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3" s="682"/>
      <c r="R483" s="682"/>
      <c r="S483" s="682"/>
      <c r="T483" s="683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 t="shared" si="70"/>
        <v/>
      </c>
      <c r="AA483" s="68" t="s">
        <v>45</v>
      </c>
      <c r="AB483" s="69" t="s">
        <v>45</v>
      </c>
      <c r="AC483" s="544" t="s">
        <v>749</v>
      </c>
      <c r="AG483" s="78"/>
      <c r="AJ483" s="84" t="s">
        <v>45</v>
      </c>
      <c r="AK483" s="84">
        <v>0</v>
      </c>
      <c r="BB483" s="545" t="s">
        <v>66</v>
      </c>
      <c r="BM483" s="78">
        <f t="shared" si="71"/>
        <v>0</v>
      </c>
      <c r="BN483" s="78">
        <f t="shared" si="72"/>
        <v>0</v>
      </c>
      <c r="BO483" s="78">
        <f t="shared" si="73"/>
        <v>0</v>
      </c>
      <c r="BP483" s="78">
        <f t="shared" si="74"/>
        <v>0</v>
      </c>
    </row>
    <row r="484" spans="1:68" ht="16.5" customHeight="1" x14ac:dyDescent="0.25">
      <c r="A484" s="63" t="s">
        <v>750</v>
      </c>
      <c r="B484" s="63" t="s">
        <v>751</v>
      </c>
      <c r="C484" s="36">
        <v>4301011799</v>
      </c>
      <c r="D484" s="680">
        <v>4680115884519</v>
      </c>
      <c r="E484" s="680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111</v>
      </c>
      <c r="L484" s="37" t="s">
        <v>45</v>
      </c>
      <c r="M484" s="38" t="s">
        <v>114</v>
      </c>
      <c r="N484" s="38"/>
      <c r="O484" s="37">
        <v>60</v>
      </c>
      <c r="P484" s="7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4" s="682"/>
      <c r="R484" s="682"/>
      <c r="S484" s="682"/>
      <c r="T484" s="683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 t="shared" si="70"/>
        <v/>
      </c>
      <c r="AA484" s="68" t="s">
        <v>45</v>
      </c>
      <c r="AB484" s="69" t="s">
        <v>45</v>
      </c>
      <c r="AC484" s="546" t="s">
        <v>752</v>
      </c>
      <c r="AG484" s="78"/>
      <c r="AJ484" s="84" t="s">
        <v>45</v>
      </c>
      <c r="AK484" s="84">
        <v>0</v>
      </c>
      <c r="BB484" s="547" t="s">
        <v>66</v>
      </c>
      <c r="BM484" s="78">
        <f t="shared" si="71"/>
        <v>0</v>
      </c>
      <c r="BN484" s="78">
        <f t="shared" si="72"/>
        <v>0</v>
      </c>
      <c r="BO484" s="78">
        <f t="shared" si="73"/>
        <v>0</v>
      </c>
      <c r="BP484" s="78">
        <f t="shared" si="74"/>
        <v>0</v>
      </c>
    </row>
    <row r="485" spans="1:68" ht="27" customHeight="1" x14ac:dyDescent="0.25">
      <c r="A485" s="63" t="s">
        <v>753</v>
      </c>
      <c r="B485" s="63" t="s">
        <v>754</v>
      </c>
      <c r="C485" s="36">
        <v>4301012125</v>
      </c>
      <c r="D485" s="680">
        <v>4680115886391</v>
      </c>
      <c r="E485" s="680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80</v>
      </c>
      <c r="L485" s="37" t="s">
        <v>45</v>
      </c>
      <c r="M485" s="38" t="s">
        <v>114</v>
      </c>
      <c r="N485" s="38"/>
      <c r="O485" s="37">
        <v>60</v>
      </c>
      <c r="P485" s="743" t="s">
        <v>755</v>
      </c>
      <c r="Q485" s="682"/>
      <c r="R485" s="682"/>
      <c r="S485" s="682"/>
      <c r="T485" s="68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48" t="s">
        <v>737</v>
      </c>
      <c r="AG485" s="78"/>
      <c r="AJ485" s="84" t="s">
        <v>45</v>
      </c>
      <c r="AK485" s="84">
        <v>0</v>
      </c>
      <c r="BB485" s="549" t="s">
        <v>66</v>
      </c>
      <c r="BM485" s="78">
        <f t="shared" si="71"/>
        <v>0</v>
      </c>
      <c r="BN485" s="78">
        <f t="shared" si="72"/>
        <v>0</v>
      </c>
      <c r="BO485" s="78">
        <f t="shared" si="73"/>
        <v>0</v>
      </c>
      <c r="BP485" s="78">
        <f t="shared" si="74"/>
        <v>0</v>
      </c>
    </row>
    <row r="486" spans="1:68" ht="27" customHeight="1" x14ac:dyDescent="0.25">
      <c r="A486" s="63" t="s">
        <v>756</v>
      </c>
      <c r="B486" s="63" t="s">
        <v>757</v>
      </c>
      <c r="C486" s="36">
        <v>4301011778</v>
      </c>
      <c r="D486" s="680">
        <v>4680115880603</v>
      </c>
      <c r="E486" s="680"/>
      <c r="F486" s="62">
        <v>0.6</v>
      </c>
      <c r="G486" s="37">
        <v>6</v>
      </c>
      <c r="H486" s="62">
        <v>3.6</v>
      </c>
      <c r="I486" s="62">
        <v>3.81</v>
      </c>
      <c r="J486" s="37">
        <v>132</v>
      </c>
      <c r="K486" s="37" t="s">
        <v>115</v>
      </c>
      <c r="L486" s="37" t="s">
        <v>45</v>
      </c>
      <c r="M486" s="38" t="s">
        <v>110</v>
      </c>
      <c r="N486" s="38"/>
      <c r="O486" s="37">
        <v>60</v>
      </c>
      <c r="P486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6" s="682"/>
      <c r="R486" s="682"/>
      <c r="S486" s="682"/>
      <c r="T486" s="68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0" t="s">
        <v>737</v>
      </c>
      <c r="AG486" s="78"/>
      <c r="AJ486" s="84" t="s">
        <v>45</v>
      </c>
      <c r="AK486" s="84">
        <v>0</v>
      </c>
      <c r="BB486" s="551" t="s">
        <v>66</v>
      </c>
      <c r="BM486" s="78">
        <f t="shared" si="71"/>
        <v>0</v>
      </c>
      <c r="BN486" s="78">
        <f t="shared" si="72"/>
        <v>0</v>
      </c>
      <c r="BO486" s="78">
        <f t="shared" si="73"/>
        <v>0</v>
      </c>
      <c r="BP486" s="78">
        <f t="shared" si="74"/>
        <v>0</v>
      </c>
    </row>
    <row r="487" spans="1:68" ht="27" customHeight="1" x14ac:dyDescent="0.25">
      <c r="A487" s="63" t="s">
        <v>756</v>
      </c>
      <c r="B487" s="63" t="s">
        <v>758</v>
      </c>
      <c r="C487" s="36">
        <v>4301012035</v>
      </c>
      <c r="D487" s="680">
        <v>4680115880603</v>
      </c>
      <c r="E487" s="680"/>
      <c r="F487" s="62">
        <v>0.6</v>
      </c>
      <c r="G487" s="37">
        <v>8</v>
      </c>
      <c r="H487" s="62">
        <v>4.8</v>
      </c>
      <c r="I487" s="62">
        <v>6.93</v>
      </c>
      <c r="J487" s="37">
        <v>132</v>
      </c>
      <c r="K487" s="37" t="s">
        <v>115</v>
      </c>
      <c r="L487" s="37" t="s">
        <v>45</v>
      </c>
      <c r="M487" s="38" t="s">
        <v>110</v>
      </c>
      <c r="N487" s="38"/>
      <c r="O487" s="37">
        <v>60</v>
      </c>
      <c r="P487" s="7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7" s="682"/>
      <c r="R487" s="682"/>
      <c r="S487" s="682"/>
      <c r="T487" s="68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737</v>
      </c>
      <c r="AG487" s="78"/>
      <c r="AJ487" s="84" t="s">
        <v>45</v>
      </c>
      <c r="AK487" s="84">
        <v>0</v>
      </c>
      <c r="BB487" s="553" t="s">
        <v>66</v>
      </c>
      <c r="BM487" s="78">
        <f t="shared" si="71"/>
        <v>0</v>
      </c>
      <c r="BN487" s="78">
        <f t="shared" si="72"/>
        <v>0</v>
      </c>
      <c r="BO487" s="78">
        <f t="shared" si="73"/>
        <v>0</v>
      </c>
      <c r="BP487" s="78">
        <f t="shared" si="74"/>
        <v>0</v>
      </c>
    </row>
    <row r="488" spans="1:68" ht="27" customHeight="1" x14ac:dyDescent="0.25">
      <c r="A488" s="63" t="s">
        <v>759</v>
      </c>
      <c r="B488" s="63" t="s">
        <v>760</v>
      </c>
      <c r="C488" s="36">
        <v>4301012036</v>
      </c>
      <c r="D488" s="680">
        <v>4680115882782</v>
      </c>
      <c r="E488" s="680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115</v>
      </c>
      <c r="L488" s="37" t="s">
        <v>45</v>
      </c>
      <c r="M488" s="38" t="s">
        <v>110</v>
      </c>
      <c r="N488" s="38"/>
      <c r="O488" s="37">
        <v>60</v>
      </c>
      <c r="P488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8" s="682"/>
      <c r="R488" s="682"/>
      <c r="S488" s="682"/>
      <c r="T488" s="68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740</v>
      </c>
      <c r="AG488" s="78"/>
      <c r="AJ488" s="84" t="s">
        <v>45</v>
      </c>
      <c r="AK488" s="84">
        <v>0</v>
      </c>
      <c r="BB488" s="555" t="s">
        <v>66</v>
      </c>
      <c r="BM488" s="78">
        <f t="shared" si="71"/>
        <v>0</v>
      </c>
      <c r="BN488" s="78">
        <f t="shared" si="72"/>
        <v>0</v>
      </c>
      <c r="BO488" s="78">
        <f t="shared" si="73"/>
        <v>0</v>
      </c>
      <c r="BP488" s="78">
        <f t="shared" si="74"/>
        <v>0</v>
      </c>
    </row>
    <row r="489" spans="1:68" ht="27" customHeight="1" x14ac:dyDescent="0.25">
      <c r="A489" s="63" t="s">
        <v>761</v>
      </c>
      <c r="B489" s="63" t="s">
        <v>762</v>
      </c>
      <c r="C489" s="36">
        <v>4301012055</v>
      </c>
      <c r="D489" s="680">
        <v>4680115886469</v>
      </c>
      <c r="E489" s="680"/>
      <c r="F489" s="62">
        <v>0.55000000000000004</v>
      </c>
      <c r="G489" s="37">
        <v>8</v>
      </c>
      <c r="H489" s="62">
        <v>4.4000000000000004</v>
      </c>
      <c r="I489" s="62">
        <v>4.6100000000000003</v>
      </c>
      <c r="J489" s="37">
        <v>132</v>
      </c>
      <c r="K489" s="37" t="s">
        <v>115</v>
      </c>
      <c r="L489" s="37" t="s">
        <v>45</v>
      </c>
      <c r="M489" s="38" t="s">
        <v>110</v>
      </c>
      <c r="N489" s="38"/>
      <c r="O489" s="37">
        <v>60</v>
      </c>
      <c r="P489" s="747" t="s">
        <v>763</v>
      </c>
      <c r="Q489" s="682"/>
      <c r="R489" s="682"/>
      <c r="S489" s="682"/>
      <c r="T489" s="68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6" t="s">
        <v>743</v>
      </c>
      <c r="AG489" s="78"/>
      <c r="AJ489" s="84" t="s">
        <v>45</v>
      </c>
      <c r="AK489" s="84">
        <v>0</v>
      </c>
      <c r="BB489" s="557" t="s">
        <v>66</v>
      </c>
      <c r="BM489" s="78">
        <f t="shared" si="71"/>
        <v>0</v>
      </c>
      <c r="BN489" s="78">
        <f t="shared" si="72"/>
        <v>0</v>
      </c>
      <c r="BO489" s="78">
        <f t="shared" si="73"/>
        <v>0</v>
      </c>
      <c r="BP489" s="78">
        <f t="shared" si="74"/>
        <v>0</v>
      </c>
    </row>
    <row r="490" spans="1:68" ht="27" customHeight="1" x14ac:dyDescent="0.25">
      <c r="A490" s="63" t="s">
        <v>764</v>
      </c>
      <c r="B490" s="63" t="s">
        <v>765</v>
      </c>
      <c r="C490" s="36">
        <v>4301012057</v>
      </c>
      <c r="D490" s="680">
        <v>4680115886483</v>
      </c>
      <c r="E490" s="680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115</v>
      </c>
      <c r="L490" s="37" t="s">
        <v>45</v>
      </c>
      <c r="M490" s="38" t="s">
        <v>110</v>
      </c>
      <c r="N490" s="38"/>
      <c r="O490" s="37">
        <v>60</v>
      </c>
      <c r="P490" s="748" t="s">
        <v>766</v>
      </c>
      <c r="Q490" s="682"/>
      <c r="R490" s="682"/>
      <c r="S490" s="682"/>
      <c r="T490" s="68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746</v>
      </c>
      <c r="AG490" s="78"/>
      <c r="AJ490" s="84" t="s">
        <v>45</v>
      </c>
      <c r="AK490" s="84">
        <v>0</v>
      </c>
      <c r="BB490" s="559" t="s">
        <v>66</v>
      </c>
      <c r="BM490" s="78">
        <f t="shared" si="71"/>
        <v>0</v>
      </c>
      <c r="BN490" s="78">
        <f t="shared" si="72"/>
        <v>0</v>
      </c>
      <c r="BO490" s="78">
        <f t="shared" si="73"/>
        <v>0</v>
      </c>
      <c r="BP490" s="78">
        <f t="shared" si="74"/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4301012050</v>
      </c>
      <c r="D491" s="680">
        <v>4680115885479</v>
      </c>
      <c r="E491" s="680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80</v>
      </c>
      <c r="L491" s="37" t="s">
        <v>45</v>
      </c>
      <c r="M491" s="38" t="s">
        <v>110</v>
      </c>
      <c r="N491" s="38"/>
      <c r="O491" s="37">
        <v>60</v>
      </c>
      <c r="P491" s="749" t="s">
        <v>769</v>
      </c>
      <c r="Q491" s="682"/>
      <c r="R491" s="682"/>
      <c r="S491" s="682"/>
      <c r="T491" s="68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60" t="s">
        <v>749</v>
      </c>
      <c r="AG491" s="78"/>
      <c r="AJ491" s="84" t="s">
        <v>45</v>
      </c>
      <c r="AK491" s="84">
        <v>0</v>
      </c>
      <c r="BB491" s="561" t="s">
        <v>66</v>
      </c>
      <c r="BM491" s="78">
        <f t="shared" si="71"/>
        <v>0</v>
      </c>
      <c r="BN491" s="78">
        <f t="shared" si="72"/>
        <v>0</v>
      </c>
      <c r="BO491" s="78">
        <f t="shared" si="73"/>
        <v>0</v>
      </c>
      <c r="BP491" s="78">
        <f t="shared" si="74"/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4301011784</v>
      </c>
      <c r="D492" s="680">
        <v>4607091389982</v>
      </c>
      <c r="E492" s="680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115</v>
      </c>
      <c r="L492" s="37" t="s">
        <v>45</v>
      </c>
      <c r="M492" s="38" t="s">
        <v>110</v>
      </c>
      <c r="N492" s="38"/>
      <c r="O492" s="37">
        <v>60</v>
      </c>
      <c r="P492" s="7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2" s="682"/>
      <c r="R492" s="682"/>
      <c r="S492" s="682"/>
      <c r="T492" s="68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2" t="s">
        <v>749</v>
      </c>
      <c r="AG492" s="78"/>
      <c r="AJ492" s="84" t="s">
        <v>45</v>
      </c>
      <c r="AK492" s="84">
        <v>0</v>
      </c>
      <c r="BB492" s="563" t="s">
        <v>66</v>
      </c>
      <c r="BM492" s="78">
        <f t="shared" si="71"/>
        <v>0</v>
      </c>
      <c r="BN492" s="78">
        <f t="shared" si="72"/>
        <v>0</v>
      </c>
      <c r="BO492" s="78">
        <f t="shared" si="73"/>
        <v>0</v>
      </c>
      <c r="BP492" s="78">
        <f t="shared" si="74"/>
        <v>0</v>
      </c>
    </row>
    <row r="493" spans="1:68" ht="27" customHeight="1" x14ac:dyDescent="0.25">
      <c r="A493" s="63" t="s">
        <v>770</v>
      </c>
      <c r="B493" s="63" t="s">
        <v>772</v>
      </c>
      <c r="C493" s="36">
        <v>4301012034</v>
      </c>
      <c r="D493" s="680">
        <v>4607091389982</v>
      </c>
      <c r="E493" s="680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115</v>
      </c>
      <c r="L493" s="37" t="s">
        <v>45</v>
      </c>
      <c r="M493" s="38" t="s">
        <v>110</v>
      </c>
      <c r="N493" s="38"/>
      <c r="O493" s="37">
        <v>60</v>
      </c>
      <c r="P493" s="7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82"/>
      <c r="R493" s="682"/>
      <c r="S493" s="682"/>
      <c r="T493" s="68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64" t="s">
        <v>749</v>
      </c>
      <c r="AG493" s="78"/>
      <c r="AJ493" s="84" t="s">
        <v>45</v>
      </c>
      <c r="AK493" s="84">
        <v>0</v>
      </c>
      <c r="BB493" s="565" t="s">
        <v>66</v>
      </c>
      <c r="BM493" s="78">
        <f t="shared" si="71"/>
        <v>0</v>
      </c>
      <c r="BN493" s="78">
        <f t="shared" si="72"/>
        <v>0</v>
      </c>
      <c r="BO493" s="78">
        <f t="shared" si="73"/>
        <v>0</v>
      </c>
      <c r="BP493" s="78">
        <f t="shared" si="74"/>
        <v>0</v>
      </c>
    </row>
    <row r="494" spans="1:68" ht="27" customHeight="1" x14ac:dyDescent="0.25">
      <c r="A494" s="63" t="s">
        <v>773</v>
      </c>
      <c r="B494" s="63" t="s">
        <v>774</v>
      </c>
      <c r="C494" s="36">
        <v>4301012058</v>
      </c>
      <c r="D494" s="680">
        <v>4680115886490</v>
      </c>
      <c r="E494" s="680"/>
      <c r="F494" s="62">
        <v>0.55000000000000004</v>
      </c>
      <c r="G494" s="37">
        <v>8</v>
      </c>
      <c r="H494" s="62">
        <v>4.4000000000000004</v>
      </c>
      <c r="I494" s="62">
        <v>4.6100000000000003</v>
      </c>
      <c r="J494" s="37">
        <v>132</v>
      </c>
      <c r="K494" s="37" t="s">
        <v>115</v>
      </c>
      <c r="L494" s="37" t="s">
        <v>45</v>
      </c>
      <c r="M494" s="38" t="s">
        <v>110</v>
      </c>
      <c r="N494" s="38"/>
      <c r="O494" s="37">
        <v>60</v>
      </c>
      <c r="P494" s="73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4" s="682"/>
      <c r="R494" s="682"/>
      <c r="S494" s="682"/>
      <c r="T494" s="68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752</v>
      </c>
      <c r="AG494" s="78"/>
      <c r="AJ494" s="84" t="s">
        <v>45</v>
      </c>
      <c r="AK494" s="84">
        <v>0</v>
      </c>
      <c r="BB494" s="567" t="s">
        <v>66</v>
      </c>
      <c r="BM494" s="78">
        <f t="shared" si="71"/>
        <v>0</v>
      </c>
      <c r="BN494" s="78">
        <f t="shared" si="72"/>
        <v>0</v>
      </c>
      <c r="BO494" s="78">
        <f t="shared" si="73"/>
        <v>0</v>
      </c>
      <c r="BP494" s="78">
        <f t="shared" si="74"/>
        <v>0</v>
      </c>
    </row>
    <row r="495" spans="1:68" x14ac:dyDescent="0.2">
      <c r="A495" s="674"/>
      <c r="B495" s="674"/>
      <c r="C495" s="674"/>
      <c r="D495" s="674"/>
      <c r="E495" s="674"/>
      <c r="F495" s="674"/>
      <c r="G495" s="674"/>
      <c r="H495" s="674"/>
      <c r="I495" s="674"/>
      <c r="J495" s="674"/>
      <c r="K495" s="674"/>
      <c r="L495" s="674"/>
      <c r="M495" s="674"/>
      <c r="N495" s="674"/>
      <c r="O495" s="687"/>
      <c r="P495" s="684" t="s">
        <v>40</v>
      </c>
      <c r="Q495" s="685"/>
      <c r="R495" s="685"/>
      <c r="S495" s="685"/>
      <c r="T495" s="685"/>
      <c r="U495" s="685"/>
      <c r="V495" s="686"/>
      <c r="W495" s="42" t="s">
        <v>39</v>
      </c>
      <c r="X495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674"/>
      <c r="B496" s="674"/>
      <c r="C496" s="674"/>
      <c r="D496" s="674"/>
      <c r="E496" s="674"/>
      <c r="F496" s="674"/>
      <c r="G496" s="674"/>
      <c r="H496" s="674"/>
      <c r="I496" s="674"/>
      <c r="J496" s="674"/>
      <c r="K496" s="674"/>
      <c r="L496" s="674"/>
      <c r="M496" s="674"/>
      <c r="N496" s="674"/>
      <c r="O496" s="687"/>
      <c r="P496" s="684" t="s">
        <v>40</v>
      </c>
      <c r="Q496" s="685"/>
      <c r="R496" s="685"/>
      <c r="S496" s="685"/>
      <c r="T496" s="685"/>
      <c r="U496" s="685"/>
      <c r="V496" s="686"/>
      <c r="W496" s="42" t="s">
        <v>0</v>
      </c>
      <c r="X496" s="43">
        <f>IFERROR(SUM(X479:X494),"0")</f>
        <v>0</v>
      </c>
      <c r="Y496" s="43">
        <f>IFERROR(SUM(Y479:Y494),"0")</f>
        <v>0</v>
      </c>
      <c r="Z496" s="42"/>
      <c r="AA496" s="67"/>
      <c r="AB496" s="67"/>
      <c r="AC496" s="67"/>
    </row>
    <row r="497" spans="1:68" ht="14.25" customHeight="1" x14ac:dyDescent="0.25">
      <c r="A497" s="679" t="s">
        <v>142</v>
      </c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79"/>
      <c r="P497" s="679"/>
      <c r="Q497" s="679"/>
      <c r="R497" s="679"/>
      <c r="S497" s="679"/>
      <c r="T497" s="679"/>
      <c r="U497" s="679"/>
      <c r="V497" s="679"/>
      <c r="W497" s="679"/>
      <c r="X497" s="679"/>
      <c r="Y497" s="679"/>
      <c r="Z497" s="679"/>
      <c r="AA497" s="66"/>
      <c r="AB497" s="66"/>
      <c r="AC497" s="80"/>
    </row>
    <row r="498" spans="1:68" ht="16.5" customHeight="1" x14ac:dyDescent="0.25">
      <c r="A498" s="63" t="s">
        <v>775</v>
      </c>
      <c r="B498" s="63" t="s">
        <v>776</v>
      </c>
      <c r="C498" s="36">
        <v>4301020222</v>
      </c>
      <c r="D498" s="680">
        <v>4607091388930</v>
      </c>
      <c r="E498" s="680"/>
      <c r="F498" s="62">
        <v>0.88</v>
      </c>
      <c r="G498" s="37">
        <v>6</v>
      </c>
      <c r="H498" s="62">
        <v>5.28</v>
      </c>
      <c r="I498" s="62">
        <v>5.64</v>
      </c>
      <c r="J498" s="37">
        <v>104</v>
      </c>
      <c r="K498" s="37" t="s">
        <v>111</v>
      </c>
      <c r="L498" s="37" t="s">
        <v>45</v>
      </c>
      <c r="M498" s="38" t="s">
        <v>110</v>
      </c>
      <c r="N498" s="38"/>
      <c r="O498" s="37">
        <v>55</v>
      </c>
      <c r="P498" s="7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8" s="682"/>
      <c r="R498" s="682"/>
      <c r="S498" s="682"/>
      <c r="T498" s="68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IFERROR(IF(Y498=0,"",ROUNDUP(Y498/H498,0)*0.01196),"")</f>
        <v/>
      </c>
      <c r="AA498" s="68" t="s">
        <v>45</v>
      </c>
      <c r="AB498" s="69" t="s">
        <v>45</v>
      </c>
      <c r="AC498" s="568" t="s">
        <v>777</v>
      </c>
      <c r="AG498" s="78"/>
      <c r="AJ498" s="84" t="s">
        <v>45</v>
      </c>
      <c r="AK498" s="84">
        <v>0</v>
      </c>
      <c r="BB498" s="569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16.5" customHeight="1" x14ac:dyDescent="0.25">
      <c r="A499" s="63" t="s">
        <v>775</v>
      </c>
      <c r="B499" s="63" t="s">
        <v>778</v>
      </c>
      <c r="C499" s="36">
        <v>4301020334</v>
      </c>
      <c r="D499" s="680">
        <v>4607091388930</v>
      </c>
      <c r="E499" s="680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111</v>
      </c>
      <c r="L499" s="37" t="s">
        <v>45</v>
      </c>
      <c r="M499" s="38" t="s">
        <v>114</v>
      </c>
      <c r="N499" s="38"/>
      <c r="O499" s="37">
        <v>70</v>
      </c>
      <c r="P499" s="739" t="s">
        <v>779</v>
      </c>
      <c r="Q499" s="682"/>
      <c r="R499" s="682"/>
      <c r="S499" s="682"/>
      <c r="T499" s="683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780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781</v>
      </c>
      <c r="B500" s="63" t="s">
        <v>782</v>
      </c>
      <c r="C500" s="36">
        <v>4301020384</v>
      </c>
      <c r="D500" s="680">
        <v>4680115886407</v>
      </c>
      <c r="E500" s="680"/>
      <c r="F500" s="62">
        <v>0.4</v>
      </c>
      <c r="G500" s="37">
        <v>6</v>
      </c>
      <c r="H500" s="62">
        <v>2.4</v>
      </c>
      <c r="I500" s="62">
        <v>2.58</v>
      </c>
      <c r="J500" s="37">
        <v>182</v>
      </c>
      <c r="K500" s="37" t="s">
        <v>80</v>
      </c>
      <c r="L500" s="37" t="s">
        <v>45</v>
      </c>
      <c r="M500" s="38" t="s">
        <v>114</v>
      </c>
      <c r="N500" s="38"/>
      <c r="O500" s="37">
        <v>70</v>
      </c>
      <c r="P500" s="740" t="s">
        <v>783</v>
      </c>
      <c r="Q500" s="682"/>
      <c r="R500" s="682"/>
      <c r="S500" s="682"/>
      <c r="T500" s="683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2" t="s">
        <v>780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784</v>
      </c>
      <c r="B501" s="63" t="s">
        <v>785</v>
      </c>
      <c r="C501" s="36">
        <v>4301020385</v>
      </c>
      <c r="D501" s="680">
        <v>4680115880054</v>
      </c>
      <c r="E501" s="680"/>
      <c r="F501" s="62">
        <v>0.6</v>
      </c>
      <c r="G501" s="37">
        <v>8</v>
      </c>
      <c r="H501" s="62">
        <v>4.8</v>
      </c>
      <c r="I501" s="62">
        <v>6.93</v>
      </c>
      <c r="J501" s="37">
        <v>132</v>
      </c>
      <c r="K501" s="37" t="s">
        <v>115</v>
      </c>
      <c r="L501" s="37" t="s">
        <v>45</v>
      </c>
      <c r="M501" s="38" t="s">
        <v>110</v>
      </c>
      <c r="N501" s="38"/>
      <c r="O501" s="37">
        <v>70</v>
      </c>
      <c r="P501" s="741" t="s">
        <v>786</v>
      </c>
      <c r="Q501" s="682"/>
      <c r="R501" s="682"/>
      <c r="S501" s="682"/>
      <c r="T501" s="683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780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674"/>
      <c r="B502" s="674"/>
      <c r="C502" s="674"/>
      <c r="D502" s="674"/>
      <c r="E502" s="674"/>
      <c r="F502" s="674"/>
      <c r="G502" s="674"/>
      <c r="H502" s="674"/>
      <c r="I502" s="674"/>
      <c r="J502" s="674"/>
      <c r="K502" s="674"/>
      <c r="L502" s="674"/>
      <c r="M502" s="674"/>
      <c r="N502" s="674"/>
      <c r="O502" s="687"/>
      <c r="P502" s="684" t="s">
        <v>40</v>
      </c>
      <c r="Q502" s="685"/>
      <c r="R502" s="685"/>
      <c r="S502" s="685"/>
      <c r="T502" s="685"/>
      <c r="U502" s="685"/>
      <c r="V502" s="686"/>
      <c r="W502" s="42" t="s">
        <v>39</v>
      </c>
      <c r="X502" s="43">
        <f>IFERROR(X498/H498,"0")+IFERROR(X499/H499,"0")+IFERROR(X500/H500,"0")+IFERROR(X501/H501,"0")</f>
        <v>0</v>
      </c>
      <c r="Y502" s="43">
        <f>IFERROR(Y498/H498,"0")+IFERROR(Y499/H499,"0")+IFERROR(Y500/H500,"0")+IFERROR(Y501/H501,"0")</f>
        <v>0</v>
      </c>
      <c r="Z502" s="43">
        <f>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674"/>
      <c r="B503" s="674"/>
      <c r="C503" s="674"/>
      <c r="D503" s="674"/>
      <c r="E503" s="674"/>
      <c r="F503" s="674"/>
      <c r="G503" s="674"/>
      <c r="H503" s="674"/>
      <c r="I503" s="674"/>
      <c r="J503" s="674"/>
      <c r="K503" s="674"/>
      <c r="L503" s="674"/>
      <c r="M503" s="674"/>
      <c r="N503" s="674"/>
      <c r="O503" s="687"/>
      <c r="P503" s="684" t="s">
        <v>40</v>
      </c>
      <c r="Q503" s="685"/>
      <c r="R503" s="685"/>
      <c r="S503" s="685"/>
      <c r="T503" s="685"/>
      <c r="U503" s="685"/>
      <c r="V503" s="686"/>
      <c r="W503" s="42" t="s">
        <v>0</v>
      </c>
      <c r="X503" s="43">
        <f>IFERROR(SUM(X498:X501),"0")</f>
        <v>0</v>
      </c>
      <c r="Y503" s="43">
        <f>IFERROR(SUM(Y498:Y501),"0")</f>
        <v>0</v>
      </c>
      <c r="Z503" s="42"/>
      <c r="AA503" s="67"/>
      <c r="AB503" s="67"/>
      <c r="AC503" s="67"/>
    </row>
    <row r="504" spans="1:68" ht="14.25" customHeight="1" x14ac:dyDescent="0.25">
      <c r="A504" s="679" t="s">
        <v>153</v>
      </c>
      <c r="B504" s="679"/>
      <c r="C504" s="679"/>
      <c r="D504" s="679"/>
      <c r="E504" s="679"/>
      <c r="F504" s="679"/>
      <c r="G504" s="679"/>
      <c r="H504" s="679"/>
      <c r="I504" s="679"/>
      <c r="J504" s="679"/>
      <c r="K504" s="679"/>
      <c r="L504" s="679"/>
      <c r="M504" s="679"/>
      <c r="N504" s="679"/>
      <c r="O504" s="679"/>
      <c r="P504" s="679"/>
      <c r="Q504" s="679"/>
      <c r="R504" s="679"/>
      <c r="S504" s="679"/>
      <c r="T504" s="679"/>
      <c r="U504" s="679"/>
      <c r="V504" s="679"/>
      <c r="W504" s="679"/>
      <c r="X504" s="679"/>
      <c r="Y504" s="679"/>
      <c r="Z504" s="679"/>
      <c r="AA504" s="66"/>
      <c r="AB504" s="66"/>
      <c r="AC504" s="80"/>
    </row>
    <row r="505" spans="1:68" ht="27" customHeight="1" x14ac:dyDescent="0.25">
      <c r="A505" s="63" t="s">
        <v>787</v>
      </c>
      <c r="B505" s="63" t="s">
        <v>788</v>
      </c>
      <c r="C505" s="36">
        <v>4301031349</v>
      </c>
      <c r="D505" s="680">
        <v>4680115883116</v>
      </c>
      <c r="E505" s="680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111</v>
      </c>
      <c r="L505" s="37" t="s">
        <v>45</v>
      </c>
      <c r="M505" s="38" t="s">
        <v>110</v>
      </c>
      <c r="N505" s="38"/>
      <c r="O505" s="37">
        <v>70</v>
      </c>
      <c r="P505" s="728" t="s">
        <v>789</v>
      </c>
      <c r="Q505" s="682"/>
      <c r="R505" s="682"/>
      <c r="S505" s="682"/>
      <c r="T505" s="683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6" si="75"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790</v>
      </c>
      <c r="AG505" s="78"/>
      <c r="AJ505" s="84" t="s">
        <v>45</v>
      </c>
      <c r="AK505" s="84">
        <v>0</v>
      </c>
      <c r="BB505" s="577" t="s">
        <v>66</v>
      </c>
      <c r="BM505" s="78">
        <f t="shared" ref="BM505:BM516" si="76">IFERROR(X505*I505/H505,"0")</f>
        <v>0</v>
      </c>
      <c r="BN505" s="78">
        <f t="shared" ref="BN505:BN516" si="77">IFERROR(Y505*I505/H505,"0")</f>
        <v>0</v>
      </c>
      <c r="BO505" s="78">
        <f t="shared" ref="BO505:BO516" si="78">IFERROR(1/J505*(X505/H505),"0")</f>
        <v>0</v>
      </c>
      <c r="BP505" s="78">
        <f t="shared" ref="BP505:BP516" si="79">IFERROR(1/J505*(Y505/H505),"0")</f>
        <v>0</v>
      </c>
    </row>
    <row r="506" spans="1:68" ht="27" customHeight="1" x14ac:dyDescent="0.25">
      <c r="A506" s="63" t="s">
        <v>791</v>
      </c>
      <c r="B506" s="63" t="s">
        <v>792</v>
      </c>
      <c r="C506" s="36">
        <v>4301031350</v>
      </c>
      <c r="D506" s="680">
        <v>4680115883093</v>
      </c>
      <c r="E506" s="680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111</v>
      </c>
      <c r="L506" s="37" t="s">
        <v>45</v>
      </c>
      <c r="M506" s="38" t="s">
        <v>79</v>
      </c>
      <c r="N506" s="38"/>
      <c r="O506" s="37">
        <v>70</v>
      </c>
      <c r="P506" s="729" t="s">
        <v>793</v>
      </c>
      <c r="Q506" s="682"/>
      <c r="R506" s="682"/>
      <c r="S506" s="682"/>
      <c r="T506" s="683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75"/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794</v>
      </c>
      <c r="AG506" s="78"/>
      <c r="AJ506" s="84" t="s">
        <v>45</v>
      </c>
      <c r="AK506" s="84">
        <v>0</v>
      </c>
      <c r="BB506" s="579" t="s">
        <v>66</v>
      </c>
      <c r="BM506" s="78">
        <f t="shared" si="76"/>
        <v>0</v>
      </c>
      <c r="BN506" s="78">
        <f t="shared" si="77"/>
        <v>0</v>
      </c>
      <c r="BO506" s="78">
        <f t="shared" si="78"/>
        <v>0</v>
      </c>
      <c r="BP506" s="78">
        <f t="shared" si="79"/>
        <v>0</v>
      </c>
    </row>
    <row r="507" spans="1:68" ht="27" customHeight="1" x14ac:dyDescent="0.25">
      <c r="A507" s="63" t="s">
        <v>795</v>
      </c>
      <c r="B507" s="63" t="s">
        <v>796</v>
      </c>
      <c r="C507" s="36">
        <v>4301031353</v>
      </c>
      <c r="D507" s="680">
        <v>4680115883109</v>
      </c>
      <c r="E507" s="680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111</v>
      </c>
      <c r="L507" s="37" t="s">
        <v>45</v>
      </c>
      <c r="M507" s="38" t="s">
        <v>79</v>
      </c>
      <c r="N507" s="38"/>
      <c r="O507" s="37">
        <v>70</v>
      </c>
      <c r="P507" s="730" t="s">
        <v>797</v>
      </c>
      <c r="Q507" s="682"/>
      <c r="R507" s="682"/>
      <c r="S507" s="682"/>
      <c r="T507" s="683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5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798</v>
      </c>
      <c r="AG507" s="78"/>
      <c r="AJ507" s="84" t="s">
        <v>45</v>
      </c>
      <c r="AK507" s="84">
        <v>0</v>
      </c>
      <c r="BB507" s="581" t="s">
        <v>66</v>
      </c>
      <c r="BM507" s="78">
        <f t="shared" si="76"/>
        <v>0</v>
      </c>
      <c r="BN507" s="78">
        <f t="shared" si="77"/>
        <v>0</v>
      </c>
      <c r="BO507" s="78">
        <f t="shared" si="78"/>
        <v>0</v>
      </c>
      <c r="BP507" s="78">
        <f t="shared" si="79"/>
        <v>0</v>
      </c>
    </row>
    <row r="508" spans="1:68" ht="27" customHeight="1" x14ac:dyDescent="0.25">
      <c r="A508" s="63" t="s">
        <v>799</v>
      </c>
      <c r="B508" s="63" t="s">
        <v>800</v>
      </c>
      <c r="C508" s="36">
        <v>4301031409</v>
      </c>
      <c r="D508" s="680">
        <v>4680115886438</v>
      </c>
      <c r="E508" s="680"/>
      <c r="F508" s="62">
        <v>0.4</v>
      </c>
      <c r="G508" s="37">
        <v>6</v>
      </c>
      <c r="H508" s="62">
        <v>2.4</v>
      </c>
      <c r="I508" s="62">
        <v>2.58</v>
      </c>
      <c r="J508" s="37">
        <v>182</v>
      </c>
      <c r="K508" s="37" t="s">
        <v>80</v>
      </c>
      <c r="L508" s="37" t="s">
        <v>45</v>
      </c>
      <c r="M508" s="38" t="s">
        <v>110</v>
      </c>
      <c r="N508" s="38"/>
      <c r="O508" s="37">
        <v>70</v>
      </c>
      <c r="P508" s="731" t="s">
        <v>801</v>
      </c>
      <c r="Q508" s="682"/>
      <c r="R508" s="682"/>
      <c r="S508" s="682"/>
      <c r="T508" s="683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5"/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582" t="s">
        <v>790</v>
      </c>
      <c r="AG508" s="78"/>
      <c r="AJ508" s="84" t="s">
        <v>45</v>
      </c>
      <c r="AK508" s="84">
        <v>0</v>
      </c>
      <c r="BB508" s="583" t="s">
        <v>66</v>
      </c>
      <c r="BM508" s="78">
        <f t="shared" si="76"/>
        <v>0</v>
      </c>
      <c r="BN508" s="78">
        <f t="shared" si="77"/>
        <v>0</v>
      </c>
      <c r="BO508" s="78">
        <f t="shared" si="78"/>
        <v>0</v>
      </c>
      <c r="BP508" s="78">
        <f t="shared" si="79"/>
        <v>0</v>
      </c>
    </row>
    <row r="509" spans="1:68" ht="27" customHeight="1" x14ac:dyDescent="0.25">
      <c r="A509" s="63" t="s">
        <v>802</v>
      </c>
      <c r="B509" s="63" t="s">
        <v>803</v>
      </c>
      <c r="C509" s="36">
        <v>4301031419</v>
      </c>
      <c r="D509" s="680">
        <v>4680115882072</v>
      </c>
      <c r="E509" s="680"/>
      <c r="F509" s="62">
        <v>0.6</v>
      </c>
      <c r="G509" s="37">
        <v>8</v>
      </c>
      <c r="H509" s="62">
        <v>4.8</v>
      </c>
      <c r="I509" s="62">
        <v>6.93</v>
      </c>
      <c r="J509" s="37">
        <v>132</v>
      </c>
      <c r="K509" s="37" t="s">
        <v>115</v>
      </c>
      <c r="L509" s="37" t="s">
        <v>45</v>
      </c>
      <c r="M509" s="38" t="s">
        <v>110</v>
      </c>
      <c r="N509" s="38"/>
      <c r="O509" s="37">
        <v>70</v>
      </c>
      <c r="P509" s="732" t="s">
        <v>804</v>
      </c>
      <c r="Q509" s="682"/>
      <c r="R509" s="682"/>
      <c r="S509" s="682"/>
      <c r="T509" s="683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5"/>
        <v>0</v>
      </c>
      <c r="Z509" s="41" t="str">
        <f>IFERROR(IF(Y509=0,"",ROUNDUP(Y509/H509,0)*0.00902),"")</f>
        <v/>
      </c>
      <c r="AA509" s="68" t="s">
        <v>45</v>
      </c>
      <c r="AB509" s="69" t="s">
        <v>45</v>
      </c>
      <c r="AC509" s="584" t="s">
        <v>790</v>
      </c>
      <c r="AG509" s="78"/>
      <c r="AJ509" s="84" t="s">
        <v>45</v>
      </c>
      <c r="AK509" s="84">
        <v>0</v>
      </c>
      <c r="BB509" s="585" t="s">
        <v>66</v>
      </c>
      <c r="BM509" s="78">
        <f t="shared" si="76"/>
        <v>0</v>
      </c>
      <c r="BN509" s="78">
        <f t="shared" si="77"/>
        <v>0</v>
      </c>
      <c r="BO509" s="78">
        <f t="shared" si="78"/>
        <v>0</v>
      </c>
      <c r="BP509" s="78">
        <f t="shared" si="79"/>
        <v>0</v>
      </c>
    </row>
    <row r="510" spans="1:68" ht="27" customHeight="1" x14ac:dyDescent="0.25">
      <c r="A510" s="63" t="s">
        <v>802</v>
      </c>
      <c r="B510" s="63" t="s">
        <v>805</v>
      </c>
      <c r="C510" s="36">
        <v>4301031351</v>
      </c>
      <c r="D510" s="680">
        <v>4680115882072</v>
      </c>
      <c r="E510" s="680"/>
      <c r="F510" s="62">
        <v>0.6</v>
      </c>
      <c r="G510" s="37">
        <v>6</v>
      </c>
      <c r="H510" s="62">
        <v>3.6</v>
      </c>
      <c r="I510" s="62">
        <v>3.81</v>
      </c>
      <c r="J510" s="37">
        <v>132</v>
      </c>
      <c r="K510" s="37" t="s">
        <v>115</v>
      </c>
      <c r="L510" s="37" t="s">
        <v>45</v>
      </c>
      <c r="M510" s="38" t="s">
        <v>110</v>
      </c>
      <c r="N510" s="38"/>
      <c r="O510" s="37">
        <v>70</v>
      </c>
      <c r="P510" s="733" t="s">
        <v>806</v>
      </c>
      <c r="Q510" s="682"/>
      <c r="R510" s="682"/>
      <c r="S510" s="682"/>
      <c r="T510" s="683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5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790</v>
      </c>
      <c r="AG510" s="78"/>
      <c r="AJ510" s="84" t="s">
        <v>45</v>
      </c>
      <c r="AK510" s="84">
        <v>0</v>
      </c>
      <c r="BB510" s="587" t="s">
        <v>66</v>
      </c>
      <c r="BM510" s="78">
        <f t="shared" si="76"/>
        <v>0</v>
      </c>
      <c r="BN510" s="78">
        <f t="shared" si="77"/>
        <v>0</v>
      </c>
      <c r="BO510" s="78">
        <f t="shared" si="78"/>
        <v>0</v>
      </c>
      <c r="BP510" s="78">
        <f t="shared" si="79"/>
        <v>0</v>
      </c>
    </row>
    <row r="511" spans="1:68" ht="27" customHeight="1" x14ac:dyDescent="0.25">
      <c r="A511" s="63" t="s">
        <v>802</v>
      </c>
      <c r="B511" s="63" t="s">
        <v>807</v>
      </c>
      <c r="C511" s="36">
        <v>4301031383</v>
      </c>
      <c r="D511" s="680">
        <v>4680115882072</v>
      </c>
      <c r="E511" s="680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115</v>
      </c>
      <c r="L511" s="37" t="s">
        <v>45</v>
      </c>
      <c r="M511" s="38" t="s">
        <v>110</v>
      </c>
      <c r="N511" s="38"/>
      <c r="O511" s="37">
        <v>60</v>
      </c>
      <c r="P511" s="7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682"/>
      <c r="R511" s="682"/>
      <c r="S511" s="682"/>
      <c r="T511" s="683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5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808</v>
      </c>
      <c r="AG511" s="78"/>
      <c r="AJ511" s="84" t="s">
        <v>45</v>
      </c>
      <c r="AK511" s="84">
        <v>0</v>
      </c>
      <c r="BB511" s="589" t="s">
        <v>66</v>
      </c>
      <c r="BM511" s="78">
        <f t="shared" si="76"/>
        <v>0</v>
      </c>
      <c r="BN511" s="78">
        <f t="shared" si="77"/>
        <v>0</v>
      </c>
      <c r="BO511" s="78">
        <f t="shared" si="78"/>
        <v>0</v>
      </c>
      <c r="BP511" s="78">
        <f t="shared" si="79"/>
        <v>0</v>
      </c>
    </row>
    <row r="512" spans="1:68" ht="27" customHeight="1" x14ac:dyDescent="0.25">
      <c r="A512" s="63" t="s">
        <v>809</v>
      </c>
      <c r="B512" s="63" t="s">
        <v>810</v>
      </c>
      <c r="C512" s="36">
        <v>4301031418</v>
      </c>
      <c r="D512" s="680">
        <v>4680115882102</v>
      </c>
      <c r="E512" s="680"/>
      <c r="F512" s="62">
        <v>0.6</v>
      </c>
      <c r="G512" s="37">
        <v>8</v>
      </c>
      <c r="H512" s="62">
        <v>4.8</v>
      </c>
      <c r="I512" s="62">
        <v>6.69</v>
      </c>
      <c r="J512" s="37">
        <v>132</v>
      </c>
      <c r="K512" s="37" t="s">
        <v>115</v>
      </c>
      <c r="L512" s="37" t="s">
        <v>45</v>
      </c>
      <c r="M512" s="38" t="s">
        <v>79</v>
      </c>
      <c r="N512" s="38"/>
      <c r="O512" s="37">
        <v>70</v>
      </c>
      <c r="P512" s="735" t="s">
        <v>811</v>
      </c>
      <c r="Q512" s="682"/>
      <c r="R512" s="682"/>
      <c r="S512" s="682"/>
      <c r="T512" s="683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5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794</v>
      </c>
      <c r="AG512" s="78"/>
      <c r="AJ512" s="84" t="s">
        <v>45</v>
      </c>
      <c r="AK512" s="84">
        <v>0</v>
      </c>
      <c r="BB512" s="591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809</v>
      </c>
      <c r="B513" s="63" t="s">
        <v>812</v>
      </c>
      <c r="C513" s="36">
        <v>4301031251</v>
      </c>
      <c r="D513" s="680">
        <v>4680115882102</v>
      </c>
      <c r="E513" s="680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115</v>
      </c>
      <c r="L513" s="37" t="s">
        <v>45</v>
      </c>
      <c r="M513" s="38" t="s">
        <v>79</v>
      </c>
      <c r="N513" s="38"/>
      <c r="O513" s="37">
        <v>60</v>
      </c>
      <c r="P513" s="7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682"/>
      <c r="R513" s="682"/>
      <c r="S513" s="682"/>
      <c r="T513" s="683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5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813</v>
      </c>
      <c r="AG513" s="78"/>
      <c r="AJ513" s="84" t="s">
        <v>45</v>
      </c>
      <c r="AK513" s="84">
        <v>0</v>
      </c>
      <c r="BB513" s="593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27" customHeight="1" x14ac:dyDescent="0.25">
      <c r="A514" s="63" t="s">
        <v>814</v>
      </c>
      <c r="B514" s="63" t="s">
        <v>815</v>
      </c>
      <c r="C514" s="36">
        <v>4301031417</v>
      </c>
      <c r="D514" s="680">
        <v>4680115882096</v>
      </c>
      <c r="E514" s="680"/>
      <c r="F514" s="62">
        <v>0.6</v>
      </c>
      <c r="G514" s="37">
        <v>8</v>
      </c>
      <c r="H514" s="62">
        <v>4.8</v>
      </c>
      <c r="I514" s="62">
        <v>6.69</v>
      </c>
      <c r="J514" s="37">
        <v>132</v>
      </c>
      <c r="K514" s="37" t="s">
        <v>115</v>
      </c>
      <c r="L514" s="37" t="s">
        <v>45</v>
      </c>
      <c r="M514" s="38" t="s">
        <v>79</v>
      </c>
      <c r="N514" s="38"/>
      <c r="O514" s="37">
        <v>70</v>
      </c>
      <c r="P514" s="722" t="s">
        <v>816</v>
      </c>
      <c r="Q514" s="682"/>
      <c r="R514" s="682"/>
      <c r="S514" s="682"/>
      <c r="T514" s="683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5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798</v>
      </c>
      <c r="AG514" s="78"/>
      <c r="AJ514" s="84" t="s">
        <v>45</v>
      </c>
      <c r="AK514" s="84">
        <v>0</v>
      </c>
      <c r="BB514" s="595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814</v>
      </c>
      <c r="B515" s="63" t="s">
        <v>817</v>
      </c>
      <c r="C515" s="36">
        <v>4301031384</v>
      </c>
      <c r="D515" s="680">
        <v>4680115882096</v>
      </c>
      <c r="E515" s="680"/>
      <c r="F515" s="62">
        <v>0.6</v>
      </c>
      <c r="G515" s="37">
        <v>8</v>
      </c>
      <c r="H515" s="62">
        <v>4.8</v>
      </c>
      <c r="I515" s="62">
        <v>6.69</v>
      </c>
      <c r="J515" s="37">
        <v>120</v>
      </c>
      <c r="K515" s="37" t="s">
        <v>115</v>
      </c>
      <c r="L515" s="37" t="s">
        <v>45</v>
      </c>
      <c r="M515" s="38" t="s">
        <v>79</v>
      </c>
      <c r="N515" s="38"/>
      <c r="O515" s="37">
        <v>60</v>
      </c>
      <c r="P515" s="7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82"/>
      <c r="R515" s="682"/>
      <c r="S515" s="682"/>
      <c r="T515" s="683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5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596" t="s">
        <v>798</v>
      </c>
      <c r="AG515" s="78"/>
      <c r="AJ515" s="84" t="s">
        <v>45</v>
      </c>
      <c r="AK515" s="84">
        <v>0</v>
      </c>
      <c r="BB515" s="597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27" customHeight="1" x14ac:dyDescent="0.25">
      <c r="A516" s="63" t="s">
        <v>814</v>
      </c>
      <c r="B516" s="63" t="s">
        <v>818</v>
      </c>
      <c r="C516" s="36">
        <v>4301031253</v>
      </c>
      <c r="D516" s="680">
        <v>4680115882096</v>
      </c>
      <c r="E516" s="680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115</v>
      </c>
      <c r="L516" s="37" t="s">
        <v>45</v>
      </c>
      <c r="M516" s="38" t="s">
        <v>79</v>
      </c>
      <c r="N516" s="38"/>
      <c r="O516" s="37">
        <v>60</v>
      </c>
      <c r="P516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6" s="682"/>
      <c r="R516" s="682"/>
      <c r="S516" s="682"/>
      <c r="T516" s="683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5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819</v>
      </c>
      <c r="AG516" s="78"/>
      <c r="AJ516" s="84" t="s">
        <v>45</v>
      </c>
      <c r="AK516" s="84">
        <v>0</v>
      </c>
      <c r="BB516" s="599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x14ac:dyDescent="0.2">
      <c r="A517" s="674"/>
      <c r="B517" s="674"/>
      <c r="C517" s="674"/>
      <c r="D517" s="674"/>
      <c r="E517" s="674"/>
      <c r="F517" s="674"/>
      <c r="G517" s="674"/>
      <c r="H517" s="674"/>
      <c r="I517" s="674"/>
      <c r="J517" s="674"/>
      <c r="K517" s="674"/>
      <c r="L517" s="674"/>
      <c r="M517" s="674"/>
      <c r="N517" s="674"/>
      <c r="O517" s="687"/>
      <c r="P517" s="684" t="s">
        <v>40</v>
      </c>
      <c r="Q517" s="685"/>
      <c r="R517" s="685"/>
      <c r="S517" s="685"/>
      <c r="T517" s="685"/>
      <c r="U517" s="685"/>
      <c r="V517" s="686"/>
      <c r="W517" s="42" t="s">
        <v>39</v>
      </c>
      <c r="X517" s="43">
        <f>IFERROR(X505/H505,"0")+IFERROR(X506/H506,"0")+IFERROR(X507/H507,"0")+IFERROR(X508/H508,"0")+IFERROR(X509/H509,"0")+IFERROR(X510/H510,"0")+IFERROR(X511/H511,"0")+IFERROR(X512/H512,"0")+IFERROR(X513/H513,"0")+IFERROR(X514/H514,"0")+IFERROR(X515/H515,"0")+IFERROR(X516/H516,"0")</f>
        <v>0</v>
      </c>
      <c r="Y517" s="43">
        <f>IFERROR(Y505/H505,"0")+IFERROR(Y506/H506,"0")+IFERROR(Y507/H507,"0")+IFERROR(Y508/H508,"0")+IFERROR(Y509/H509,"0")+IFERROR(Y510/H510,"0")+IFERROR(Y511/H511,"0")+IFERROR(Y512/H512,"0")+IFERROR(Y513/H513,"0")+IFERROR(Y514/H514,"0")+IFERROR(Y515/H515,"0")+IFERROR(Y516/H516,"0")</f>
        <v>0</v>
      </c>
      <c r="Z517" s="43">
        <f>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674"/>
      <c r="B518" s="674"/>
      <c r="C518" s="674"/>
      <c r="D518" s="674"/>
      <c r="E518" s="674"/>
      <c r="F518" s="674"/>
      <c r="G518" s="674"/>
      <c r="H518" s="674"/>
      <c r="I518" s="674"/>
      <c r="J518" s="674"/>
      <c r="K518" s="674"/>
      <c r="L518" s="674"/>
      <c r="M518" s="674"/>
      <c r="N518" s="674"/>
      <c r="O518" s="687"/>
      <c r="P518" s="684" t="s">
        <v>40</v>
      </c>
      <c r="Q518" s="685"/>
      <c r="R518" s="685"/>
      <c r="S518" s="685"/>
      <c r="T518" s="685"/>
      <c r="U518" s="685"/>
      <c r="V518" s="686"/>
      <c r="W518" s="42" t="s">
        <v>0</v>
      </c>
      <c r="X518" s="43">
        <f>IFERROR(SUM(X505:X516),"0")</f>
        <v>0</v>
      </c>
      <c r="Y518" s="43">
        <f>IFERROR(SUM(Y505:Y516),"0")</f>
        <v>0</v>
      </c>
      <c r="Z518" s="42"/>
      <c r="AA518" s="67"/>
      <c r="AB518" s="67"/>
      <c r="AC518" s="67"/>
    </row>
    <row r="519" spans="1:68" ht="14.25" customHeight="1" x14ac:dyDescent="0.25">
      <c r="A519" s="679" t="s">
        <v>75</v>
      </c>
      <c r="B519" s="679"/>
      <c r="C519" s="679"/>
      <c r="D519" s="679"/>
      <c r="E519" s="679"/>
      <c r="F519" s="679"/>
      <c r="G519" s="679"/>
      <c r="H519" s="679"/>
      <c r="I519" s="679"/>
      <c r="J519" s="679"/>
      <c r="K519" s="679"/>
      <c r="L519" s="679"/>
      <c r="M519" s="679"/>
      <c r="N519" s="679"/>
      <c r="O519" s="679"/>
      <c r="P519" s="679"/>
      <c r="Q519" s="679"/>
      <c r="R519" s="679"/>
      <c r="S519" s="679"/>
      <c r="T519" s="679"/>
      <c r="U519" s="679"/>
      <c r="V519" s="679"/>
      <c r="W519" s="679"/>
      <c r="X519" s="679"/>
      <c r="Y519" s="679"/>
      <c r="Z519" s="679"/>
      <c r="AA519" s="66"/>
      <c r="AB519" s="66"/>
      <c r="AC519" s="80"/>
    </row>
    <row r="520" spans="1:68" ht="16.5" customHeight="1" x14ac:dyDescent="0.25">
      <c r="A520" s="63" t="s">
        <v>820</v>
      </c>
      <c r="B520" s="63" t="s">
        <v>821</v>
      </c>
      <c r="C520" s="36">
        <v>4301051232</v>
      </c>
      <c r="D520" s="680">
        <v>4607091383409</v>
      </c>
      <c r="E520" s="680"/>
      <c r="F520" s="62">
        <v>1.3</v>
      </c>
      <c r="G520" s="37">
        <v>6</v>
      </c>
      <c r="H520" s="62">
        <v>7.8</v>
      </c>
      <c r="I520" s="62">
        <v>8.3010000000000002</v>
      </c>
      <c r="J520" s="37">
        <v>64</v>
      </c>
      <c r="K520" s="37" t="s">
        <v>111</v>
      </c>
      <c r="L520" s="37" t="s">
        <v>45</v>
      </c>
      <c r="M520" s="38" t="s">
        <v>114</v>
      </c>
      <c r="N520" s="38"/>
      <c r="O520" s="37">
        <v>45</v>
      </c>
      <c r="P520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0" s="682"/>
      <c r="R520" s="682"/>
      <c r="S520" s="682"/>
      <c r="T520" s="683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00" t="s">
        <v>822</v>
      </c>
      <c r="AG520" s="78"/>
      <c r="AJ520" s="84" t="s">
        <v>45</v>
      </c>
      <c r="AK520" s="84">
        <v>0</v>
      </c>
      <c r="BB520" s="601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823</v>
      </c>
      <c r="B521" s="63" t="s">
        <v>824</v>
      </c>
      <c r="C521" s="36">
        <v>4301051231</v>
      </c>
      <c r="D521" s="680">
        <v>4607091383416</v>
      </c>
      <c r="E521" s="680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111</v>
      </c>
      <c r="L521" s="37" t="s">
        <v>45</v>
      </c>
      <c r="M521" s="38" t="s">
        <v>79</v>
      </c>
      <c r="N521" s="38"/>
      <c r="O521" s="37">
        <v>45</v>
      </c>
      <c r="P521" s="72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1" s="682"/>
      <c r="R521" s="682"/>
      <c r="S521" s="682"/>
      <c r="T521" s="683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825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826</v>
      </c>
      <c r="B522" s="63" t="s">
        <v>827</v>
      </c>
      <c r="C522" s="36">
        <v>4301051064</v>
      </c>
      <c r="D522" s="680">
        <v>4680115883536</v>
      </c>
      <c r="E522" s="680"/>
      <c r="F522" s="62">
        <v>0.3</v>
      </c>
      <c r="G522" s="37">
        <v>6</v>
      </c>
      <c r="H522" s="62">
        <v>1.8</v>
      </c>
      <c r="I522" s="62">
        <v>2.0459999999999998</v>
      </c>
      <c r="J522" s="37">
        <v>182</v>
      </c>
      <c r="K522" s="37" t="s">
        <v>80</v>
      </c>
      <c r="L522" s="37" t="s">
        <v>45</v>
      </c>
      <c r="M522" s="38" t="s">
        <v>114</v>
      </c>
      <c r="N522" s="38"/>
      <c r="O522" s="37">
        <v>45</v>
      </c>
      <c r="P522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2" s="682"/>
      <c r="R522" s="682"/>
      <c r="S522" s="682"/>
      <c r="T522" s="683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4" t="s">
        <v>828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674"/>
      <c r="B523" s="674"/>
      <c r="C523" s="674"/>
      <c r="D523" s="674"/>
      <c r="E523" s="674"/>
      <c r="F523" s="674"/>
      <c r="G523" s="674"/>
      <c r="H523" s="674"/>
      <c r="I523" s="674"/>
      <c r="J523" s="674"/>
      <c r="K523" s="674"/>
      <c r="L523" s="674"/>
      <c r="M523" s="674"/>
      <c r="N523" s="674"/>
      <c r="O523" s="687"/>
      <c r="P523" s="684" t="s">
        <v>40</v>
      </c>
      <c r="Q523" s="685"/>
      <c r="R523" s="685"/>
      <c r="S523" s="685"/>
      <c r="T523" s="685"/>
      <c r="U523" s="685"/>
      <c r="V523" s="686"/>
      <c r="W523" s="42" t="s">
        <v>39</v>
      </c>
      <c r="X523" s="43">
        <f>IFERROR(X520/H520,"0")+IFERROR(X521/H521,"0")+IFERROR(X522/H522,"0")</f>
        <v>0</v>
      </c>
      <c r="Y523" s="43">
        <f>IFERROR(Y520/H520,"0")+IFERROR(Y521/H521,"0")+IFERROR(Y522/H522,"0")</f>
        <v>0</v>
      </c>
      <c r="Z523" s="43">
        <f>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674"/>
      <c r="B524" s="674"/>
      <c r="C524" s="674"/>
      <c r="D524" s="674"/>
      <c r="E524" s="674"/>
      <c r="F524" s="674"/>
      <c r="G524" s="674"/>
      <c r="H524" s="674"/>
      <c r="I524" s="674"/>
      <c r="J524" s="674"/>
      <c r="K524" s="674"/>
      <c r="L524" s="674"/>
      <c r="M524" s="674"/>
      <c r="N524" s="674"/>
      <c r="O524" s="687"/>
      <c r="P524" s="684" t="s">
        <v>40</v>
      </c>
      <c r="Q524" s="685"/>
      <c r="R524" s="685"/>
      <c r="S524" s="685"/>
      <c r="T524" s="685"/>
      <c r="U524" s="685"/>
      <c r="V524" s="686"/>
      <c r="W524" s="42" t="s">
        <v>0</v>
      </c>
      <c r="X524" s="43">
        <f>IFERROR(SUM(X520:X522),"0")</f>
        <v>0</v>
      </c>
      <c r="Y524" s="43">
        <f>IFERROR(SUM(Y520:Y522),"0")</f>
        <v>0</v>
      </c>
      <c r="Z524" s="42"/>
      <c r="AA524" s="67"/>
      <c r="AB524" s="67"/>
      <c r="AC524" s="67"/>
    </row>
    <row r="525" spans="1:68" ht="14.25" customHeight="1" x14ac:dyDescent="0.25">
      <c r="A525" s="679" t="s">
        <v>179</v>
      </c>
      <c r="B525" s="679"/>
      <c r="C525" s="679"/>
      <c r="D525" s="679"/>
      <c r="E525" s="679"/>
      <c r="F525" s="679"/>
      <c r="G525" s="679"/>
      <c r="H525" s="679"/>
      <c r="I525" s="679"/>
      <c r="J525" s="679"/>
      <c r="K525" s="679"/>
      <c r="L525" s="679"/>
      <c r="M525" s="679"/>
      <c r="N525" s="679"/>
      <c r="O525" s="679"/>
      <c r="P525" s="679"/>
      <c r="Q525" s="679"/>
      <c r="R525" s="679"/>
      <c r="S525" s="679"/>
      <c r="T525" s="679"/>
      <c r="U525" s="679"/>
      <c r="V525" s="679"/>
      <c r="W525" s="679"/>
      <c r="X525" s="679"/>
      <c r="Y525" s="679"/>
      <c r="Z525" s="679"/>
      <c r="AA525" s="66"/>
      <c r="AB525" s="66"/>
      <c r="AC525" s="80"/>
    </row>
    <row r="526" spans="1:68" ht="37.5" customHeight="1" x14ac:dyDescent="0.25">
      <c r="A526" s="63" t="s">
        <v>829</v>
      </c>
      <c r="B526" s="63" t="s">
        <v>830</v>
      </c>
      <c r="C526" s="36">
        <v>4301060436</v>
      </c>
      <c r="D526" s="680">
        <v>4680115885936</v>
      </c>
      <c r="E526" s="680"/>
      <c r="F526" s="62">
        <v>1.3</v>
      </c>
      <c r="G526" s="37">
        <v>6</v>
      </c>
      <c r="H526" s="62">
        <v>7.8</v>
      </c>
      <c r="I526" s="62">
        <v>8.2349999999999994</v>
      </c>
      <c r="J526" s="37">
        <v>64</v>
      </c>
      <c r="K526" s="37" t="s">
        <v>111</v>
      </c>
      <c r="L526" s="37" t="s">
        <v>45</v>
      </c>
      <c r="M526" s="38" t="s">
        <v>79</v>
      </c>
      <c r="N526" s="38"/>
      <c r="O526" s="37">
        <v>35</v>
      </c>
      <c r="P526" s="716" t="s">
        <v>831</v>
      </c>
      <c r="Q526" s="682"/>
      <c r="R526" s="682"/>
      <c r="S526" s="682"/>
      <c r="T526" s="683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06" t="s">
        <v>832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674"/>
      <c r="B527" s="674"/>
      <c r="C527" s="674"/>
      <c r="D527" s="674"/>
      <c r="E527" s="674"/>
      <c r="F527" s="674"/>
      <c r="G527" s="674"/>
      <c r="H527" s="674"/>
      <c r="I527" s="674"/>
      <c r="J527" s="674"/>
      <c r="K527" s="674"/>
      <c r="L527" s="674"/>
      <c r="M527" s="674"/>
      <c r="N527" s="674"/>
      <c r="O527" s="687"/>
      <c r="P527" s="684" t="s">
        <v>40</v>
      </c>
      <c r="Q527" s="685"/>
      <c r="R527" s="685"/>
      <c r="S527" s="685"/>
      <c r="T527" s="685"/>
      <c r="U527" s="685"/>
      <c r="V527" s="686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674"/>
      <c r="B528" s="674"/>
      <c r="C528" s="674"/>
      <c r="D528" s="674"/>
      <c r="E528" s="674"/>
      <c r="F528" s="674"/>
      <c r="G528" s="674"/>
      <c r="H528" s="674"/>
      <c r="I528" s="674"/>
      <c r="J528" s="674"/>
      <c r="K528" s="674"/>
      <c r="L528" s="674"/>
      <c r="M528" s="674"/>
      <c r="N528" s="674"/>
      <c r="O528" s="687"/>
      <c r="P528" s="684" t="s">
        <v>40</v>
      </c>
      <c r="Q528" s="685"/>
      <c r="R528" s="685"/>
      <c r="S528" s="685"/>
      <c r="T528" s="685"/>
      <c r="U528" s="685"/>
      <c r="V528" s="686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27.75" customHeight="1" x14ac:dyDescent="0.2">
      <c r="A529" s="717" t="s">
        <v>833</v>
      </c>
      <c r="B529" s="717"/>
      <c r="C529" s="717"/>
      <c r="D529" s="717"/>
      <c r="E529" s="717"/>
      <c r="F529" s="717"/>
      <c r="G529" s="717"/>
      <c r="H529" s="717"/>
      <c r="I529" s="717"/>
      <c r="J529" s="717"/>
      <c r="K529" s="717"/>
      <c r="L529" s="717"/>
      <c r="M529" s="717"/>
      <c r="N529" s="717"/>
      <c r="O529" s="717"/>
      <c r="P529" s="717"/>
      <c r="Q529" s="717"/>
      <c r="R529" s="717"/>
      <c r="S529" s="717"/>
      <c r="T529" s="717"/>
      <c r="U529" s="717"/>
      <c r="V529" s="717"/>
      <c r="W529" s="717"/>
      <c r="X529" s="717"/>
      <c r="Y529" s="717"/>
      <c r="Z529" s="717"/>
      <c r="AA529" s="54"/>
      <c r="AB529" s="54"/>
      <c r="AC529" s="54"/>
    </row>
    <row r="530" spans="1:68" ht="16.5" customHeight="1" x14ac:dyDescent="0.25">
      <c r="A530" s="694" t="s">
        <v>833</v>
      </c>
      <c r="B530" s="694"/>
      <c r="C530" s="694"/>
      <c r="D530" s="694"/>
      <c r="E530" s="694"/>
      <c r="F530" s="694"/>
      <c r="G530" s="694"/>
      <c r="H530" s="694"/>
      <c r="I530" s="694"/>
      <c r="J530" s="694"/>
      <c r="K530" s="694"/>
      <c r="L530" s="694"/>
      <c r="M530" s="694"/>
      <c r="N530" s="694"/>
      <c r="O530" s="694"/>
      <c r="P530" s="694"/>
      <c r="Q530" s="694"/>
      <c r="R530" s="694"/>
      <c r="S530" s="694"/>
      <c r="T530" s="694"/>
      <c r="U530" s="694"/>
      <c r="V530" s="694"/>
      <c r="W530" s="694"/>
      <c r="X530" s="694"/>
      <c r="Y530" s="694"/>
      <c r="Z530" s="694"/>
      <c r="AA530" s="65"/>
      <c r="AB530" s="65"/>
      <c r="AC530" s="79"/>
    </row>
    <row r="531" spans="1:68" ht="14.25" customHeight="1" x14ac:dyDescent="0.25">
      <c r="A531" s="679" t="s">
        <v>106</v>
      </c>
      <c r="B531" s="679"/>
      <c r="C531" s="679"/>
      <c r="D531" s="679"/>
      <c r="E531" s="679"/>
      <c r="F531" s="679"/>
      <c r="G531" s="679"/>
      <c r="H531" s="679"/>
      <c r="I531" s="679"/>
      <c r="J531" s="679"/>
      <c r="K531" s="679"/>
      <c r="L531" s="679"/>
      <c r="M531" s="679"/>
      <c r="N531" s="679"/>
      <c r="O531" s="679"/>
      <c r="P531" s="679"/>
      <c r="Q531" s="679"/>
      <c r="R531" s="679"/>
      <c r="S531" s="679"/>
      <c r="T531" s="679"/>
      <c r="U531" s="679"/>
      <c r="V531" s="679"/>
      <c r="W531" s="679"/>
      <c r="X531" s="679"/>
      <c r="Y531" s="679"/>
      <c r="Z531" s="679"/>
      <c r="AA531" s="66"/>
      <c r="AB531" s="66"/>
      <c r="AC531" s="80"/>
    </row>
    <row r="532" spans="1:68" ht="27" customHeight="1" x14ac:dyDescent="0.25">
      <c r="A532" s="63" t="s">
        <v>834</v>
      </c>
      <c r="B532" s="63" t="s">
        <v>835</v>
      </c>
      <c r="C532" s="36">
        <v>4301011763</v>
      </c>
      <c r="D532" s="680">
        <v>4640242181011</v>
      </c>
      <c r="E532" s="680"/>
      <c r="F532" s="62">
        <v>1.35</v>
      </c>
      <c r="G532" s="37">
        <v>8</v>
      </c>
      <c r="H532" s="62">
        <v>10.8</v>
      </c>
      <c r="I532" s="62">
        <v>11.234999999999999</v>
      </c>
      <c r="J532" s="37">
        <v>64</v>
      </c>
      <c r="K532" s="37" t="s">
        <v>111</v>
      </c>
      <c r="L532" s="37" t="s">
        <v>45</v>
      </c>
      <c r="M532" s="38" t="s">
        <v>114</v>
      </c>
      <c r="N532" s="38"/>
      <c r="O532" s="37">
        <v>55</v>
      </c>
      <c r="P532" s="718" t="s">
        <v>836</v>
      </c>
      <c r="Q532" s="682"/>
      <c r="R532" s="682"/>
      <c r="S532" s="682"/>
      <c r="T532" s="683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37" si="80">IFERROR(IF(X532="",0,CEILING((X532/$H532),1)*$H532),"")</f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08" t="s">
        <v>837</v>
      </c>
      <c r="AG532" s="78"/>
      <c r="AJ532" s="84" t="s">
        <v>45</v>
      </c>
      <c r="AK532" s="84">
        <v>0</v>
      </c>
      <c r="BB532" s="609" t="s">
        <v>66</v>
      </c>
      <c r="BM532" s="78">
        <f t="shared" ref="BM532:BM537" si="81">IFERROR(X532*I532/H532,"0")</f>
        <v>0</v>
      </c>
      <c r="BN532" s="78">
        <f t="shared" ref="BN532:BN537" si="82">IFERROR(Y532*I532/H532,"0")</f>
        <v>0</v>
      </c>
      <c r="BO532" s="78">
        <f t="shared" ref="BO532:BO537" si="83">IFERROR(1/J532*(X532/H532),"0")</f>
        <v>0</v>
      </c>
      <c r="BP532" s="78">
        <f t="shared" ref="BP532:BP537" si="84">IFERROR(1/J532*(Y532/H532),"0")</f>
        <v>0</v>
      </c>
    </row>
    <row r="533" spans="1:68" ht="27" customHeight="1" x14ac:dyDescent="0.25">
      <c r="A533" s="63" t="s">
        <v>838</v>
      </c>
      <c r="B533" s="63" t="s">
        <v>839</v>
      </c>
      <c r="C533" s="36">
        <v>4301011585</v>
      </c>
      <c r="D533" s="680">
        <v>4640242180441</v>
      </c>
      <c r="E533" s="680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111</v>
      </c>
      <c r="L533" s="37" t="s">
        <v>45</v>
      </c>
      <c r="M533" s="38" t="s">
        <v>110</v>
      </c>
      <c r="N533" s="38"/>
      <c r="O533" s="37">
        <v>50</v>
      </c>
      <c r="P533" s="719" t="s">
        <v>840</v>
      </c>
      <c r="Q533" s="682"/>
      <c r="R533" s="682"/>
      <c r="S533" s="682"/>
      <c r="T533" s="683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0"/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10" t="s">
        <v>841</v>
      </c>
      <c r="AG533" s="78"/>
      <c r="AJ533" s="84" t="s">
        <v>45</v>
      </c>
      <c r="AK533" s="84">
        <v>0</v>
      </c>
      <c r="BB533" s="611" t="s">
        <v>66</v>
      </c>
      <c r="BM533" s="78">
        <f t="shared" si="81"/>
        <v>0</v>
      </c>
      <c r="BN533" s="78">
        <f t="shared" si="82"/>
        <v>0</v>
      </c>
      <c r="BO533" s="78">
        <f t="shared" si="83"/>
        <v>0</v>
      </c>
      <c r="BP533" s="78">
        <f t="shared" si="84"/>
        <v>0</v>
      </c>
    </row>
    <row r="534" spans="1:68" ht="27" customHeight="1" x14ac:dyDescent="0.25">
      <c r="A534" s="63" t="s">
        <v>842</v>
      </c>
      <c r="B534" s="63" t="s">
        <v>843</v>
      </c>
      <c r="C534" s="36">
        <v>4301011584</v>
      </c>
      <c r="D534" s="680">
        <v>4640242180564</v>
      </c>
      <c r="E534" s="680"/>
      <c r="F534" s="62">
        <v>1.5</v>
      </c>
      <c r="G534" s="37">
        <v>8</v>
      </c>
      <c r="H534" s="62">
        <v>12</v>
      </c>
      <c r="I534" s="62">
        <v>12.435</v>
      </c>
      <c r="J534" s="37">
        <v>64</v>
      </c>
      <c r="K534" s="37" t="s">
        <v>111</v>
      </c>
      <c r="L534" s="37" t="s">
        <v>45</v>
      </c>
      <c r="M534" s="38" t="s">
        <v>110</v>
      </c>
      <c r="N534" s="38"/>
      <c r="O534" s="37">
        <v>50</v>
      </c>
      <c r="P534" s="720" t="s">
        <v>844</v>
      </c>
      <c r="Q534" s="682"/>
      <c r="R534" s="682"/>
      <c r="S534" s="682"/>
      <c r="T534" s="683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0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845</v>
      </c>
      <c r="AG534" s="78"/>
      <c r="AJ534" s="84" t="s">
        <v>45</v>
      </c>
      <c r="AK534" s="84">
        <v>0</v>
      </c>
      <c r="BB534" s="613" t="s">
        <v>66</v>
      </c>
      <c r="BM534" s="78">
        <f t="shared" si="81"/>
        <v>0</v>
      </c>
      <c r="BN534" s="78">
        <f t="shared" si="82"/>
        <v>0</v>
      </c>
      <c r="BO534" s="78">
        <f t="shared" si="83"/>
        <v>0</v>
      </c>
      <c r="BP534" s="78">
        <f t="shared" si="84"/>
        <v>0</v>
      </c>
    </row>
    <row r="535" spans="1:68" ht="27" customHeight="1" x14ac:dyDescent="0.25">
      <c r="A535" s="63" t="s">
        <v>846</v>
      </c>
      <c r="B535" s="63" t="s">
        <v>847</v>
      </c>
      <c r="C535" s="36">
        <v>4301011762</v>
      </c>
      <c r="D535" s="680">
        <v>4640242180922</v>
      </c>
      <c r="E535" s="680"/>
      <c r="F535" s="62">
        <v>1.35</v>
      </c>
      <c r="G535" s="37">
        <v>8</v>
      </c>
      <c r="H535" s="62">
        <v>10.8</v>
      </c>
      <c r="I535" s="62">
        <v>11.234999999999999</v>
      </c>
      <c r="J535" s="37">
        <v>64</v>
      </c>
      <c r="K535" s="37" t="s">
        <v>111</v>
      </c>
      <c r="L535" s="37" t="s">
        <v>45</v>
      </c>
      <c r="M535" s="38" t="s">
        <v>110</v>
      </c>
      <c r="N535" s="38"/>
      <c r="O535" s="37">
        <v>55</v>
      </c>
      <c r="P535" s="709" t="s">
        <v>848</v>
      </c>
      <c r="Q535" s="682"/>
      <c r="R535" s="682"/>
      <c r="S535" s="682"/>
      <c r="T535" s="683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0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849</v>
      </c>
      <c r="AG535" s="78"/>
      <c r="AJ535" s="84" t="s">
        <v>45</v>
      </c>
      <c r="AK535" s="84">
        <v>0</v>
      </c>
      <c r="BB535" s="615" t="s">
        <v>66</v>
      </c>
      <c r="BM535" s="78">
        <f t="shared" si="81"/>
        <v>0</v>
      </c>
      <c r="BN535" s="78">
        <f t="shared" si="82"/>
        <v>0</v>
      </c>
      <c r="BO535" s="78">
        <f t="shared" si="83"/>
        <v>0</v>
      </c>
      <c r="BP535" s="78">
        <f t="shared" si="84"/>
        <v>0</v>
      </c>
    </row>
    <row r="536" spans="1:68" ht="27" customHeight="1" x14ac:dyDescent="0.25">
      <c r="A536" s="63" t="s">
        <v>850</v>
      </c>
      <c r="B536" s="63" t="s">
        <v>851</v>
      </c>
      <c r="C536" s="36">
        <v>4301011551</v>
      </c>
      <c r="D536" s="680">
        <v>4640242180038</v>
      </c>
      <c r="E536" s="680"/>
      <c r="F536" s="62">
        <v>0.4</v>
      </c>
      <c r="G536" s="37">
        <v>10</v>
      </c>
      <c r="H536" s="62">
        <v>4</v>
      </c>
      <c r="I536" s="62">
        <v>4.21</v>
      </c>
      <c r="J536" s="37">
        <v>132</v>
      </c>
      <c r="K536" s="37" t="s">
        <v>115</v>
      </c>
      <c r="L536" s="37" t="s">
        <v>45</v>
      </c>
      <c r="M536" s="38" t="s">
        <v>110</v>
      </c>
      <c r="N536" s="38"/>
      <c r="O536" s="37">
        <v>50</v>
      </c>
      <c r="P536" s="710" t="s">
        <v>852</v>
      </c>
      <c r="Q536" s="682"/>
      <c r="R536" s="682"/>
      <c r="S536" s="682"/>
      <c r="T536" s="683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0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16" t="s">
        <v>845</v>
      </c>
      <c r="AG536" s="78"/>
      <c r="AJ536" s="84" t="s">
        <v>45</v>
      </c>
      <c r="AK536" s="84">
        <v>0</v>
      </c>
      <c r="BB536" s="617" t="s">
        <v>66</v>
      </c>
      <c r="BM536" s="78">
        <f t="shared" si="81"/>
        <v>0</v>
      </c>
      <c r="BN536" s="78">
        <f t="shared" si="82"/>
        <v>0</v>
      </c>
      <c r="BO536" s="78">
        <f t="shared" si="83"/>
        <v>0</v>
      </c>
      <c r="BP536" s="78">
        <f t="shared" si="84"/>
        <v>0</v>
      </c>
    </row>
    <row r="537" spans="1:68" ht="27" customHeight="1" x14ac:dyDescent="0.25">
      <c r="A537" s="63" t="s">
        <v>853</v>
      </c>
      <c r="B537" s="63" t="s">
        <v>854</v>
      </c>
      <c r="C537" s="36">
        <v>4301011765</v>
      </c>
      <c r="D537" s="680">
        <v>4640242181172</v>
      </c>
      <c r="E537" s="680"/>
      <c r="F537" s="62">
        <v>0.4</v>
      </c>
      <c r="G537" s="37">
        <v>10</v>
      </c>
      <c r="H537" s="62">
        <v>4</v>
      </c>
      <c r="I537" s="62">
        <v>4.21</v>
      </c>
      <c r="J537" s="37">
        <v>132</v>
      </c>
      <c r="K537" s="37" t="s">
        <v>115</v>
      </c>
      <c r="L537" s="37" t="s">
        <v>45</v>
      </c>
      <c r="M537" s="38" t="s">
        <v>110</v>
      </c>
      <c r="N537" s="38"/>
      <c r="O537" s="37">
        <v>55</v>
      </c>
      <c r="P537" s="711" t="s">
        <v>855</v>
      </c>
      <c r="Q537" s="682"/>
      <c r="R537" s="682"/>
      <c r="S537" s="682"/>
      <c r="T537" s="683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0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18" t="s">
        <v>849</v>
      </c>
      <c r="AG537" s="78"/>
      <c r="AJ537" s="84" t="s">
        <v>45</v>
      </c>
      <c r="AK537" s="84">
        <v>0</v>
      </c>
      <c r="BB537" s="619" t="s">
        <v>66</v>
      </c>
      <c r="BM537" s="78">
        <f t="shared" si="81"/>
        <v>0</v>
      </c>
      <c r="BN537" s="78">
        <f t="shared" si="82"/>
        <v>0</v>
      </c>
      <c r="BO537" s="78">
        <f t="shared" si="83"/>
        <v>0</v>
      </c>
      <c r="BP537" s="78">
        <f t="shared" si="84"/>
        <v>0</v>
      </c>
    </row>
    <row r="538" spans="1:68" x14ac:dyDescent="0.2">
      <c r="A538" s="674"/>
      <c r="B538" s="674"/>
      <c r="C538" s="674"/>
      <c r="D538" s="674"/>
      <c r="E538" s="674"/>
      <c r="F538" s="674"/>
      <c r="G538" s="674"/>
      <c r="H538" s="674"/>
      <c r="I538" s="674"/>
      <c r="J538" s="674"/>
      <c r="K538" s="674"/>
      <c r="L538" s="674"/>
      <c r="M538" s="674"/>
      <c r="N538" s="674"/>
      <c r="O538" s="687"/>
      <c r="P538" s="684" t="s">
        <v>40</v>
      </c>
      <c r="Q538" s="685"/>
      <c r="R538" s="685"/>
      <c r="S538" s="685"/>
      <c r="T538" s="685"/>
      <c r="U538" s="685"/>
      <c r="V538" s="686"/>
      <c r="W538" s="42" t="s">
        <v>39</v>
      </c>
      <c r="X538" s="43">
        <f>IFERROR(X532/H532,"0")+IFERROR(X533/H533,"0")+IFERROR(X534/H534,"0")+IFERROR(X535/H535,"0")+IFERROR(X536/H536,"0")+IFERROR(X537/H537,"0")</f>
        <v>0</v>
      </c>
      <c r="Y538" s="43">
        <f>IFERROR(Y532/H532,"0")+IFERROR(Y533/H533,"0")+IFERROR(Y534/H534,"0")+IFERROR(Y535/H535,"0")+IFERROR(Y536/H536,"0")+IFERROR(Y537/H537,"0")</f>
        <v>0</v>
      </c>
      <c r="Z538" s="43">
        <f>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674"/>
      <c r="B539" s="674"/>
      <c r="C539" s="674"/>
      <c r="D539" s="674"/>
      <c r="E539" s="674"/>
      <c r="F539" s="674"/>
      <c r="G539" s="674"/>
      <c r="H539" s="674"/>
      <c r="I539" s="674"/>
      <c r="J539" s="674"/>
      <c r="K539" s="674"/>
      <c r="L539" s="674"/>
      <c r="M539" s="674"/>
      <c r="N539" s="674"/>
      <c r="O539" s="687"/>
      <c r="P539" s="684" t="s">
        <v>40</v>
      </c>
      <c r="Q539" s="685"/>
      <c r="R539" s="685"/>
      <c r="S539" s="685"/>
      <c r="T539" s="685"/>
      <c r="U539" s="685"/>
      <c r="V539" s="686"/>
      <c r="W539" s="42" t="s">
        <v>0</v>
      </c>
      <c r="X539" s="43">
        <f>IFERROR(SUM(X532:X537),"0")</f>
        <v>0</v>
      </c>
      <c r="Y539" s="43">
        <f>IFERROR(SUM(Y532:Y537),"0")</f>
        <v>0</v>
      </c>
      <c r="Z539" s="42"/>
      <c r="AA539" s="67"/>
      <c r="AB539" s="67"/>
      <c r="AC539" s="67"/>
    </row>
    <row r="540" spans="1:68" ht="14.25" customHeight="1" x14ac:dyDescent="0.25">
      <c r="A540" s="679" t="s">
        <v>142</v>
      </c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679"/>
      <c r="P540" s="679"/>
      <c r="Q540" s="679"/>
      <c r="R540" s="679"/>
      <c r="S540" s="679"/>
      <c r="T540" s="679"/>
      <c r="U540" s="679"/>
      <c r="V540" s="679"/>
      <c r="W540" s="679"/>
      <c r="X540" s="679"/>
      <c r="Y540" s="679"/>
      <c r="Z540" s="679"/>
      <c r="AA540" s="66"/>
      <c r="AB540" s="66"/>
      <c r="AC540" s="80"/>
    </row>
    <row r="541" spans="1:68" ht="27" customHeight="1" x14ac:dyDescent="0.25">
      <c r="A541" s="63" t="s">
        <v>856</v>
      </c>
      <c r="B541" s="63" t="s">
        <v>857</v>
      </c>
      <c r="C541" s="36">
        <v>4301020400</v>
      </c>
      <c r="D541" s="680">
        <v>4640242180519</v>
      </c>
      <c r="E541" s="680"/>
      <c r="F541" s="62">
        <v>1.5</v>
      </c>
      <c r="G541" s="37">
        <v>8</v>
      </c>
      <c r="H541" s="62">
        <v>12</v>
      </c>
      <c r="I541" s="62">
        <v>12.435</v>
      </c>
      <c r="J541" s="37">
        <v>64</v>
      </c>
      <c r="K541" s="37" t="s">
        <v>111</v>
      </c>
      <c r="L541" s="37" t="s">
        <v>45</v>
      </c>
      <c r="M541" s="38" t="s">
        <v>110</v>
      </c>
      <c r="N541" s="38"/>
      <c r="O541" s="37">
        <v>50</v>
      </c>
      <c r="P541" s="712" t="s">
        <v>858</v>
      </c>
      <c r="Q541" s="682"/>
      <c r="R541" s="682"/>
      <c r="S541" s="682"/>
      <c r="T541" s="683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20" t="s">
        <v>859</v>
      </c>
      <c r="AG541" s="78"/>
      <c r="AJ541" s="84" t="s">
        <v>45</v>
      </c>
      <c r="AK541" s="84">
        <v>0</v>
      </c>
      <c r="BB541" s="621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856</v>
      </c>
      <c r="B542" s="63" t="s">
        <v>860</v>
      </c>
      <c r="C542" s="36">
        <v>4301020269</v>
      </c>
      <c r="D542" s="680">
        <v>4640242180519</v>
      </c>
      <c r="E542" s="680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111</v>
      </c>
      <c r="L542" s="37" t="s">
        <v>45</v>
      </c>
      <c r="M542" s="38" t="s">
        <v>114</v>
      </c>
      <c r="N542" s="38"/>
      <c r="O542" s="37">
        <v>50</v>
      </c>
      <c r="P542" s="713" t="s">
        <v>861</v>
      </c>
      <c r="Q542" s="682"/>
      <c r="R542" s="682"/>
      <c r="S542" s="682"/>
      <c r="T542" s="683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2" t="s">
        <v>862</v>
      </c>
      <c r="AG542" s="78"/>
      <c r="AJ542" s="84" t="s">
        <v>45</v>
      </c>
      <c r="AK542" s="84">
        <v>0</v>
      </c>
      <c r="BB542" s="62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863</v>
      </c>
      <c r="B543" s="63" t="s">
        <v>864</v>
      </c>
      <c r="C543" s="36">
        <v>4301020260</v>
      </c>
      <c r="D543" s="680">
        <v>4640242180526</v>
      </c>
      <c r="E543" s="680"/>
      <c r="F543" s="62">
        <v>1.8</v>
      </c>
      <c r="G543" s="37">
        <v>6</v>
      </c>
      <c r="H543" s="62">
        <v>10.8</v>
      </c>
      <c r="I543" s="62">
        <v>11.234999999999999</v>
      </c>
      <c r="J543" s="37">
        <v>64</v>
      </c>
      <c r="K543" s="37" t="s">
        <v>111</v>
      </c>
      <c r="L543" s="37" t="s">
        <v>45</v>
      </c>
      <c r="M543" s="38" t="s">
        <v>110</v>
      </c>
      <c r="N543" s="38"/>
      <c r="O543" s="37">
        <v>50</v>
      </c>
      <c r="P543" s="714" t="s">
        <v>865</v>
      </c>
      <c r="Q543" s="682"/>
      <c r="R543" s="682"/>
      <c r="S543" s="682"/>
      <c r="T543" s="683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862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866</v>
      </c>
      <c r="B544" s="63" t="s">
        <v>867</v>
      </c>
      <c r="C544" s="36">
        <v>4301020309</v>
      </c>
      <c r="D544" s="680">
        <v>4640242180090</v>
      </c>
      <c r="E544" s="680"/>
      <c r="F544" s="62">
        <v>1.35</v>
      </c>
      <c r="G544" s="37">
        <v>8</v>
      </c>
      <c r="H544" s="62">
        <v>10.8</v>
      </c>
      <c r="I544" s="62">
        <v>11.234999999999999</v>
      </c>
      <c r="J544" s="37">
        <v>64</v>
      </c>
      <c r="K544" s="37" t="s">
        <v>111</v>
      </c>
      <c r="L544" s="37" t="s">
        <v>45</v>
      </c>
      <c r="M544" s="38" t="s">
        <v>110</v>
      </c>
      <c r="N544" s="38"/>
      <c r="O544" s="37">
        <v>50</v>
      </c>
      <c r="P544" s="715" t="s">
        <v>868</v>
      </c>
      <c r="Q544" s="682"/>
      <c r="R544" s="682"/>
      <c r="S544" s="682"/>
      <c r="T544" s="683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869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870</v>
      </c>
      <c r="B545" s="63" t="s">
        <v>871</v>
      </c>
      <c r="C545" s="36">
        <v>4301020295</v>
      </c>
      <c r="D545" s="680">
        <v>4640242181363</v>
      </c>
      <c r="E545" s="680"/>
      <c r="F545" s="62">
        <v>0.4</v>
      </c>
      <c r="G545" s="37">
        <v>10</v>
      </c>
      <c r="H545" s="62">
        <v>4</v>
      </c>
      <c r="I545" s="62">
        <v>4.21</v>
      </c>
      <c r="J545" s="37">
        <v>132</v>
      </c>
      <c r="K545" s="37" t="s">
        <v>115</v>
      </c>
      <c r="L545" s="37" t="s">
        <v>45</v>
      </c>
      <c r="M545" s="38" t="s">
        <v>110</v>
      </c>
      <c r="N545" s="38"/>
      <c r="O545" s="37">
        <v>50</v>
      </c>
      <c r="P545" s="702" t="s">
        <v>872</v>
      </c>
      <c r="Q545" s="682"/>
      <c r="R545" s="682"/>
      <c r="S545" s="682"/>
      <c r="T545" s="683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28" t="s">
        <v>869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674"/>
      <c r="B546" s="674"/>
      <c r="C546" s="674"/>
      <c r="D546" s="674"/>
      <c r="E546" s="674"/>
      <c r="F546" s="674"/>
      <c r="G546" s="674"/>
      <c r="H546" s="674"/>
      <c r="I546" s="674"/>
      <c r="J546" s="674"/>
      <c r="K546" s="674"/>
      <c r="L546" s="674"/>
      <c r="M546" s="674"/>
      <c r="N546" s="674"/>
      <c r="O546" s="687"/>
      <c r="P546" s="684" t="s">
        <v>40</v>
      </c>
      <c r="Q546" s="685"/>
      <c r="R546" s="685"/>
      <c r="S546" s="685"/>
      <c r="T546" s="685"/>
      <c r="U546" s="685"/>
      <c r="V546" s="686"/>
      <c r="W546" s="42" t="s">
        <v>39</v>
      </c>
      <c r="X546" s="43">
        <f>IFERROR(X541/H541,"0")+IFERROR(X542/H542,"0")+IFERROR(X543/H543,"0")+IFERROR(X544/H544,"0")+IFERROR(X545/H545,"0")</f>
        <v>0</v>
      </c>
      <c r="Y546" s="43">
        <f>IFERROR(Y541/H541,"0")+IFERROR(Y542/H542,"0")+IFERROR(Y543/H543,"0")+IFERROR(Y544/H544,"0")+IFERROR(Y545/H545,"0")</f>
        <v>0</v>
      </c>
      <c r="Z546" s="43">
        <f>IFERROR(IF(Z541="",0,Z541),"0")+IFERROR(IF(Z542="",0,Z542),"0")+IFERROR(IF(Z543="",0,Z543),"0")+IFERROR(IF(Z544="",0,Z544),"0")+IFERROR(IF(Z545="",0,Z545),"0")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674"/>
      <c r="B547" s="674"/>
      <c r="C547" s="674"/>
      <c r="D547" s="674"/>
      <c r="E547" s="674"/>
      <c r="F547" s="674"/>
      <c r="G547" s="674"/>
      <c r="H547" s="674"/>
      <c r="I547" s="674"/>
      <c r="J547" s="674"/>
      <c r="K547" s="674"/>
      <c r="L547" s="674"/>
      <c r="M547" s="674"/>
      <c r="N547" s="674"/>
      <c r="O547" s="687"/>
      <c r="P547" s="684" t="s">
        <v>40</v>
      </c>
      <c r="Q547" s="685"/>
      <c r="R547" s="685"/>
      <c r="S547" s="685"/>
      <c r="T547" s="685"/>
      <c r="U547" s="685"/>
      <c r="V547" s="686"/>
      <c r="W547" s="42" t="s">
        <v>0</v>
      </c>
      <c r="X547" s="43">
        <f>IFERROR(SUM(X541:X545),"0")</f>
        <v>0</v>
      </c>
      <c r="Y547" s="43">
        <f>IFERROR(SUM(Y541:Y545),"0")</f>
        <v>0</v>
      </c>
      <c r="Z547" s="42"/>
      <c r="AA547" s="67"/>
      <c r="AB547" s="67"/>
      <c r="AC547" s="67"/>
    </row>
    <row r="548" spans="1:68" ht="14.25" customHeight="1" x14ac:dyDescent="0.25">
      <c r="A548" s="679" t="s">
        <v>153</v>
      </c>
      <c r="B548" s="679"/>
      <c r="C548" s="679"/>
      <c r="D548" s="679"/>
      <c r="E548" s="679"/>
      <c r="F548" s="679"/>
      <c r="G548" s="679"/>
      <c r="H548" s="679"/>
      <c r="I548" s="679"/>
      <c r="J548" s="679"/>
      <c r="K548" s="679"/>
      <c r="L548" s="679"/>
      <c r="M548" s="679"/>
      <c r="N548" s="679"/>
      <c r="O548" s="679"/>
      <c r="P548" s="679"/>
      <c r="Q548" s="679"/>
      <c r="R548" s="679"/>
      <c r="S548" s="679"/>
      <c r="T548" s="679"/>
      <c r="U548" s="679"/>
      <c r="V548" s="679"/>
      <c r="W548" s="679"/>
      <c r="X548" s="679"/>
      <c r="Y548" s="679"/>
      <c r="Z548" s="679"/>
      <c r="AA548" s="66"/>
      <c r="AB548" s="66"/>
      <c r="AC548" s="80"/>
    </row>
    <row r="549" spans="1:68" ht="27" customHeight="1" x14ac:dyDescent="0.25">
      <c r="A549" s="63" t="s">
        <v>873</v>
      </c>
      <c r="B549" s="63" t="s">
        <v>874</v>
      </c>
      <c r="C549" s="36">
        <v>4301031280</v>
      </c>
      <c r="D549" s="680">
        <v>4640242180816</v>
      </c>
      <c r="E549" s="680"/>
      <c r="F549" s="62">
        <v>0.7</v>
      </c>
      <c r="G549" s="37">
        <v>6</v>
      </c>
      <c r="H549" s="62">
        <v>4.2</v>
      </c>
      <c r="I549" s="62">
        <v>4.47</v>
      </c>
      <c r="J549" s="37">
        <v>132</v>
      </c>
      <c r="K549" s="37" t="s">
        <v>115</v>
      </c>
      <c r="L549" s="37" t="s">
        <v>45</v>
      </c>
      <c r="M549" s="38" t="s">
        <v>79</v>
      </c>
      <c r="N549" s="38"/>
      <c r="O549" s="37">
        <v>40</v>
      </c>
      <c r="P549" s="703" t="s">
        <v>875</v>
      </c>
      <c r="Q549" s="682"/>
      <c r="R549" s="682"/>
      <c r="S549" s="682"/>
      <c r="T549" s="683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ref="Y549:Y555" si="85">IFERROR(IF(X549="",0,CEILING((X549/$H549),1)*$H549),"")</f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30" t="s">
        <v>876</v>
      </c>
      <c r="AG549" s="78"/>
      <c r="AJ549" s="84" t="s">
        <v>45</v>
      </c>
      <c r="AK549" s="84">
        <v>0</v>
      </c>
      <c r="BB549" s="631" t="s">
        <v>66</v>
      </c>
      <c r="BM549" s="78">
        <f t="shared" ref="BM549:BM555" si="86">IFERROR(X549*I549/H549,"0")</f>
        <v>0</v>
      </c>
      <c r="BN549" s="78">
        <f t="shared" ref="BN549:BN555" si="87">IFERROR(Y549*I549/H549,"0")</f>
        <v>0</v>
      </c>
      <c r="BO549" s="78">
        <f t="shared" ref="BO549:BO555" si="88">IFERROR(1/J549*(X549/H549),"0")</f>
        <v>0</v>
      </c>
      <c r="BP549" s="78">
        <f t="shared" ref="BP549:BP555" si="89">IFERROR(1/J549*(Y549/H549),"0")</f>
        <v>0</v>
      </c>
    </row>
    <row r="550" spans="1:68" ht="27" customHeight="1" x14ac:dyDescent="0.25">
      <c r="A550" s="63" t="s">
        <v>877</v>
      </c>
      <c r="B550" s="63" t="s">
        <v>878</v>
      </c>
      <c r="C550" s="36">
        <v>4301031244</v>
      </c>
      <c r="D550" s="680">
        <v>4640242180595</v>
      </c>
      <c r="E550" s="680"/>
      <c r="F550" s="62">
        <v>0.7</v>
      </c>
      <c r="G550" s="37">
        <v>6</v>
      </c>
      <c r="H550" s="62">
        <v>4.2</v>
      </c>
      <c r="I550" s="62">
        <v>4.47</v>
      </c>
      <c r="J550" s="37">
        <v>132</v>
      </c>
      <c r="K550" s="37" t="s">
        <v>115</v>
      </c>
      <c r="L550" s="37" t="s">
        <v>45</v>
      </c>
      <c r="M550" s="38" t="s">
        <v>79</v>
      </c>
      <c r="N550" s="38"/>
      <c r="O550" s="37">
        <v>40</v>
      </c>
      <c r="P550" s="704" t="s">
        <v>879</v>
      </c>
      <c r="Q550" s="682"/>
      <c r="R550" s="682"/>
      <c r="S550" s="682"/>
      <c r="T550" s="683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5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32" t="s">
        <v>880</v>
      </c>
      <c r="AG550" s="78"/>
      <c r="AJ550" s="84" t="s">
        <v>45</v>
      </c>
      <c r="AK550" s="84">
        <v>0</v>
      </c>
      <c r="BB550" s="633" t="s">
        <v>66</v>
      </c>
      <c r="BM550" s="78">
        <f t="shared" si="86"/>
        <v>0</v>
      </c>
      <c r="BN550" s="78">
        <f t="shared" si="87"/>
        <v>0</v>
      </c>
      <c r="BO550" s="78">
        <f t="shared" si="88"/>
        <v>0</v>
      </c>
      <c r="BP550" s="78">
        <f t="shared" si="89"/>
        <v>0</v>
      </c>
    </row>
    <row r="551" spans="1:68" ht="27" customHeight="1" x14ac:dyDescent="0.25">
      <c r="A551" s="63" t="s">
        <v>881</v>
      </c>
      <c r="B551" s="63" t="s">
        <v>882</v>
      </c>
      <c r="C551" s="36">
        <v>4301031289</v>
      </c>
      <c r="D551" s="680">
        <v>4640242181615</v>
      </c>
      <c r="E551" s="680"/>
      <c r="F551" s="62">
        <v>0.7</v>
      </c>
      <c r="G551" s="37">
        <v>6</v>
      </c>
      <c r="H551" s="62">
        <v>4.2</v>
      </c>
      <c r="I551" s="62">
        <v>4.41</v>
      </c>
      <c r="J551" s="37">
        <v>132</v>
      </c>
      <c r="K551" s="37" t="s">
        <v>115</v>
      </c>
      <c r="L551" s="37" t="s">
        <v>45</v>
      </c>
      <c r="M551" s="38" t="s">
        <v>79</v>
      </c>
      <c r="N551" s="38"/>
      <c r="O551" s="37">
        <v>45</v>
      </c>
      <c r="P551" s="705" t="s">
        <v>883</v>
      </c>
      <c r="Q551" s="682"/>
      <c r="R551" s="682"/>
      <c r="S551" s="682"/>
      <c r="T551" s="683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5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884</v>
      </c>
      <c r="AG551" s="78"/>
      <c r="AJ551" s="84" t="s">
        <v>45</v>
      </c>
      <c r="AK551" s="84">
        <v>0</v>
      </c>
      <c r="BB551" s="635" t="s">
        <v>66</v>
      </c>
      <c r="BM551" s="78">
        <f t="shared" si="86"/>
        <v>0</v>
      </c>
      <c r="BN551" s="78">
        <f t="shared" si="87"/>
        <v>0</v>
      </c>
      <c r="BO551" s="78">
        <f t="shared" si="88"/>
        <v>0</v>
      </c>
      <c r="BP551" s="78">
        <f t="shared" si="89"/>
        <v>0</v>
      </c>
    </row>
    <row r="552" spans="1:68" ht="27" customHeight="1" x14ac:dyDescent="0.25">
      <c r="A552" s="63" t="s">
        <v>885</v>
      </c>
      <c r="B552" s="63" t="s">
        <v>886</v>
      </c>
      <c r="C552" s="36">
        <v>4301031285</v>
      </c>
      <c r="D552" s="680">
        <v>4640242181639</v>
      </c>
      <c r="E552" s="680"/>
      <c r="F552" s="62">
        <v>0.7</v>
      </c>
      <c r="G552" s="37">
        <v>6</v>
      </c>
      <c r="H552" s="62">
        <v>4.2</v>
      </c>
      <c r="I552" s="62">
        <v>4.41</v>
      </c>
      <c r="J552" s="37">
        <v>132</v>
      </c>
      <c r="K552" s="37" t="s">
        <v>115</v>
      </c>
      <c r="L552" s="37" t="s">
        <v>45</v>
      </c>
      <c r="M552" s="38" t="s">
        <v>79</v>
      </c>
      <c r="N552" s="38"/>
      <c r="O552" s="37">
        <v>45</v>
      </c>
      <c r="P552" s="706" t="s">
        <v>887</v>
      </c>
      <c r="Q552" s="682"/>
      <c r="R552" s="682"/>
      <c r="S552" s="682"/>
      <c r="T552" s="683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5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888</v>
      </c>
      <c r="AG552" s="78"/>
      <c r="AJ552" s="84" t="s">
        <v>45</v>
      </c>
      <c r="AK552" s="84">
        <v>0</v>
      </c>
      <c r="BB552" s="637" t="s">
        <v>66</v>
      </c>
      <c r="BM552" s="78">
        <f t="shared" si="86"/>
        <v>0</v>
      </c>
      <c r="BN552" s="78">
        <f t="shared" si="87"/>
        <v>0</v>
      </c>
      <c r="BO552" s="78">
        <f t="shared" si="88"/>
        <v>0</v>
      </c>
      <c r="BP552" s="78">
        <f t="shared" si="89"/>
        <v>0</v>
      </c>
    </row>
    <row r="553" spans="1:68" ht="27" customHeight="1" x14ac:dyDescent="0.25">
      <c r="A553" s="63" t="s">
        <v>889</v>
      </c>
      <c r="B553" s="63" t="s">
        <v>890</v>
      </c>
      <c r="C553" s="36">
        <v>4301031287</v>
      </c>
      <c r="D553" s="680">
        <v>4640242181622</v>
      </c>
      <c r="E553" s="680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115</v>
      </c>
      <c r="L553" s="37" t="s">
        <v>45</v>
      </c>
      <c r="M553" s="38" t="s">
        <v>79</v>
      </c>
      <c r="N553" s="38"/>
      <c r="O553" s="37">
        <v>45</v>
      </c>
      <c r="P553" s="707" t="s">
        <v>891</v>
      </c>
      <c r="Q553" s="682"/>
      <c r="R553" s="682"/>
      <c r="S553" s="682"/>
      <c r="T553" s="683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5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892</v>
      </c>
      <c r="AG553" s="78"/>
      <c r="AJ553" s="84" t="s">
        <v>45</v>
      </c>
      <c r="AK553" s="84">
        <v>0</v>
      </c>
      <c r="BB553" s="639" t="s">
        <v>66</v>
      </c>
      <c r="BM553" s="78">
        <f t="shared" si="86"/>
        <v>0</v>
      </c>
      <c r="BN553" s="78">
        <f t="shared" si="87"/>
        <v>0</v>
      </c>
      <c r="BO553" s="78">
        <f t="shared" si="88"/>
        <v>0</v>
      </c>
      <c r="BP553" s="78">
        <f t="shared" si="89"/>
        <v>0</v>
      </c>
    </row>
    <row r="554" spans="1:68" ht="27" customHeight="1" x14ac:dyDescent="0.25">
      <c r="A554" s="63" t="s">
        <v>893</v>
      </c>
      <c r="B554" s="63" t="s">
        <v>894</v>
      </c>
      <c r="C554" s="36">
        <v>4301031203</v>
      </c>
      <c r="D554" s="680">
        <v>4640242180908</v>
      </c>
      <c r="E554" s="680"/>
      <c r="F554" s="62">
        <v>0.28000000000000003</v>
      </c>
      <c r="G554" s="37">
        <v>6</v>
      </c>
      <c r="H554" s="62">
        <v>1.68</v>
      </c>
      <c r="I554" s="62">
        <v>1.81</v>
      </c>
      <c r="J554" s="37">
        <v>234</v>
      </c>
      <c r="K554" s="37" t="s">
        <v>157</v>
      </c>
      <c r="L554" s="37" t="s">
        <v>45</v>
      </c>
      <c r="M554" s="38" t="s">
        <v>79</v>
      </c>
      <c r="N554" s="38"/>
      <c r="O554" s="37">
        <v>40</v>
      </c>
      <c r="P554" s="708" t="s">
        <v>895</v>
      </c>
      <c r="Q554" s="682"/>
      <c r="R554" s="682"/>
      <c r="S554" s="682"/>
      <c r="T554" s="683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5"/>
        <v>0</v>
      </c>
      <c r="Z554" s="41" t="str">
        <f>IFERROR(IF(Y554=0,"",ROUNDUP(Y554/H554,0)*0.00502),"")</f>
        <v/>
      </c>
      <c r="AA554" s="68" t="s">
        <v>45</v>
      </c>
      <c r="AB554" s="69" t="s">
        <v>45</v>
      </c>
      <c r="AC554" s="640" t="s">
        <v>876</v>
      </c>
      <c r="AG554" s="78"/>
      <c r="AJ554" s="84" t="s">
        <v>45</v>
      </c>
      <c r="AK554" s="84">
        <v>0</v>
      </c>
      <c r="BB554" s="641" t="s">
        <v>66</v>
      </c>
      <c r="BM554" s="78">
        <f t="shared" si="86"/>
        <v>0</v>
      </c>
      <c r="BN554" s="78">
        <f t="shared" si="87"/>
        <v>0</v>
      </c>
      <c r="BO554" s="78">
        <f t="shared" si="88"/>
        <v>0</v>
      </c>
      <c r="BP554" s="78">
        <f t="shared" si="89"/>
        <v>0</v>
      </c>
    </row>
    <row r="555" spans="1:68" ht="27" customHeight="1" x14ac:dyDescent="0.25">
      <c r="A555" s="63" t="s">
        <v>896</v>
      </c>
      <c r="B555" s="63" t="s">
        <v>897</v>
      </c>
      <c r="C555" s="36">
        <v>4301031200</v>
      </c>
      <c r="D555" s="680">
        <v>4640242180489</v>
      </c>
      <c r="E555" s="680"/>
      <c r="F555" s="62">
        <v>0.28000000000000003</v>
      </c>
      <c r="G555" s="37">
        <v>6</v>
      </c>
      <c r="H555" s="62">
        <v>1.68</v>
      </c>
      <c r="I555" s="62">
        <v>1.84</v>
      </c>
      <c r="J555" s="37">
        <v>234</v>
      </c>
      <c r="K555" s="37" t="s">
        <v>157</v>
      </c>
      <c r="L555" s="37" t="s">
        <v>45</v>
      </c>
      <c r="M555" s="38" t="s">
        <v>79</v>
      </c>
      <c r="N555" s="38"/>
      <c r="O555" s="37">
        <v>40</v>
      </c>
      <c r="P555" s="696" t="s">
        <v>898</v>
      </c>
      <c r="Q555" s="682"/>
      <c r="R555" s="682"/>
      <c r="S555" s="682"/>
      <c r="T555" s="68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5"/>
        <v>0</v>
      </c>
      <c r="Z555" s="41" t="str">
        <f>IFERROR(IF(Y555=0,"",ROUNDUP(Y555/H555,0)*0.00502),"")</f>
        <v/>
      </c>
      <c r="AA555" s="68" t="s">
        <v>45</v>
      </c>
      <c r="AB555" s="69" t="s">
        <v>45</v>
      </c>
      <c r="AC555" s="642" t="s">
        <v>880</v>
      </c>
      <c r="AG555" s="78"/>
      <c r="AJ555" s="84" t="s">
        <v>45</v>
      </c>
      <c r="AK555" s="84">
        <v>0</v>
      </c>
      <c r="BB555" s="643" t="s">
        <v>66</v>
      </c>
      <c r="BM555" s="78">
        <f t="shared" si="86"/>
        <v>0</v>
      </c>
      <c r="BN555" s="78">
        <f t="shared" si="87"/>
        <v>0</v>
      </c>
      <c r="BO555" s="78">
        <f t="shared" si="88"/>
        <v>0</v>
      </c>
      <c r="BP555" s="78">
        <f t="shared" si="89"/>
        <v>0</v>
      </c>
    </row>
    <row r="556" spans="1:68" x14ac:dyDescent="0.2">
      <c r="A556" s="674"/>
      <c r="B556" s="674"/>
      <c r="C556" s="674"/>
      <c r="D556" s="674"/>
      <c r="E556" s="674"/>
      <c r="F556" s="674"/>
      <c r="G556" s="674"/>
      <c r="H556" s="674"/>
      <c r="I556" s="674"/>
      <c r="J556" s="674"/>
      <c r="K556" s="674"/>
      <c r="L556" s="674"/>
      <c r="M556" s="674"/>
      <c r="N556" s="674"/>
      <c r="O556" s="687"/>
      <c r="P556" s="684" t="s">
        <v>40</v>
      </c>
      <c r="Q556" s="685"/>
      <c r="R556" s="685"/>
      <c r="S556" s="685"/>
      <c r="T556" s="685"/>
      <c r="U556" s="685"/>
      <c r="V556" s="686"/>
      <c r="W556" s="42" t="s">
        <v>39</v>
      </c>
      <c r="X556" s="43">
        <f>IFERROR(X549/H549,"0")+IFERROR(X550/H550,"0")+IFERROR(X551/H551,"0")+IFERROR(X552/H552,"0")+IFERROR(X553/H553,"0")+IFERROR(X554/H554,"0")+IFERROR(X555/H555,"0")</f>
        <v>0</v>
      </c>
      <c r="Y556" s="43">
        <f>IFERROR(Y549/H549,"0")+IFERROR(Y550/H550,"0")+IFERROR(Y551/H551,"0")+IFERROR(Y552/H552,"0")+IFERROR(Y553/H553,"0")+IFERROR(Y554/H554,"0")+IFERROR(Y555/H555,"0")</f>
        <v>0</v>
      </c>
      <c r="Z556" s="43">
        <f>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674"/>
      <c r="B557" s="674"/>
      <c r="C557" s="674"/>
      <c r="D557" s="674"/>
      <c r="E557" s="674"/>
      <c r="F557" s="674"/>
      <c r="G557" s="674"/>
      <c r="H557" s="674"/>
      <c r="I557" s="674"/>
      <c r="J557" s="674"/>
      <c r="K557" s="674"/>
      <c r="L557" s="674"/>
      <c r="M557" s="674"/>
      <c r="N557" s="674"/>
      <c r="O557" s="687"/>
      <c r="P557" s="684" t="s">
        <v>40</v>
      </c>
      <c r="Q557" s="685"/>
      <c r="R557" s="685"/>
      <c r="S557" s="685"/>
      <c r="T557" s="685"/>
      <c r="U557" s="685"/>
      <c r="V557" s="686"/>
      <c r="W557" s="42" t="s">
        <v>0</v>
      </c>
      <c r="X557" s="43">
        <f>IFERROR(SUM(X549:X555),"0")</f>
        <v>0</v>
      </c>
      <c r="Y557" s="43">
        <f>IFERROR(SUM(Y549:Y555),"0")</f>
        <v>0</v>
      </c>
      <c r="Z557" s="42"/>
      <c r="AA557" s="67"/>
      <c r="AB557" s="67"/>
      <c r="AC557" s="67"/>
    </row>
    <row r="558" spans="1:68" ht="14.25" customHeight="1" x14ac:dyDescent="0.25">
      <c r="A558" s="679" t="s">
        <v>75</v>
      </c>
      <c r="B558" s="679"/>
      <c r="C558" s="679"/>
      <c r="D558" s="679"/>
      <c r="E558" s="679"/>
      <c r="F558" s="679"/>
      <c r="G558" s="679"/>
      <c r="H558" s="679"/>
      <c r="I558" s="679"/>
      <c r="J558" s="679"/>
      <c r="K558" s="679"/>
      <c r="L558" s="679"/>
      <c r="M558" s="679"/>
      <c r="N558" s="679"/>
      <c r="O558" s="679"/>
      <c r="P558" s="679"/>
      <c r="Q558" s="679"/>
      <c r="R558" s="679"/>
      <c r="S558" s="679"/>
      <c r="T558" s="679"/>
      <c r="U558" s="679"/>
      <c r="V558" s="679"/>
      <c r="W558" s="679"/>
      <c r="X558" s="679"/>
      <c r="Y558" s="679"/>
      <c r="Z558" s="679"/>
      <c r="AA558" s="66"/>
      <c r="AB558" s="66"/>
      <c r="AC558" s="80"/>
    </row>
    <row r="559" spans="1:68" ht="27" customHeight="1" x14ac:dyDescent="0.25">
      <c r="A559" s="63" t="s">
        <v>899</v>
      </c>
      <c r="B559" s="63" t="s">
        <v>900</v>
      </c>
      <c r="C559" s="36">
        <v>4301052046</v>
      </c>
      <c r="D559" s="680">
        <v>4640242180533</v>
      </c>
      <c r="E559" s="680"/>
      <c r="F559" s="62">
        <v>1.5</v>
      </c>
      <c r="G559" s="37">
        <v>6</v>
      </c>
      <c r="H559" s="62">
        <v>9</v>
      </c>
      <c r="I559" s="62">
        <v>9.5190000000000001</v>
      </c>
      <c r="J559" s="37">
        <v>64</v>
      </c>
      <c r="K559" s="37" t="s">
        <v>111</v>
      </c>
      <c r="L559" s="37" t="s">
        <v>45</v>
      </c>
      <c r="M559" s="38" t="s">
        <v>139</v>
      </c>
      <c r="N559" s="38"/>
      <c r="O559" s="37">
        <v>45</v>
      </c>
      <c r="P559" s="697" t="s">
        <v>901</v>
      </c>
      <c r="Q559" s="682"/>
      <c r="R559" s="682"/>
      <c r="S559" s="682"/>
      <c r="T559" s="683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IFERROR(IF(Y559=0,"",ROUNDUP(Y559/H559,0)*0.01898),"")</f>
        <v/>
      </c>
      <c r="AA559" s="68" t="s">
        <v>45</v>
      </c>
      <c r="AB559" s="69" t="s">
        <v>45</v>
      </c>
      <c r="AC559" s="644" t="s">
        <v>902</v>
      </c>
      <c r="AG559" s="78"/>
      <c r="AJ559" s="84" t="s">
        <v>45</v>
      </c>
      <c r="AK559" s="84">
        <v>0</v>
      </c>
      <c r="BB559" s="64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27" customHeight="1" x14ac:dyDescent="0.25">
      <c r="A560" s="63" t="s">
        <v>899</v>
      </c>
      <c r="B560" s="63" t="s">
        <v>903</v>
      </c>
      <c r="C560" s="36">
        <v>4301051887</v>
      </c>
      <c r="D560" s="680">
        <v>4640242180533</v>
      </c>
      <c r="E560" s="680"/>
      <c r="F560" s="62">
        <v>1.3</v>
      </c>
      <c r="G560" s="37">
        <v>6</v>
      </c>
      <c r="H560" s="62">
        <v>7.8</v>
      </c>
      <c r="I560" s="62">
        <v>8.3190000000000008</v>
      </c>
      <c r="J560" s="37">
        <v>64</v>
      </c>
      <c r="K560" s="37" t="s">
        <v>111</v>
      </c>
      <c r="L560" s="37" t="s">
        <v>45</v>
      </c>
      <c r="M560" s="38" t="s">
        <v>114</v>
      </c>
      <c r="N560" s="38"/>
      <c r="O560" s="37">
        <v>45</v>
      </c>
      <c r="P560" s="698" t="s">
        <v>901</v>
      </c>
      <c r="Q560" s="682"/>
      <c r="R560" s="682"/>
      <c r="S560" s="682"/>
      <c r="T560" s="683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IFERROR(IF(Y560=0,"",ROUNDUP(Y560/H560,0)*0.01898),"")</f>
        <v/>
      </c>
      <c r="AA560" s="68" t="s">
        <v>45</v>
      </c>
      <c r="AB560" s="69" t="s">
        <v>45</v>
      </c>
      <c r="AC560" s="646" t="s">
        <v>902</v>
      </c>
      <c r="AG560" s="78"/>
      <c r="AJ560" s="84" t="s">
        <v>45</v>
      </c>
      <c r="AK560" s="84">
        <v>0</v>
      </c>
      <c r="BB560" s="647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27" customHeight="1" x14ac:dyDescent="0.25">
      <c r="A561" s="63" t="s">
        <v>904</v>
      </c>
      <c r="B561" s="63" t="s">
        <v>905</v>
      </c>
      <c r="C561" s="36">
        <v>4301051933</v>
      </c>
      <c r="D561" s="680">
        <v>4640242180540</v>
      </c>
      <c r="E561" s="680"/>
      <c r="F561" s="62">
        <v>1.3</v>
      </c>
      <c r="G561" s="37">
        <v>6</v>
      </c>
      <c r="H561" s="62">
        <v>7.8</v>
      </c>
      <c r="I561" s="62">
        <v>8.3190000000000008</v>
      </c>
      <c r="J561" s="37">
        <v>64</v>
      </c>
      <c r="K561" s="37" t="s">
        <v>111</v>
      </c>
      <c r="L561" s="37" t="s">
        <v>45</v>
      </c>
      <c r="M561" s="38" t="s">
        <v>114</v>
      </c>
      <c r="N561" s="38"/>
      <c r="O561" s="37">
        <v>45</v>
      </c>
      <c r="P561" s="699" t="s">
        <v>906</v>
      </c>
      <c r="Q561" s="682"/>
      <c r="R561" s="682"/>
      <c r="S561" s="682"/>
      <c r="T561" s="683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907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908</v>
      </c>
      <c r="B562" s="63" t="s">
        <v>909</v>
      </c>
      <c r="C562" s="36">
        <v>4301051920</v>
      </c>
      <c r="D562" s="680">
        <v>4640242181233</v>
      </c>
      <c r="E562" s="680"/>
      <c r="F562" s="62">
        <v>0.3</v>
      </c>
      <c r="G562" s="37">
        <v>6</v>
      </c>
      <c r="H562" s="62">
        <v>1.8</v>
      </c>
      <c r="I562" s="62">
        <v>2.0640000000000001</v>
      </c>
      <c r="J562" s="37">
        <v>182</v>
      </c>
      <c r="K562" s="37" t="s">
        <v>80</v>
      </c>
      <c r="L562" s="37" t="s">
        <v>45</v>
      </c>
      <c r="M562" s="38" t="s">
        <v>139</v>
      </c>
      <c r="N562" s="38"/>
      <c r="O562" s="37">
        <v>45</v>
      </c>
      <c r="P562" s="700" t="s">
        <v>910</v>
      </c>
      <c r="Q562" s="682"/>
      <c r="R562" s="682"/>
      <c r="S562" s="682"/>
      <c r="T562" s="683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50" t="s">
        <v>902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911</v>
      </c>
      <c r="B563" s="63" t="s">
        <v>912</v>
      </c>
      <c r="C563" s="36">
        <v>4301051921</v>
      </c>
      <c r="D563" s="680">
        <v>4640242181226</v>
      </c>
      <c r="E563" s="680"/>
      <c r="F563" s="62">
        <v>0.3</v>
      </c>
      <c r="G563" s="37">
        <v>6</v>
      </c>
      <c r="H563" s="62">
        <v>1.8</v>
      </c>
      <c r="I563" s="62">
        <v>2.052</v>
      </c>
      <c r="J563" s="37">
        <v>182</v>
      </c>
      <c r="K563" s="37" t="s">
        <v>80</v>
      </c>
      <c r="L563" s="37" t="s">
        <v>45</v>
      </c>
      <c r="M563" s="38" t="s">
        <v>139</v>
      </c>
      <c r="N563" s="38"/>
      <c r="O563" s="37">
        <v>45</v>
      </c>
      <c r="P563" s="701" t="s">
        <v>913</v>
      </c>
      <c r="Q563" s="682"/>
      <c r="R563" s="682"/>
      <c r="S563" s="682"/>
      <c r="T563" s="683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IFERROR(IF(Y563=0,"",ROUNDUP(Y563/H563,0)*0.00651),"")</f>
        <v/>
      </c>
      <c r="AA563" s="68" t="s">
        <v>45</v>
      </c>
      <c r="AB563" s="69" t="s">
        <v>45</v>
      </c>
      <c r="AC563" s="652" t="s">
        <v>907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x14ac:dyDescent="0.2">
      <c r="A564" s="674"/>
      <c r="B564" s="674"/>
      <c r="C564" s="674"/>
      <c r="D564" s="674"/>
      <c r="E564" s="674"/>
      <c r="F564" s="674"/>
      <c r="G564" s="674"/>
      <c r="H564" s="674"/>
      <c r="I564" s="674"/>
      <c r="J564" s="674"/>
      <c r="K564" s="674"/>
      <c r="L564" s="674"/>
      <c r="M564" s="674"/>
      <c r="N564" s="674"/>
      <c r="O564" s="687"/>
      <c r="P564" s="684" t="s">
        <v>40</v>
      </c>
      <c r="Q564" s="685"/>
      <c r="R564" s="685"/>
      <c r="S564" s="685"/>
      <c r="T564" s="685"/>
      <c r="U564" s="685"/>
      <c r="V564" s="686"/>
      <c r="W564" s="42" t="s">
        <v>39</v>
      </c>
      <c r="X564" s="43">
        <f>IFERROR(X559/H559,"0")+IFERROR(X560/H560,"0")+IFERROR(X561/H561,"0")+IFERROR(X562/H562,"0")+IFERROR(X563/H563,"0")</f>
        <v>0</v>
      </c>
      <c r="Y564" s="43">
        <f>IFERROR(Y559/H559,"0")+IFERROR(Y560/H560,"0")+IFERROR(Y561/H561,"0")+IFERROR(Y562/H562,"0")+IFERROR(Y563/H563,"0")</f>
        <v>0</v>
      </c>
      <c r="Z564" s="43">
        <f>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674"/>
      <c r="B565" s="674"/>
      <c r="C565" s="674"/>
      <c r="D565" s="674"/>
      <c r="E565" s="674"/>
      <c r="F565" s="674"/>
      <c r="G565" s="674"/>
      <c r="H565" s="674"/>
      <c r="I565" s="674"/>
      <c r="J565" s="674"/>
      <c r="K565" s="674"/>
      <c r="L565" s="674"/>
      <c r="M565" s="674"/>
      <c r="N565" s="674"/>
      <c r="O565" s="687"/>
      <c r="P565" s="684" t="s">
        <v>40</v>
      </c>
      <c r="Q565" s="685"/>
      <c r="R565" s="685"/>
      <c r="S565" s="685"/>
      <c r="T565" s="685"/>
      <c r="U565" s="685"/>
      <c r="V565" s="686"/>
      <c r="W565" s="42" t="s">
        <v>0</v>
      </c>
      <c r="X565" s="43">
        <f>IFERROR(SUM(X559:X563),"0")</f>
        <v>0</v>
      </c>
      <c r="Y565" s="43">
        <f>IFERROR(SUM(Y559:Y563),"0")</f>
        <v>0</v>
      </c>
      <c r="Z565" s="42"/>
      <c r="AA565" s="67"/>
      <c r="AB565" s="67"/>
      <c r="AC565" s="67"/>
    </row>
    <row r="566" spans="1:68" ht="14.25" customHeight="1" x14ac:dyDescent="0.25">
      <c r="A566" s="679" t="s">
        <v>179</v>
      </c>
      <c r="B566" s="679"/>
      <c r="C566" s="679"/>
      <c r="D566" s="679"/>
      <c r="E566" s="679"/>
      <c r="F566" s="679"/>
      <c r="G566" s="679"/>
      <c r="H566" s="679"/>
      <c r="I566" s="679"/>
      <c r="J566" s="679"/>
      <c r="K566" s="679"/>
      <c r="L566" s="679"/>
      <c r="M566" s="679"/>
      <c r="N566" s="679"/>
      <c r="O566" s="679"/>
      <c r="P566" s="679"/>
      <c r="Q566" s="679"/>
      <c r="R566" s="679"/>
      <c r="S566" s="679"/>
      <c r="T566" s="679"/>
      <c r="U566" s="679"/>
      <c r="V566" s="679"/>
      <c r="W566" s="679"/>
      <c r="X566" s="679"/>
      <c r="Y566" s="679"/>
      <c r="Z566" s="679"/>
      <c r="AA566" s="66"/>
      <c r="AB566" s="66"/>
      <c r="AC566" s="80"/>
    </row>
    <row r="567" spans="1:68" ht="27" customHeight="1" x14ac:dyDescent="0.25">
      <c r="A567" s="63" t="s">
        <v>914</v>
      </c>
      <c r="B567" s="63" t="s">
        <v>915</v>
      </c>
      <c r="C567" s="36">
        <v>4301060496</v>
      </c>
      <c r="D567" s="680">
        <v>4640242180120</v>
      </c>
      <c r="E567" s="680"/>
      <c r="F567" s="62">
        <v>1.5</v>
      </c>
      <c r="G567" s="37">
        <v>6</v>
      </c>
      <c r="H567" s="62">
        <v>9</v>
      </c>
      <c r="I567" s="62">
        <v>9.4350000000000005</v>
      </c>
      <c r="J567" s="37">
        <v>64</v>
      </c>
      <c r="K567" s="37" t="s">
        <v>111</v>
      </c>
      <c r="L567" s="37" t="s">
        <v>45</v>
      </c>
      <c r="M567" s="38" t="s">
        <v>139</v>
      </c>
      <c r="N567" s="38"/>
      <c r="O567" s="37">
        <v>40</v>
      </c>
      <c r="P567" s="690" t="s">
        <v>916</v>
      </c>
      <c r="Q567" s="682"/>
      <c r="R567" s="682"/>
      <c r="S567" s="682"/>
      <c r="T567" s="683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54" t="s">
        <v>917</v>
      </c>
      <c r="AG567" s="78"/>
      <c r="AJ567" s="84" t="s">
        <v>45</v>
      </c>
      <c r="AK567" s="84">
        <v>0</v>
      </c>
      <c r="BB567" s="655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914</v>
      </c>
      <c r="B568" s="63" t="s">
        <v>918</v>
      </c>
      <c r="C568" s="36">
        <v>4301060485</v>
      </c>
      <c r="D568" s="680">
        <v>4640242180120</v>
      </c>
      <c r="E568" s="680"/>
      <c r="F568" s="62">
        <v>1.3</v>
      </c>
      <c r="G568" s="37">
        <v>6</v>
      </c>
      <c r="H568" s="62">
        <v>7.8</v>
      </c>
      <c r="I568" s="62">
        <v>8.2349999999999994</v>
      </c>
      <c r="J568" s="37">
        <v>64</v>
      </c>
      <c r="K568" s="37" t="s">
        <v>111</v>
      </c>
      <c r="L568" s="37" t="s">
        <v>45</v>
      </c>
      <c r="M568" s="38" t="s">
        <v>114</v>
      </c>
      <c r="N568" s="38"/>
      <c r="O568" s="37">
        <v>40</v>
      </c>
      <c r="P568" s="691" t="s">
        <v>919</v>
      </c>
      <c r="Q568" s="682"/>
      <c r="R568" s="682"/>
      <c r="S568" s="682"/>
      <c r="T568" s="683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56" t="s">
        <v>917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920</v>
      </c>
      <c r="B569" s="63" t="s">
        <v>921</v>
      </c>
      <c r="C569" s="36">
        <v>4301060498</v>
      </c>
      <c r="D569" s="680">
        <v>4640242180137</v>
      </c>
      <c r="E569" s="680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111</v>
      </c>
      <c r="L569" s="37" t="s">
        <v>45</v>
      </c>
      <c r="M569" s="38" t="s">
        <v>139</v>
      </c>
      <c r="N569" s="38"/>
      <c r="O569" s="37">
        <v>40</v>
      </c>
      <c r="P569" s="692" t="s">
        <v>922</v>
      </c>
      <c r="Q569" s="682"/>
      <c r="R569" s="682"/>
      <c r="S569" s="682"/>
      <c r="T569" s="683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923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920</v>
      </c>
      <c r="B570" s="63" t="s">
        <v>924</v>
      </c>
      <c r="C570" s="36">
        <v>4301060486</v>
      </c>
      <c r="D570" s="680">
        <v>4640242180137</v>
      </c>
      <c r="E570" s="680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111</v>
      </c>
      <c r="L570" s="37" t="s">
        <v>45</v>
      </c>
      <c r="M570" s="38" t="s">
        <v>114</v>
      </c>
      <c r="N570" s="38"/>
      <c r="O570" s="37">
        <v>40</v>
      </c>
      <c r="P570" s="693" t="s">
        <v>925</v>
      </c>
      <c r="Q570" s="682"/>
      <c r="R570" s="682"/>
      <c r="S570" s="682"/>
      <c r="T570" s="683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923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674"/>
      <c r="B571" s="674"/>
      <c r="C571" s="674"/>
      <c r="D571" s="674"/>
      <c r="E571" s="674"/>
      <c r="F571" s="674"/>
      <c r="G571" s="674"/>
      <c r="H571" s="674"/>
      <c r="I571" s="674"/>
      <c r="J571" s="674"/>
      <c r="K571" s="674"/>
      <c r="L571" s="674"/>
      <c r="M571" s="674"/>
      <c r="N571" s="674"/>
      <c r="O571" s="687"/>
      <c r="P571" s="684" t="s">
        <v>40</v>
      </c>
      <c r="Q571" s="685"/>
      <c r="R571" s="685"/>
      <c r="S571" s="685"/>
      <c r="T571" s="685"/>
      <c r="U571" s="685"/>
      <c r="V571" s="686"/>
      <c r="W571" s="42" t="s">
        <v>39</v>
      </c>
      <c r="X571" s="43">
        <f>IFERROR(X567/H567,"0")+IFERROR(X568/H568,"0")+IFERROR(X569/H569,"0")+IFERROR(X570/H570,"0")</f>
        <v>0</v>
      </c>
      <c r="Y571" s="43">
        <f>IFERROR(Y567/H567,"0")+IFERROR(Y568/H568,"0")+IFERROR(Y569/H569,"0")+IFERROR(Y570/H570,"0")</f>
        <v>0</v>
      </c>
      <c r="Z571" s="43">
        <f>IFERROR(IF(Z567="",0,Z567),"0")+IFERROR(IF(Z568="",0,Z568),"0")+IFERROR(IF(Z569="",0,Z569),"0")+IFERROR(IF(Z570="",0,Z570),"0")</f>
        <v>0</v>
      </c>
      <c r="AA571" s="67"/>
      <c r="AB571" s="67"/>
      <c r="AC571" s="67"/>
    </row>
    <row r="572" spans="1:68" x14ac:dyDescent="0.2">
      <c r="A572" s="674"/>
      <c r="B572" s="674"/>
      <c r="C572" s="674"/>
      <c r="D572" s="674"/>
      <c r="E572" s="674"/>
      <c r="F572" s="674"/>
      <c r="G572" s="674"/>
      <c r="H572" s="674"/>
      <c r="I572" s="674"/>
      <c r="J572" s="674"/>
      <c r="K572" s="674"/>
      <c r="L572" s="674"/>
      <c r="M572" s="674"/>
      <c r="N572" s="674"/>
      <c r="O572" s="687"/>
      <c r="P572" s="684" t="s">
        <v>40</v>
      </c>
      <c r="Q572" s="685"/>
      <c r="R572" s="685"/>
      <c r="S572" s="685"/>
      <c r="T572" s="685"/>
      <c r="U572" s="685"/>
      <c r="V572" s="686"/>
      <c r="W572" s="42" t="s">
        <v>0</v>
      </c>
      <c r="X572" s="43">
        <f>IFERROR(SUM(X567:X570),"0")</f>
        <v>0</v>
      </c>
      <c r="Y572" s="43">
        <f>IFERROR(SUM(Y567:Y570),"0")</f>
        <v>0</v>
      </c>
      <c r="Z572" s="42"/>
      <c r="AA572" s="67"/>
      <c r="AB572" s="67"/>
      <c r="AC572" s="67"/>
    </row>
    <row r="573" spans="1:68" ht="16.5" customHeight="1" x14ac:dyDescent="0.25">
      <c r="A573" s="694" t="s">
        <v>926</v>
      </c>
      <c r="B573" s="694"/>
      <c r="C573" s="694"/>
      <c r="D573" s="694"/>
      <c r="E573" s="694"/>
      <c r="F573" s="694"/>
      <c r="G573" s="694"/>
      <c r="H573" s="694"/>
      <c r="I573" s="694"/>
      <c r="J573" s="694"/>
      <c r="K573" s="694"/>
      <c r="L573" s="694"/>
      <c r="M573" s="694"/>
      <c r="N573" s="694"/>
      <c r="O573" s="694"/>
      <c r="P573" s="694"/>
      <c r="Q573" s="694"/>
      <c r="R573" s="694"/>
      <c r="S573" s="694"/>
      <c r="T573" s="694"/>
      <c r="U573" s="694"/>
      <c r="V573" s="694"/>
      <c r="W573" s="694"/>
      <c r="X573" s="694"/>
      <c r="Y573" s="694"/>
      <c r="Z573" s="694"/>
      <c r="AA573" s="65"/>
      <c r="AB573" s="65"/>
      <c r="AC573" s="79"/>
    </row>
    <row r="574" spans="1:68" ht="14.25" customHeight="1" x14ac:dyDescent="0.25">
      <c r="A574" s="679" t="s">
        <v>106</v>
      </c>
      <c r="B574" s="679"/>
      <c r="C574" s="679"/>
      <c r="D574" s="679"/>
      <c r="E574" s="679"/>
      <c r="F574" s="679"/>
      <c r="G574" s="679"/>
      <c r="H574" s="679"/>
      <c r="I574" s="679"/>
      <c r="J574" s="679"/>
      <c r="K574" s="679"/>
      <c r="L574" s="679"/>
      <c r="M574" s="679"/>
      <c r="N574" s="679"/>
      <c r="O574" s="679"/>
      <c r="P574" s="679"/>
      <c r="Q574" s="679"/>
      <c r="R574" s="679"/>
      <c r="S574" s="679"/>
      <c r="T574" s="679"/>
      <c r="U574" s="679"/>
      <c r="V574" s="679"/>
      <c r="W574" s="679"/>
      <c r="X574" s="679"/>
      <c r="Y574" s="679"/>
      <c r="Z574" s="679"/>
      <c r="AA574" s="66"/>
      <c r="AB574" s="66"/>
      <c r="AC574" s="80"/>
    </row>
    <row r="575" spans="1:68" ht="27" customHeight="1" x14ac:dyDescent="0.25">
      <c r="A575" s="63" t="s">
        <v>927</v>
      </c>
      <c r="B575" s="63" t="s">
        <v>928</v>
      </c>
      <c r="C575" s="36">
        <v>4301011951</v>
      </c>
      <c r="D575" s="680">
        <v>4640242180045</v>
      </c>
      <c r="E575" s="680"/>
      <c r="F575" s="62">
        <v>1.5</v>
      </c>
      <c r="G575" s="37">
        <v>8</v>
      </c>
      <c r="H575" s="62">
        <v>12</v>
      </c>
      <c r="I575" s="62">
        <v>12.435</v>
      </c>
      <c r="J575" s="37">
        <v>64</v>
      </c>
      <c r="K575" s="37" t="s">
        <v>111</v>
      </c>
      <c r="L575" s="37" t="s">
        <v>45</v>
      </c>
      <c r="M575" s="38" t="s">
        <v>110</v>
      </c>
      <c r="N575" s="38"/>
      <c r="O575" s="37">
        <v>55</v>
      </c>
      <c r="P575" s="695" t="s">
        <v>929</v>
      </c>
      <c r="Q575" s="682"/>
      <c r="R575" s="682"/>
      <c r="S575" s="682"/>
      <c r="T575" s="683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62" t="s">
        <v>930</v>
      </c>
      <c r="AG575" s="78"/>
      <c r="AJ575" s="84" t="s">
        <v>45</v>
      </c>
      <c r="AK575" s="84">
        <v>0</v>
      </c>
      <c r="BB575" s="66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674"/>
      <c r="B576" s="674"/>
      <c r="C576" s="674"/>
      <c r="D576" s="674"/>
      <c r="E576" s="674"/>
      <c r="F576" s="674"/>
      <c r="G576" s="674"/>
      <c r="H576" s="674"/>
      <c r="I576" s="674"/>
      <c r="J576" s="674"/>
      <c r="K576" s="674"/>
      <c r="L576" s="674"/>
      <c r="M576" s="674"/>
      <c r="N576" s="674"/>
      <c r="O576" s="687"/>
      <c r="P576" s="684" t="s">
        <v>40</v>
      </c>
      <c r="Q576" s="685"/>
      <c r="R576" s="685"/>
      <c r="S576" s="685"/>
      <c r="T576" s="685"/>
      <c r="U576" s="685"/>
      <c r="V576" s="686"/>
      <c r="W576" s="42" t="s">
        <v>39</v>
      </c>
      <c r="X576" s="43">
        <f>IFERROR(X575/H575,"0")</f>
        <v>0</v>
      </c>
      <c r="Y576" s="43">
        <f>IFERROR(Y575/H575,"0")</f>
        <v>0</v>
      </c>
      <c r="Z576" s="43">
        <f>IFERROR(IF(Z575="",0,Z575),"0")</f>
        <v>0</v>
      </c>
      <c r="AA576" s="67"/>
      <c r="AB576" s="67"/>
      <c r="AC576" s="67"/>
    </row>
    <row r="577" spans="1:68" x14ac:dyDescent="0.2">
      <c r="A577" s="674"/>
      <c r="B577" s="674"/>
      <c r="C577" s="674"/>
      <c r="D577" s="674"/>
      <c r="E577" s="674"/>
      <c r="F577" s="674"/>
      <c r="G577" s="674"/>
      <c r="H577" s="674"/>
      <c r="I577" s="674"/>
      <c r="J577" s="674"/>
      <c r="K577" s="674"/>
      <c r="L577" s="674"/>
      <c r="M577" s="674"/>
      <c r="N577" s="674"/>
      <c r="O577" s="687"/>
      <c r="P577" s="684" t="s">
        <v>40</v>
      </c>
      <c r="Q577" s="685"/>
      <c r="R577" s="685"/>
      <c r="S577" s="685"/>
      <c r="T577" s="685"/>
      <c r="U577" s="685"/>
      <c r="V577" s="686"/>
      <c r="W577" s="42" t="s">
        <v>0</v>
      </c>
      <c r="X577" s="43">
        <f>IFERROR(SUM(X575:X575),"0")</f>
        <v>0</v>
      </c>
      <c r="Y577" s="43">
        <f>IFERROR(SUM(Y575:Y575),"0")</f>
        <v>0</v>
      </c>
      <c r="Z577" s="42"/>
      <c r="AA577" s="67"/>
      <c r="AB577" s="67"/>
      <c r="AC577" s="67"/>
    </row>
    <row r="578" spans="1:68" ht="14.25" customHeight="1" x14ac:dyDescent="0.25">
      <c r="A578" s="679" t="s">
        <v>142</v>
      </c>
      <c r="B578" s="679"/>
      <c r="C578" s="679"/>
      <c r="D578" s="679"/>
      <c r="E578" s="679"/>
      <c r="F578" s="679"/>
      <c r="G578" s="679"/>
      <c r="H578" s="679"/>
      <c r="I578" s="679"/>
      <c r="J578" s="679"/>
      <c r="K578" s="679"/>
      <c r="L578" s="679"/>
      <c r="M578" s="679"/>
      <c r="N578" s="679"/>
      <c r="O578" s="679"/>
      <c r="P578" s="679"/>
      <c r="Q578" s="679"/>
      <c r="R578" s="679"/>
      <c r="S578" s="679"/>
      <c r="T578" s="679"/>
      <c r="U578" s="679"/>
      <c r="V578" s="679"/>
      <c r="W578" s="679"/>
      <c r="X578" s="679"/>
      <c r="Y578" s="679"/>
      <c r="Z578" s="679"/>
      <c r="AA578" s="66"/>
      <c r="AB578" s="66"/>
      <c r="AC578" s="80"/>
    </row>
    <row r="579" spans="1:68" ht="27" customHeight="1" x14ac:dyDescent="0.25">
      <c r="A579" s="63" t="s">
        <v>931</v>
      </c>
      <c r="B579" s="63" t="s">
        <v>932</v>
      </c>
      <c r="C579" s="36">
        <v>4301020314</v>
      </c>
      <c r="D579" s="680">
        <v>4640242180090</v>
      </c>
      <c r="E579" s="680"/>
      <c r="F579" s="62">
        <v>1.5</v>
      </c>
      <c r="G579" s="37">
        <v>8</v>
      </c>
      <c r="H579" s="62">
        <v>12</v>
      </c>
      <c r="I579" s="62">
        <v>12.435</v>
      </c>
      <c r="J579" s="37">
        <v>64</v>
      </c>
      <c r="K579" s="37" t="s">
        <v>111</v>
      </c>
      <c r="L579" s="37" t="s">
        <v>45</v>
      </c>
      <c r="M579" s="38" t="s">
        <v>110</v>
      </c>
      <c r="N579" s="38"/>
      <c r="O579" s="37">
        <v>50</v>
      </c>
      <c r="P579" s="681" t="s">
        <v>933</v>
      </c>
      <c r="Q579" s="682"/>
      <c r="R579" s="682"/>
      <c r="S579" s="682"/>
      <c r="T579" s="683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IFERROR(IF(Y579=0,"",ROUNDUP(Y579/H579,0)*0.01898),"")</f>
        <v/>
      </c>
      <c r="AA579" s="68" t="s">
        <v>45</v>
      </c>
      <c r="AB579" s="69" t="s">
        <v>45</v>
      </c>
      <c r="AC579" s="664" t="s">
        <v>934</v>
      </c>
      <c r="AG579" s="78"/>
      <c r="AJ579" s="84" t="s">
        <v>45</v>
      </c>
      <c r="AK579" s="84">
        <v>0</v>
      </c>
      <c r="BB579" s="66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674"/>
      <c r="B580" s="674"/>
      <c r="C580" s="674"/>
      <c r="D580" s="674"/>
      <c r="E580" s="674"/>
      <c r="F580" s="674"/>
      <c r="G580" s="674"/>
      <c r="H580" s="674"/>
      <c r="I580" s="674"/>
      <c r="J580" s="674"/>
      <c r="K580" s="674"/>
      <c r="L580" s="674"/>
      <c r="M580" s="674"/>
      <c r="N580" s="674"/>
      <c r="O580" s="687"/>
      <c r="P580" s="684" t="s">
        <v>40</v>
      </c>
      <c r="Q580" s="685"/>
      <c r="R580" s="685"/>
      <c r="S580" s="685"/>
      <c r="T580" s="685"/>
      <c r="U580" s="685"/>
      <c r="V580" s="686"/>
      <c r="W580" s="42" t="s">
        <v>39</v>
      </c>
      <c r="X580" s="43">
        <f>IFERROR(X579/H579,"0")</f>
        <v>0</v>
      </c>
      <c r="Y580" s="43">
        <f>IFERROR(Y579/H579,"0")</f>
        <v>0</v>
      </c>
      <c r="Z580" s="43">
        <f>IFERROR(IF(Z579="",0,Z579),"0")</f>
        <v>0</v>
      </c>
      <c r="AA580" s="67"/>
      <c r="AB580" s="67"/>
      <c r="AC580" s="67"/>
    </row>
    <row r="581" spans="1:68" x14ac:dyDescent="0.2">
      <c r="A581" s="674"/>
      <c r="B581" s="674"/>
      <c r="C581" s="674"/>
      <c r="D581" s="674"/>
      <c r="E581" s="674"/>
      <c r="F581" s="674"/>
      <c r="G581" s="674"/>
      <c r="H581" s="674"/>
      <c r="I581" s="674"/>
      <c r="J581" s="674"/>
      <c r="K581" s="674"/>
      <c r="L581" s="674"/>
      <c r="M581" s="674"/>
      <c r="N581" s="674"/>
      <c r="O581" s="687"/>
      <c r="P581" s="684" t="s">
        <v>40</v>
      </c>
      <c r="Q581" s="685"/>
      <c r="R581" s="685"/>
      <c r="S581" s="685"/>
      <c r="T581" s="685"/>
      <c r="U581" s="685"/>
      <c r="V581" s="686"/>
      <c r="W581" s="42" t="s">
        <v>0</v>
      </c>
      <c r="X581" s="43">
        <f>IFERROR(SUM(X579:X579),"0")</f>
        <v>0</v>
      </c>
      <c r="Y581" s="43">
        <f>IFERROR(SUM(Y579:Y579),"0")</f>
        <v>0</v>
      </c>
      <c r="Z581" s="42"/>
      <c r="AA581" s="67"/>
      <c r="AB581" s="67"/>
      <c r="AC581" s="67"/>
    </row>
    <row r="582" spans="1:68" ht="14.25" customHeight="1" x14ac:dyDescent="0.25">
      <c r="A582" s="679" t="s">
        <v>153</v>
      </c>
      <c r="B582" s="679"/>
      <c r="C582" s="679"/>
      <c r="D582" s="679"/>
      <c r="E582" s="679"/>
      <c r="F582" s="679"/>
      <c r="G582" s="679"/>
      <c r="H582" s="679"/>
      <c r="I582" s="679"/>
      <c r="J582" s="679"/>
      <c r="K582" s="679"/>
      <c r="L582" s="679"/>
      <c r="M582" s="679"/>
      <c r="N582" s="679"/>
      <c r="O582" s="679"/>
      <c r="P582" s="679"/>
      <c r="Q582" s="679"/>
      <c r="R582" s="679"/>
      <c r="S582" s="679"/>
      <c r="T582" s="679"/>
      <c r="U582" s="679"/>
      <c r="V582" s="679"/>
      <c r="W582" s="679"/>
      <c r="X582" s="679"/>
      <c r="Y582" s="679"/>
      <c r="Z582" s="679"/>
      <c r="AA582" s="66"/>
      <c r="AB582" s="66"/>
      <c r="AC582" s="80"/>
    </row>
    <row r="583" spans="1:68" ht="27" customHeight="1" x14ac:dyDescent="0.25">
      <c r="A583" s="63" t="s">
        <v>935</v>
      </c>
      <c r="B583" s="63" t="s">
        <v>936</v>
      </c>
      <c r="C583" s="36">
        <v>4301031321</v>
      </c>
      <c r="D583" s="680">
        <v>4640242180076</v>
      </c>
      <c r="E583" s="680"/>
      <c r="F583" s="62">
        <v>0.7</v>
      </c>
      <c r="G583" s="37">
        <v>6</v>
      </c>
      <c r="H583" s="62">
        <v>4.2</v>
      </c>
      <c r="I583" s="62">
        <v>4.41</v>
      </c>
      <c r="J583" s="37">
        <v>132</v>
      </c>
      <c r="K583" s="37" t="s">
        <v>115</v>
      </c>
      <c r="L583" s="37" t="s">
        <v>45</v>
      </c>
      <c r="M583" s="38" t="s">
        <v>79</v>
      </c>
      <c r="N583" s="38"/>
      <c r="O583" s="37">
        <v>40</v>
      </c>
      <c r="P583" s="688" t="s">
        <v>937</v>
      </c>
      <c r="Q583" s="682"/>
      <c r="R583" s="682"/>
      <c r="S583" s="682"/>
      <c r="T583" s="683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66" t="s">
        <v>938</v>
      </c>
      <c r="AG583" s="78"/>
      <c r="AJ583" s="84" t="s">
        <v>45</v>
      </c>
      <c r="AK583" s="84">
        <v>0</v>
      </c>
      <c r="BB583" s="66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x14ac:dyDescent="0.2">
      <c r="A584" s="674"/>
      <c r="B584" s="674"/>
      <c r="C584" s="674"/>
      <c r="D584" s="674"/>
      <c r="E584" s="674"/>
      <c r="F584" s="674"/>
      <c r="G584" s="674"/>
      <c r="H584" s="674"/>
      <c r="I584" s="674"/>
      <c r="J584" s="674"/>
      <c r="K584" s="674"/>
      <c r="L584" s="674"/>
      <c r="M584" s="674"/>
      <c r="N584" s="674"/>
      <c r="O584" s="687"/>
      <c r="P584" s="684" t="s">
        <v>40</v>
      </c>
      <c r="Q584" s="685"/>
      <c r="R584" s="685"/>
      <c r="S584" s="685"/>
      <c r="T584" s="685"/>
      <c r="U584" s="685"/>
      <c r="V584" s="686"/>
      <c r="W584" s="42" t="s">
        <v>39</v>
      </c>
      <c r="X584" s="43">
        <f>IFERROR(X583/H583,"0")</f>
        <v>0</v>
      </c>
      <c r="Y584" s="43">
        <f>IFERROR(Y583/H583,"0")</f>
        <v>0</v>
      </c>
      <c r="Z584" s="43">
        <f>IFERROR(IF(Z583="",0,Z583),"0")</f>
        <v>0</v>
      </c>
      <c r="AA584" s="67"/>
      <c r="AB584" s="67"/>
      <c r="AC584" s="67"/>
    </row>
    <row r="585" spans="1:68" x14ac:dyDescent="0.2">
      <c r="A585" s="674"/>
      <c r="B585" s="674"/>
      <c r="C585" s="674"/>
      <c r="D585" s="674"/>
      <c r="E585" s="674"/>
      <c r="F585" s="674"/>
      <c r="G585" s="674"/>
      <c r="H585" s="674"/>
      <c r="I585" s="674"/>
      <c r="J585" s="674"/>
      <c r="K585" s="674"/>
      <c r="L585" s="674"/>
      <c r="M585" s="674"/>
      <c r="N585" s="674"/>
      <c r="O585" s="687"/>
      <c r="P585" s="684" t="s">
        <v>40</v>
      </c>
      <c r="Q585" s="685"/>
      <c r="R585" s="685"/>
      <c r="S585" s="685"/>
      <c r="T585" s="685"/>
      <c r="U585" s="685"/>
      <c r="V585" s="686"/>
      <c r="W585" s="42" t="s">
        <v>0</v>
      </c>
      <c r="X585" s="43">
        <f>IFERROR(SUM(X583:X583),"0")</f>
        <v>0</v>
      </c>
      <c r="Y585" s="43">
        <f>IFERROR(SUM(Y583:Y583),"0")</f>
        <v>0</v>
      </c>
      <c r="Z585" s="42"/>
      <c r="AA585" s="67"/>
      <c r="AB585" s="67"/>
      <c r="AC585" s="67"/>
    </row>
    <row r="586" spans="1:68" ht="14.25" customHeight="1" x14ac:dyDescent="0.25">
      <c r="A586" s="679" t="s">
        <v>75</v>
      </c>
      <c r="B586" s="679"/>
      <c r="C586" s="679"/>
      <c r="D586" s="679"/>
      <c r="E586" s="679"/>
      <c r="F586" s="679"/>
      <c r="G586" s="679"/>
      <c r="H586" s="679"/>
      <c r="I586" s="679"/>
      <c r="J586" s="679"/>
      <c r="K586" s="679"/>
      <c r="L586" s="679"/>
      <c r="M586" s="679"/>
      <c r="N586" s="679"/>
      <c r="O586" s="679"/>
      <c r="P586" s="679"/>
      <c r="Q586" s="679"/>
      <c r="R586" s="679"/>
      <c r="S586" s="679"/>
      <c r="T586" s="679"/>
      <c r="U586" s="679"/>
      <c r="V586" s="679"/>
      <c r="W586" s="679"/>
      <c r="X586" s="679"/>
      <c r="Y586" s="679"/>
      <c r="Z586" s="679"/>
      <c r="AA586" s="66"/>
      <c r="AB586" s="66"/>
      <c r="AC586" s="80"/>
    </row>
    <row r="587" spans="1:68" ht="27" customHeight="1" x14ac:dyDescent="0.25">
      <c r="A587" s="63" t="s">
        <v>939</v>
      </c>
      <c r="B587" s="63" t="s">
        <v>940</v>
      </c>
      <c r="C587" s="36">
        <v>4301051914</v>
      </c>
      <c r="D587" s="680">
        <v>4640242180113</v>
      </c>
      <c r="E587" s="680"/>
      <c r="F587" s="62">
        <v>1.5</v>
      </c>
      <c r="G587" s="37">
        <v>6</v>
      </c>
      <c r="H587" s="62">
        <v>9</v>
      </c>
      <c r="I587" s="62">
        <v>9.4350000000000005</v>
      </c>
      <c r="J587" s="37">
        <v>64</v>
      </c>
      <c r="K587" s="37" t="s">
        <v>111</v>
      </c>
      <c r="L587" s="37" t="s">
        <v>45</v>
      </c>
      <c r="M587" s="38" t="s">
        <v>139</v>
      </c>
      <c r="N587" s="38"/>
      <c r="O587" s="37">
        <v>45</v>
      </c>
      <c r="P587" s="689" t="s">
        <v>941</v>
      </c>
      <c r="Q587" s="682"/>
      <c r="R587" s="682"/>
      <c r="S587" s="682"/>
      <c r="T587" s="683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668" t="s">
        <v>942</v>
      </c>
      <c r="AG587" s="78"/>
      <c r="AJ587" s="84" t="s">
        <v>45</v>
      </c>
      <c r="AK587" s="84">
        <v>0</v>
      </c>
      <c r="BB587" s="669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674"/>
      <c r="B588" s="674"/>
      <c r="C588" s="674"/>
      <c r="D588" s="674"/>
      <c r="E588" s="674"/>
      <c r="F588" s="674"/>
      <c r="G588" s="674"/>
      <c r="H588" s="674"/>
      <c r="I588" s="674"/>
      <c r="J588" s="674"/>
      <c r="K588" s="674"/>
      <c r="L588" s="674"/>
      <c r="M588" s="674"/>
      <c r="N588" s="674"/>
      <c r="O588" s="687"/>
      <c r="P588" s="684" t="s">
        <v>40</v>
      </c>
      <c r="Q588" s="685"/>
      <c r="R588" s="685"/>
      <c r="S588" s="685"/>
      <c r="T588" s="685"/>
      <c r="U588" s="685"/>
      <c r="V588" s="686"/>
      <c r="W588" s="42" t="s">
        <v>39</v>
      </c>
      <c r="X588" s="43">
        <f>IFERROR(X587/H587,"0")</f>
        <v>0</v>
      </c>
      <c r="Y588" s="43">
        <f>IFERROR(Y587/H587,"0")</f>
        <v>0</v>
      </c>
      <c r="Z588" s="43">
        <f>IFERROR(IF(Z587="",0,Z587),"0")</f>
        <v>0</v>
      </c>
      <c r="AA588" s="67"/>
      <c r="AB588" s="67"/>
      <c r="AC588" s="67"/>
    </row>
    <row r="589" spans="1:68" x14ac:dyDescent="0.2">
      <c r="A589" s="674"/>
      <c r="B589" s="674"/>
      <c r="C589" s="674"/>
      <c r="D589" s="674"/>
      <c r="E589" s="674"/>
      <c r="F589" s="674"/>
      <c r="G589" s="674"/>
      <c r="H589" s="674"/>
      <c r="I589" s="674"/>
      <c r="J589" s="674"/>
      <c r="K589" s="674"/>
      <c r="L589" s="674"/>
      <c r="M589" s="674"/>
      <c r="N589" s="674"/>
      <c r="O589" s="687"/>
      <c r="P589" s="684" t="s">
        <v>40</v>
      </c>
      <c r="Q589" s="685"/>
      <c r="R589" s="685"/>
      <c r="S589" s="685"/>
      <c r="T589" s="685"/>
      <c r="U589" s="685"/>
      <c r="V589" s="686"/>
      <c r="W589" s="42" t="s">
        <v>0</v>
      </c>
      <c r="X589" s="43">
        <f>IFERROR(SUM(X587:X587),"0")</f>
        <v>0</v>
      </c>
      <c r="Y589" s="43">
        <f>IFERROR(SUM(Y587:Y587),"0")</f>
        <v>0</v>
      </c>
      <c r="Z589" s="42"/>
      <c r="AA589" s="67"/>
      <c r="AB589" s="67"/>
      <c r="AC589" s="67"/>
    </row>
    <row r="590" spans="1:68" ht="15" customHeight="1" x14ac:dyDescent="0.2">
      <c r="A590" s="674"/>
      <c r="B590" s="674"/>
      <c r="C590" s="674"/>
      <c r="D590" s="674"/>
      <c r="E590" s="674"/>
      <c r="F590" s="674"/>
      <c r="G590" s="674"/>
      <c r="H590" s="674"/>
      <c r="I590" s="674"/>
      <c r="J590" s="674"/>
      <c r="K590" s="674"/>
      <c r="L590" s="674"/>
      <c r="M590" s="674"/>
      <c r="N590" s="674"/>
      <c r="O590" s="675"/>
      <c r="P590" s="671" t="s">
        <v>33</v>
      </c>
      <c r="Q590" s="672"/>
      <c r="R590" s="672"/>
      <c r="S590" s="672"/>
      <c r="T590" s="672"/>
      <c r="U590" s="672"/>
      <c r="V590" s="673"/>
      <c r="W590" s="42" t="s">
        <v>0</v>
      </c>
      <c r="X590" s="43">
        <f>IFERROR(X29+X33+X42+X46+X56+X63+X69+X78+X84+X91+X103+X111+X117+X129+X134+X140+X145+X150+X155+X161+X165+X171+X183+X187+X193+X198+X209+X221+X226+X238+X243+X247+X251+X261+X266+X273+X282+X287+X291+X295+X300+X305+X310+X315+X325+X332+X340+X346+X353+X359+X364+X370+X385+X390+X395+X399+X408+X413+X421+X425+X442+X447+X453+X460+X466+X471+X475+X496+X503+X518+X524+X528+X539+X547+X557+X565+X572+X577+X581+X585+X589,"0")</f>
        <v>0</v>
      </c>
      <c r="Y590" s="43">
        <f>IFERROR(Y29+Y33+Y42+Y46+Y56+Y63+Y69+Y78+Y84+Y91+Y103+Y111+Y117+Y129+Y134+Y140+Y145+Y150+Y155+Y161+Y165+Y171+Y183+Y187+Y193+Y198+Y209+Y221+Y226+Y238+Y243+Y247+Y251+Y261+Y266+Y273+Y282+Y287+Y291+Y295+Y300+Y305+Y310+Y315+Y325+Y332+Y340+Y346+Y353+Y359+Y364+Y370+Y385+Y390+Y395+Y399+Y408+Y413+Y421+Y425+Y442+Y447+Y453+Y460+Y466+Y471+Y475+Y496+Y503+Y518+Y524+Y528+Y539+Y547+Y557+Y565+Y572+Y577+Y581+Y585+Y589,"0")</f>
        <v>0</v>
      </c>
      <c r="Z590" s="42"/>
      <c r="AA590" s="67"/>
      <c r="AB590" s="67"/>
      <c r="AC590" s="67"/>
    </row>
    <row r="591" spans="1:68" x14ac:dyDescent="0.2">
      <c r="A591" s="674"/>
      <c r="B591" s="674"/>
      <c r="C591" s="674"/>
      <c r="D591" s="674"/>
      <c r="E591" s="674"/>
      <c r="F591" s="674"/>
      <c r="G591" s="674"/>
      <c r="H591" s="674"/>
      <c r="I591" s="674"/>
      <c r="J591" s="674"/>
      <c r="K591" s="674"/>
      <c r="L591" s="674"/>
      <c r="M591" s="674"/>
      <c r="N591" s="674"/>
      <c r="O591" s="675"/>
      <c r="P591" s="671" t="s">
        <v>34</v>
      </c>
      <c r="Q591" s="672"/>
      <c r="R591" s="672"/>
      <c r="S591" s="672"/>
      <c r="T591" s="672"/>
      <c r="U591" s="672"/>
      <c r="V591" s="673"/>
      <c r="W591" s="42" t="s">
        <v>0</v>
      </c>
      <c r="X591" s="43">
        <f>IFERROR(SUM(BM22:BM587),"0")</f>
        <v>0</v>
      </c>
      <c r="Y591" s="43">
        <f>IFERROR(SUM(BN22:BN587),"0")</f>
        <v>0</v>
      </c>
      <c r="Z591" s="42"/>
      <c r="AA591" s="67"/>
      <c r="AB591" s="67"/>
      <c r="AC591" s="67"/>
    </row>
    <row r="592" spans="1:68" x14ac:dyDescent="0.2">
      <c r="A592" s="674"/>
      <c r="B592" s="674"/>
      <c r="C592" s="674"/>
      <c r="D592" s="674"/>
      <c r="E592" s="674"/>
      <c r="F592" s="674"/>
      <c r="G592" s="674"/>
      <c r="H592" s="674"/>
      <c r="I592" s="674"/>
      <c r="J592" s="674"/>
      <c r="K592" s="674"/>
      <c r="L592" s="674"/>
      <c r="M592" s="674"/>
      <c r="N592" s="674"/>
      <c r="O592" s="675"/>
      <c r="P592" s="671" t="s">
        <v>35</v>
      </c>
      <c r="Q592" s="672"/>
      <c r="R592" s="672"/>
      <c r="S592" s="672"/>
      <c r="T592" s="672"/>
      <c r="U592" s="672"/>
      <c r="V592" s="673"/>
      <c r="W592" s="42" t="s">
        <v>20</v>
      </c>
      <c r="X592" s="44">
        <f>ROUNDUP(SUM(BO22:BO587),0)</f>
        <v>0</v>
      </c>
      <c r="Y592" s="44">
        <f>ROUNDUP(SUM(BP22:BP587),0)</f>
        <v>0</v>
      </c>
      <c r="Z592" s="42"/>
      <c r="AA592" s="67"/>
      <c r="AB592" s="67"/>
      <c r="AC592" s="67"/>
    </row>
    <row r="593" spans="1:32" x14ac:dyDescent="0.2">
      <c r="A593" s="674"/>
      <c r="B593" s="674"/>
      <c r="C593" s="674"/>
      <c r="D593" s="674"/>
      <c r="E593" s="674"/>
      <c r="F593" s="674"/>
      <c r="G593" s="674"/>
      <c r="H593" s="674"/>
      <c r="I593" s="674"/>
      <c r="J593" s="674"/>
      <c r="K593" s="674"/>
      <c r="L593" s="674"/>
      <c r="M593" s="674"/>
      <c r="N593" s="674"/>
      <c r="O593" s="675"/>
      <c r="P593" s="671" t="s">
        <v>36</v>
      </c>
      <c r="Q593" s="672"/>
      <c r="R593" s="672"/>
      <c r="S593" s="672"/>
      <c r="T593" s="672"/>
      <c r="U593" s="672"/>
      <c r="V593" s="673"/>
      <c r="W593" s="42" t="s">
        <v>0</v>
      </c>
      <c r="X593" s="43">
        <f>GrossWeightTotal+PalletQtyTotal*25</f>
        <v>0</v>
      </c>
      <c r="Y593" s="43">
        <f>GrossWeightTotalR+PalletQtyTotalR*25</f>
        <v>0</v>
      </c>
      <c r="Z593" s="42"/>
      <c r="AA593" s="67"/>
      <c r="AB593" s="67"/>
      <c r="AC593" s="67"/>
    </row>
    <row r="594" spans="1:32" x14ac:dyDescent="0.2">
      <c r="A594" s="674"/>
      <c r="B594" s="674"/>
      <c r="C594" s="674"/>
      <c r="D594" s="674"/>
      <c r="E594" s="674"/>
      <c r="F594" s="674"/>
      <c r="G594" s="674"/>
      <c r="H594" s="674"/>
      <c r="I594" s="674"/>
      <c r="J594" s="674"/>
      <c r="K594" s="674"/>
      <c r="L594" s="674"/>
      <c r="M594" s="674"/>
      <c r="N594" s="674"/>
      <c r="O594" s="675"/>
      <c r="P594" s="671" t="s">
        <v>37</v>
      </c>
      <c r="Q594" s="672"/>
      <c r="R594" s="672"/>
      <c r="S594" s="672"/>
      <c r="T594" s="672"/>
      <c r="U594" s="672"/>
      <c r="V594" s="673"/>
      <c r="W594" s="42" t="s">
        <v>20</v>
      </c>
      <c r="X594" s="43">
        <f>IFERROR(X28+X32+X41+X45+X55+X62+X68+X77+X83+X90+X102+X110+X116+X128+X133+X139+X144+X149+X154+X160+X164+X170+X182+X186+X192+X197+X208+X220+X225+X237+X242+X246+X250+X260+X265+X272+X281+X286+X290+X294+X299+X304+X309+X314+X324+X331+X339+X345+X352+X358+X363+X369+X384+X389+X394+X398+X407+X412+X420+X424+X441+X446+X452+X459+X465+X470+X474+X495+X502+X517+X523+X527+X538+X546+X556+X564+X571+X576+X580+X584+X588,"0")</f>
        <v>0</v>
      </c>
      <c r="Y594" s="43">
        <f>IFERROR(Y28+Y32+Y41+Y45+Y55+Y62+Y68+Y77+Y83+Y90+Y102+Y110+Y116+Y128+Y133+Y139+Y144+Y149+Y154+Y160+Y164+Y170+Y182+Y186+Y192+Y197+Y208+Y220+Y225+Y237+Y242+Y246+Y250+Y260+Y265+Y272+Y281+Y286+Y290+Y294+Y299+Y304+Y309+Y314+Y324+Y331+Y339+Y345+Y352+Y358+Y363+Y369+Y384+Y389+Y394+Y398+Y407+Y412+Y420+Y424+Y441+Y446+Y452+Y459+Y465+Y470+Y474+Y495+Y502+Y517+Y523+Y527+Y538+Y546+Y556+Y564+Y571+Y576+Y580+Y584+Y588,"0")</f>
        <v>0</v>
      </c>
      <c r="Z594" s="42"/>
      <c r="AA594" s="67"/>
      <c r="AB594" s="67"/>
      <c r="AC594" s="67"/>
    </row>
    <row r="595" spans="1:32" ht="14.25" x14ac:dyDescent="0.2">
      <c r="A595" s="674"/>
      <c r="B595" s="674"/>
      <c r="C595" s="674"/>
      <c r="D595" s="674"/>
      <c r="E595" s="674"/>
      <c r="F595" s="674"/>
      <c r="G595" s="674"/>
      <c r="H595" s="674"/>
      <c r="I595" s="674"/>
      <c r="J595" s="674"/>
      <c r="K595" s="674"/>
      <c r="L595" s="674"/>
      <c r="M595" s="674"/>
      <c r="N595" s="674"/>
      <c r="O595" s="675"/>
      <c r="P595" s="671" t="s">
        <v>38</v>
      </c>
      <c r="Q595" s="672"/>
      <c r="R595" s="672"/>
      <c r="S595" s="672"/>
      <c r="T595" s="672"/>
      <c r="U595" s="672"/>
      <c r="V595" s="673"/>
      <c r="W595" s="45" t="s">
        <v>51</v>
      </c>
      <c r="X595" s="42"/>
      <c r="Y595" s="42"/>
      <c r="Z595" s="42">
        <f>IFERROR(Z28+Z32+Z41+Z45+Z55+Z62+Z68+Z77+Z83+Z90+Z102+Z110+Z116+Z128+Z133+Z139+Z144+Z149+Z154+Z160+Z164+Z170+Z182+Z186+Z192+Z197+Z208+Z220+Z225+Z237+Z242+Z246+Z250+Z260+Z265+Z272+Z281+Z286+Z290+Z294+Z299+Z304+Z309+Z314+Z324+Z331+Z339+Z345+Z352+Z358+Z363+Z369+Z384+Z389+Z394+Z398+Z407+Z412+Z420+Z424+Z441+Z446+Z452+Z459+Z465+Z470+Z474+Z495+Z502+Z517+Z523+Z527+Z538+Z546+Z556+Z564+Z571+Z576+Z580+Z584+Z588,"0")</f>
        <v>0</v>
      </c>
      <c r="AA595" s="67"/>
      <c r="AB595" s="67"/>
      <c r="AC595" s="67"/>
    </row>
    <row r="596" spans="1:32" ht="13.5" thickBot="1" x14ac:dyDescent="0.25"/>
    <row r="597" spans="1:32" ht="27" thickTop="1" thickBot="1" x14ac:dyDescent="0.25">
      <c r="A597" s="46" t="s">
        <v>9</v>
      </c>
      <c r="B597" s="85" t="s">
        <v>74</v>
      </c>
      <c r="C597" s="670" t="s">
        <v>104</v>
      </c>
      <c r="D597" s="670" t="s">
        <v>104</v>
      </c>
      <c r="E597" s="670" t="s">
        <v>104</v>
      </c>
      <c r="F597" s="670" t="s">
        <v>104</v>
      </c>
      <c r="G597" s="670" t="s">
        <v>104</v>
      </c>
      <c r="H597" s="670" t="s">
        <v>104</v>
      </c>
      <c r="I597" s="670" t="s">
        <v>290</v>
      </c>
      <c r="J597" s="670" t="s">
        <v>290</v>
      </c>
      <c r="K597" s="670" t="s">
        <v>290</v>
      </c>
      <c r="L597" s="670" t="s">
        <v>290</v>
      </c>
      <c r="M597" s="670" t="s">
        <v>290</v>
      </c>
      <c r="N597" s="676"/>
      <c r="O597" s="670" t="s">
        <v>290</v>
      </c>
      <c r="P597" s="670" t="s">
        <v>290</v>
      </c>
      <c r="Q597" s="670" t="s">
        <v>290</v>
      </c>
      <c r="R597" s="670" t="s">
        <v>290</v>
      </c>
      <c r="S597" s="670" t="s">
        <v>290</v>
      </c>
      <c r="T597" s="670" t="s">
        <v>290</v>
      </c>
      <c r="U597" s="670" t="s">
        <v>290</v>
      </c>
      <c r="V597" s="670" t="s">
        <v>290</v>
      </c>
      <c r="W597" s="670" t="s">
        <v>580</v>
      </c>
      <c r="X597" s="670" t="s">
        <v>580</v>
      </c>
      <c r="Y597" s="670" t="s">
        <v>659</v>
      </c>
      <c r="Z597" s="670" t="s">
        <v>659</v>
      </c>
      <c r="AA597" s="670" t="s">
        <v>659</v>
      </c>
      <c r="AB597" s="670" t="s">
        <v>659</v>
      </c>
      <c r="AC597" s="85" t="s">
        <v>734</v>
      </c>
      <c r="AD597" s="670" t="s">
        <v>833</v>
      </c>
      <c r="AE597" s="670" t="s">
        <v>833</v>
      </c>
      <c r="AF597" s="1"/>
    </row>
    <row r="598" spans="1:32" ht="14.25" customHeight="1" thickTop="1" x14ac:dyDescent="0.2">
      <c r="A598" s="677" t="s">
        <v>10</v>
      </c>
      <c r="B598" s="670" t="s">
        <v>74</v>
      </c>
      <c r="C598" s="670" t="s">
        <v>105</v>
      </c>
      <c r="D598" s="670" t="s">
        <v>124</v>
      </c>
      <c r="E598" s="670" t="s">
        <v>187</v>
      </c>
      <c r="F598" s="670" t="s">
        <v>218</v>
      </c>
      <c r="G598" s="670" t="s">
        <v>263</v>
      </c>
      <c r="H598" s="670" t="s">
        <v>104</v>
      </c>
      <c r="I598" s="670" t="s">
        <v>291</v>
      </c>
      <c r="J598" s="670" t="s">
        <v>325</v>
      </c>
      <c r="K598" s="670" t="s">
        <v>386</v>
      </c>
      <c r="L598" s="670" t="s">
        <v>421</v>
      </c>
      <c r="M598" s="670" t="s">
        <v>439</v>
      </c>
      <c r="N598" s="1"/>
      <c r="O598" s="670" t="s">
        <v>443</v>
      </c>
      <c r="P598" s="670" t="s">
        <v>452</v>
      </c>
      <c r="Q598" s="670" t="s">
        <v>466</v>
      </c>
      <c r="R598" s="670" t="s">
        <v>476</v>
      </c>
      <c r="S598" s="670" t="s">
        <v>480</v>
      </c>
      <c r="T598" s="670" t="s">
        <v>488</v>
      </c>
      <c r="U598" s="670" t="s">
        <v>493</v>
      </c>
      <c r="V598" s="670" t="s">
        <v>567</v>
      </c>
      <c r="W598" s="670" t="s">
        <v>581</v>
      </c>
      <c r="X598" s="670" t="s">
        <v>622</v>
      </c>
      <c r="Y598" s="670" t="s">
        <v>660</v>
      </c>
      <c r="Z598" s="670" t="s">
        <v>699</v>
      </c>
      <c r="AA598" s="670" t="s">
        <v>719</v>
      </c>
      <c r="AB598" s="670" t="s">
        <v>727</v>
      </c>
      <c r="AC598" s="670" t="s">
        <v>734</v>
      </c>
      <c r="AD598" s="670" t="s">
        <v>833</v>
      </c>
      <c r="AE598" s="670" t="s">
        <v>926</v>
      </c>
      <c r="AF598" s="1"/>
    </row>
    <row r="599" spans="1:32" ht="13.5" thickBot="1" x14ac:dyDescent="0.25">
      <c r="A599" s="678"/>
      <c r="B599" s="670"/>
      <c r="C599" s="670"/>
      <c r="D599" s="670"/>
      <c r="E599" s="670"/>
      <c r="F599" s="670"/>
      <c r="G599" s="670"/>
      <c r="H599" s="670"/>
      <c r="I599" s="670"/>
      <c r="J599" s="670"/>
      <c r="K599" s="670"/>
      <c r="L599" s="670"/>
      <c r="M599" s="670"/>
      <c r="N599" s="1"/>
      <c r="O599" s="670"/>
      <c r="P599" s="670"/>
      <c r="Q599" s="670"/>
      <c r="R599" s="670"/>
      <c r="S599" s="670"/>
      <c r="T599" s="670"/>
      <c r="U599" s="670"/>
      <c r="V599" s="670"/>
      <c r="W599" s="670"/>
      <c r="X599" s="670"/>
      <c r="Y599" s="670"/>
      <c r="Z599" s="670"/>
      <c r="AA599" s="670"/>
      <c r="AB599" s="670"/>
      <c r="AC599" s="670"/>
      <c r="AD599" s="670"/>
      <c r="AE599" s="670"/>
      <c r="AF599" s="1"/>
    </row>
    <row r="600" spans="1:32" ht="18" thickTop="1" thickBot="1" x14ac:dyDescent="0.25">
      <c r="A600" s="46" t="s">
        <v>13</v>
      </c>
      <c r="B600" s="52">
        <f>IFERROR(Y22*1,"0")+IFERROR(Y23*1,"0")+IFERROR(Y24*1,"0")+IFERROR(Y25*1,"0")+IFERROR(Y26*1,"0")+IFERROR(Y27*1,"0")+IFERROR(Y31*1,"0")</f>
        <v>0</v>
      </c>
      <c r="C600" s="52">
        <f>IFERROR(Y37*1,"0")+IFERROR(Y38*1,"0")+IFERROR(Y39*1,"0")+IFERROR(Y40*1,"0")+IFERROR(Y44*1,"0")</f>
        <v>0</v>
      </c>
      <c r="D600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0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0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0" s="52">
        <f>IFERROR(Y137*1,"0")+IFERROR(Y138*1,"0")+IFERROR(Y142*1,"0")+IFERROR(Y143*1,"0")+IFERROR(Y147*1,"0")+IFERROR(Y148*1,"0")</f>
        <v>0</v>
      </c>
      <c r="H600" s="52">
        <f>IFERROR(Y153*1,"0")+IFERROR(Y157*1,"0")+IFERROR(Y158*1,"0")+IFERROR(Y159*1,"0")+IFERROR(Y163*1,"0")</f>
        <v>0</v>
      </c>
      <c r="I600" s="52">
        <f>IFERROR(Y169*1,"0")+IFERROR(Y173*1,"0")+IFERROR(Y174*1,"0")+IFERROR(Y175*1,"0")+IFERROR(Y176*1,"0")+IFERROR(Y177*1,"0")+IFERROR(Y178*1,"0")+IFERROR(Y179*1,"0")+IFERROR(Y180*1,"0")+IFERROR(Y181*1,"0")+IFERROR(Y185*1,"0")</f>
        <v>0</v>
      </c>
      <c r="J600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600" s="52">
        <f>IFERROR(Y229*1,"0")+IFERROR(Y230*1,"0")+IFERROR(Y231*1,"0")+IFERROR(Y232*1,"0")+IFERROR(Y233*1,"0")+IFERROR(Y234*1,"0")+IFERROR(Y235*1,"0")+IFERROR(Y236*1,"0")+IFERROR(Y240*1,"0")+IFERROR(Y241*1,"0")+IFERROR(Y245*1,"0")+IFERROR(Y249*1,"0")</f>
        <v>0</v>
      </c>
      <c r="L600" s="52">
        <f>IFERROR(Y254*1,"0")+IFERROR(Y255*1,"0")+IFERROR(Y256*1,"0")+IFERROR(Y257*1,"0")+IFERROR(Y258*1,"0")+IFERROR(Y259*1,"0")</f>
        <v>0</v>
      </c>
      <c r="M600" s="52">
        <f>IFERROR(Y264*1,"0")</f>
        <v>0</v>
      </c>
      <c r="N600" s="1"/>
      <c r="O600" s="52">
        <f>IFERROR(Y269*1,"0")+IFERROR(Y270*1,"0")+IFERROR(Y271*1,"0")</f>
        <v>0</v>
      </c>
      <c r="P600" s="52">
        <f>IFERROR(Y276*1,"0")+IFERROR(Y277*1,"0")+IFERROR(Y278*1,"0")+IFERROR(Y279*1,"0")+IFERROR(Y280*1,"0")</f>
        <v>0</v>
      </c>
      <c r="Q600" s="52">
        <f>IFERROR(Y285*1,"0")+IFERROR(Y289*1,"0")+IFERROR(Y293*1,"0")</f>
        <v>0</v>
      </c>
      <c r="R600" s="52">
        <f>IFERROR(Y298*1,"0")</f>
        <v>0</v>
      </c>
      <c r="S600" s="52">
        <f>IFERROR(Y303*1,"0")+IFERROR(Y307*1,"0")+IFERROR(Y308*1,"0")</f>
        <v>0</v>
      </c>
      <c r="T600" s="52">
        <f>IFERROR(Y313*1,"0")</f>
        <v>0</v>
      </c>
      <c r="U600" s="52">
        <f>IFERROR(Y318*1,"0")+IFERROR(Y319*1,"0")+IFERROR(Y320*1,"0")+IFERROR(Y321*1,"0")+IFERROR(Y322*1,"0")+IFERROR(Y323*1,"0")+IFERROR(Y327*1,"0")+IFERROR(Y328*1,"0")+IFERROR(Y329*1,"0")+IFERROR(Y330*1,"0")+IFERROR(Y334*1,"0")+IFERROR(Y335*1,"0")+IFERROR(Y336*1,"0")+IFERROR(Y337*1,"0")+IFERROR(Y338*1,"0")+IFERROR(Y342*1,"0")+IFERROR(Y343*1,"0")+IFERROR(Y344*1,"0")+IFERROR(Y348*1,"0")+IFERROR(Y349*1,"0")+IFERROR(Y350*1,"0")+IFERROR(Y351*1,"0")+IFERROR(Y355*1,"0")+IFERROR(Y356*1,"0")+IFERROR(Y357*1,"0")</f>
        <v>0</v>
      </c>
      <c r="V600" s="52">
        <f>IFERROR(Y362*1,"0")+IFERROR(Y366*1,"0")+IFERROR(Y367*1,"0")+IFERROR(Y368*1,"0")</f>
        <v>0</v>
      </c>
      <c r="W600" s="52">
        <f>IFERROR(Y374*1,"0")+IFERROR(Y375*1,"0")+IFERROR(Y376*1,"0")+IFERROR(Y377*1,"0")+IFERROR(Y378*1,"0")+IFERROR(Y379*1,"0")+IFERROR(Y380*1,"0")+IFERROR(Y381*1,"0")+IFERROR(Y382*1,"0")+IFERROR(Y383*1,"0")+IFERROR(Y387*1,"0")+IFERROR(Y388*1,"0")+IFERROR(Y392*1,"0")+IFERROR(Y393*1,"0")+IFERROR(Y397*1,"0")</f>
        <v>0</v>
      </c>
      <c r="X600" s="52">
        <f>IFERROR(Y402*1,"0")+IFERROR(Y403*1,"0")+IFERROR(Y404*1,"0")+IFERROR(Y405*1,"0")+IFERROR(Y406*1,"0")+IFERROR(Y410*1,"0")+IFERROR(Y411*1,"0")+IFERROR(Y415*1,"0")+IFERROR(Y416*1,"0")+IFERROR(Y417*1,"0")+IFERROR(Y418*1,"0")+IFERROR(Y419*1,"0")+IFERROR(Y423*1,"0")</f>
        <v>0</v>
      </c>
      <c r="Y600" s="52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</f>
        <v>0</v>
      </c>
      <c r="Z600" s="52">
        <f>IFERROR(Y450*1,"0")+IFERROR(Y451*1,"0")+IFERROR(Y455*1,"0")+IFERROR(Y456*1,"0")+IFERROR(Y457*1,"0")+IFERROR(Y458*1,"0")</f>
        <v>0</v>
      </c>
      <c r="AA600" s="52">
        <f>IFERROR(Y463*1,"0")+IFERROR(Y464*1,"0")</f>
        <v>0</v>
      </c>
      <c r="AB600" s="52">
        <f>IFERROR(Y469*1,"0")+IFERROR(Y473*1,"0")</f>
        <v>0</v>
      </c>
      <c r="AC600" s="52">
        <f>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500*1,"0")+IFERROR(Y501*1,"0")+IFERROR(Y505*1,"0")+IFERROR(Y506*1,"0")+IFERROR(Y507*1,"0")+IFERROR(Y508*1,"0")+IFERROR(Y509*1,"0")+IFERROR(Y510*1,"0")+IFERROR(Y511*1,"0")+IFERROR(Y512*1,"0")+IFERROR(Y513*1,"0")+IFERROR(Y514*1,"0")+IFERROR(Y515*1,"0")+IFERROR(Y516*1,"0")+IFERROR(Y520*1,"0")+IFERROR(Y521*1,"0")+IFERROR(Y522*1,"0")+IFERROR(Y526*1,"0")</f>
        <v>0</v>
      </c>
      <c r="AD600" s="52">
        <f>IFERROR(Y532*1,"0")+IFERROR(Y533*1,"0")+IFERROR(Y534*1,"0")+IFERROR(Y535*1,"0")+IFERROR(Y536*1,"0")+IFERROR(Y537*1,"0")+IFERROR(Y541*1,"0")+IFERROR(Y542*1,"0")+IFERROR(Y543*1,"0")+IFERROR(Y544*1,"0")+IFERROR(Y545*1,"0")+IFERROR(Y549*1,"0")+IFERROR(Y550*1,"0")+IFERROR(Y551*1,"0")+IFERROR(Y552*1,"0")+IFERROR(Y553*1,"0")+IFERROR(Y554*1,"0")+IFERROR(Y555*1,"0")+IFERROR(Y559*1,"0")+IFERROR(Y560*1,"0")+IFERROR(Y561*1,"0")+IFERROR(Y562*1,"0")+IFERROR(Y563*1,"0")+IFERROR(Y567*1,"0")+IFERROR(Y568*1,"0")+IFERROR(Y569*1,"0")+IFERROR(Y570*1,"0")</f>
        <v>0</v>
      </c>
      <c r="AE600" s="52">
        <f>IFERROR(Y575*1,"0")+IFERROR(Y579*1,"0")+IFERROR(Y583*1,"0")+IFERROR(Y587*1,"0")</f>
        <v>0</v>
      </c>
      <c r="AF600" s="1"/>
    </row>
  </sheetData>
  <sheetProtection algorithmName="SHA-512" hashValue="HB4s0K457xe/uKHF+NvDC+RYg/4uLYZrI6JPWyr17O1z+mNYLYx+y5C1x4zfAZkVbD0wWKkrxdLo3eMOZWe5pA==" saltValue="JoSgD7ubpUy0YASlroGZF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P265:V265"/>
    <mergeCell ref="A265:O266"/>
    <mergeCell ref="P266:V266"/>
    <mergeCell ref="A267:Z267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A361:Z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A372:Z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P446:V446"/>
    <mergeCell ref="A446:O447"/>
    <mergeCell ref="P447:V447"/>
    <mergeCell ref="A448:Z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D575:E575"/>
    <mergeCell ref="P575:T575"/>
    <mergeCell ref="P576:V576"/>
    <mergeCell ref="A576:O577"/>
    <mergeCell ref="P577:V577"/>
    <mergeCell ref="P598:P599"/>
    <mergeCell ref="Q598:Q599"/>
    <mergeCell ref="R598:R599"/>
    <mergeCell ref="S598:S599"/>
    <mergeCell ref="T598:T599"/>
    <mergeCell ref="U598:U599"/>
    <mergeCell ref="A578:Z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V598:V599"/>
    <mergeCell ref="W598:W599"/>
    <mergeCell ref="X598:X599"/>
    <mergeCell ref="Y598:Y599"/>
    <mergeCell ref="Z598:Z599"/>
    <mergeCell ref="AA598:AA599"/>
    <mergeCell ref="AB598:AB599"/>
    <mergeCell ref="AC598:AC599"/>
    <mergeCell ref="AD598:AD599"/>
    <mergeCell ref="AE598:AE599"/>
    <mergeCell ref="P590:V590"/>
    <mergeCell ref="A590:O595"/>
    <mergeCell ref="P591:V591"/>
    <mergeCell ref="P592:V592"/>
    <mergeCell ref="P593:V593"/>
    <mergeCell ref="P594:V594"/>
    <mergeCell ref="P595:V595"/>
    <mergeCell ref="C597:H597"/>
    <mergeCell ref="I597:V597"/>
    <mergeCell ref="W597:X597"/>
    <mergeCell ref="Y597:AB597"/>
    <mergeCell ref="AD597:AE597"/>
    <mergeCell ref="A598:A599"/>
    <mergeCell ref="B598:B599"/>
    <mergeCell ref="C598:C599"/>
    <mergeCell ref="D598:D599"/>
    <mergeCell ref="E598:E599"/>
    <mergeCell ref="F598:F599"/>
    <mergeCell ref="G598:G599"/>
    <mergeCell ref="H598:H599"/>
    <mergeCell ref="I598:I599"/>
    <mergeCell ref="J598:J599"/>
    <mergeCell ref="K598:K599"/>
    <mergeCell ref="L598:L599"/>
    <mergeCell ref="M598:M599"/>
    <mergeCell ref="O598:O599"/>
  </mergeCells>
  <phoneticPr fontId="2" type="noConversion"/>
  <conditionalFormatting sqref="P9:R13 A8:N8 A9:C10 H10:N10 J9:N9">
    <cfRule type="expression" dxfId="8" priority="16" stopIfTrue="1">
      <formula>IF($V$5="самовывоз",1,0)</formula>
    </cfRule>
  </conditionalFormatting>
  <conditionalFormatting sqref="H9:I9">
    <cfRule type="expression" dxfId="7" priority="9" stopIfTrue="1">
      <formula>IF($V$5="самовывоз",1,0)</formula>
    </cfRule>
  </conditionalFormatting>
  <conditionalFormatting sqref="F9:G9">
    <cfRule type="expression" dxfId="6" priority="8" stopIfTrue="1">
      <formula>IF($V$5="самовывоз",1,0)</formula>
    </cfRule>
  </conditionalFormatting>
  <conditionalFormatting sqref="F10:G10">
    <cfRule type="expression" dxfId="5" priority="7" stopIfTrue="1">
      <formula>IF($V$5="самовывоз",1,0)</formula>
    </cfRule>
  </conditionalFormatting>
  <conditionalFormatting sqref="D9:E9">
    <cfRule type="expression" dxfId="4" priority="6" stopIfTrue="1">
      <formula>IF($V$5="самовывоз",1,0)</formula>
    </cfRule>
  </conditionalFormatting>
  <conditionalFormatting sqref="D10:E10">
    <cfRule type="expression" dxfId="3" priority="5" stopIfTrue="1">
      <formula>IF($V$5="самовывоз",1,0)</formula>
    </cfRule>
  </conditionalFormatting>
  <conditionalFormatting sqref="P8 P6:R6 P5">
    <cfRule type="expression" dxfId="2" priority="4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9"/>
    </row>
    <row r="3" spans="2:8" x14ac:dyDescent="0.2">
      <c r="B3" s="53" t="s">
        <v>944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945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946</v>
      </c>
      <c r="C6" s="53" t="s">
        <v>947</v>
      </c>
      <c r="D6" s="53" t="s">
        <v>948</v>
      </c>
      <c r="E6" s="53" t="s">
        <v>45</v>
      </c>
    </row>
    <row r="7" spans="2:8" x14ac:dyDescent="0.2">
      <c r="B7" s="53" t="s">
        <v>949</v>
      </c>
      <c r="C7" s="53" t="s">
        <v>950</v>
      </c>
      <c r="D7" s="53" t="s">
        <v>951</v>
      </c>
      <c r="E7" s="53" t="s">
        <v>45</v>
      </c>
    </row>
    <row r="8" spans="2:8" x14ac:dyDescent="0.2">
      <c r="B8" s="53" t="s">
        <v>952</v>
      </c>
      <c r="C8" s="53" t="s">
        <v>953</v>
      </c>
      <c r="D8" s="53" t="s">
        <v>954</v>
      </c>
      <c r="E8" s="53" t="s">
        <v>45</v>
      </c>
    </row>
    <row r="9" spans="2:8" x14ac:dyDescent="0.2">
      <c r="B9" s="53" t="s">
        <v>955</v>
      </c>
      <c r="C9" s="53" t="s">
        <v>956</v>
      </c>
      <c r="D9" s="53" t="s">
        <v>957</v>
      </c>
      <c r="E9" s="53" t="s">
        <v>45</v>
      </c>
    </row>
    <row r="11" spans="2:8" x14ac:dyDescent="0.2">
      <c r="B11" s="53" t="s">
        <v>958</v>
      </c>
      <c r="C11" s="53" t="s">
        <v>947</v>
      </c>
      <c r="D11" s="53" t="s">
        <v>45</v>
      </c>
      <c r="E11" s="53" t="s">
        <v>45</v>
      </c>
    </row>
    <row r="13" spans="2:8" x14ac:dyDescent="0.2">
      <c r="B13" s="53" t="s">
        <v>959</v>
      </c>
      <c r="C13" s="53" t="s">
        <v>950</v>
      </c>
      <c r="D13" s="53" t="s">
        <v>45</v>
      </c>
      <c r="E13" s="53" t="s">
        <v>45</v>
      </c>
    </row>
    <row r="15" spans="2:8" x14ac:dyDescent="0.2">
      <c r="B15" s="53" t="s">
        <v>960</v>
      </c>
      <c r="C15" s="53" t="s">
        <v>953</v>
      </c>
      <c r="D15" s="53" t="s">
        <v>45</v>
      </c>
      <c r="E15" s="53" t="s">
        <v>45</v>
      </c>
    </row>
    <row r="17" spans="2:5" x14ac:dyDescent="0.2">
      <c r="B17" s="53" t="s">
        <v>961</v>
      </c>
      <c r="C17" s="53" t="s">
        <v>956</v>
      </c>
      <c r="D17" s="53" t="s">
        <v>45</v>
      </c>
      <c r="E17" s="53" t="s">
        <v>45</v>
      </c>
    </row>
    <row r="19" spans="2:5" x14ac:dyDescent="0.2">
      <c r="B19" s="53" t="s">
        <v>962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963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964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965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966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967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968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969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970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971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972</v>
      </c>
      <c r="C29" s="53" t="s">
        <v>45</v>
      </c>
      <c r="D29" s="53" t="s">
        <v>45</v>
      </c>
      <c r="E29" s="53" t="s">
        <v>45</v>
      </c>
    </row>
  </sheetData>
  <sheetProtection algorithmName="SHA-512" hashValue="dHYfr32AmADHlc2DFcDLPhhKcYolC5k/Mc0G51H5ozFvx2WPszcztIOFdcJ7sTn04Ug4X2fE3WqC4t/b+4bX9g==" saltValue="JyslRJpTpbRGnlwYI6X/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2025-04-23T09:53:42Z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