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80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80" i="2" l="1"/>
  <c r="V479" i="2"/>
  <c r="V481" i="2" s="1"/>
  <c r="W477" i="2"/>
  <c r="V477" i="2"/>
  <c r="V476" i="2"/>
  <c r="W475" i="2"/>
  <c r="X475" i="2" s="1"/>
  <c r="X474" i="2"/>
  <c r="W474" i="2"/>
  <c r="X473" i="2"/>
  <c r="W473" i="2"/>
  <c r="N473" i="2"/>
  <c r="X472" i="2"/>
  <c r="W472" i="2"/>
  <c r="W471" i="2"/>
  <c r="X471" i="2" s="1"/>
  <c r="V469" i="2"/>
  <c r="V468" i="2"/>
  <c r="X467" i="2"/>
  <c r="W467" i="2"/>
  <c r="W466" i="2"/>
  <c r="X466" i="2" s="1"/>
  <c r="X465" i="2"/>
  <c r="W465" i="2"/>
  <c r="W464" i="2"/>
  <c r="X464" i="2" s="1"/>
  <c r="X468" i="2" s="1"/>
  <c r="V462" i="2"/>
  <c r="V461" i="2"/>
  <c r="W460" i="2"/>
  <c r="X460" i="2" s="1"/>
  <c r="X459" i="2"/>
  <c r="W459" i="2"/>
  <c r="W461" i="2" s="1"/>
  <c r="W457" i="2"/>
  <c r="V457" i="2"/>
  <c r="W456" i="2"/>
  <c r="V456" i="2"/>
  <c r="X455" i="2"/>
  <c r="W455" i="2"/>
  <c r="X454" i="2"/>
  <c r="X456" i="2" s="1"/>
  <c r="W454" i="2"/>
  <c r="T488" i="2" s="1"/>
  <c r="W450" i="2"/>
  <c r="V450" i="2"/>
  <c r="W449" i="2"/>
  <c r="V449" i="2"/>
  <c r="X448" i="2"/>
  <c r="W448" i="2"/>
  <c r="N448" i="2"/>
  <c r="X447" i="2"/>
  <c r="X449" i="2" s="1"/>
  <c r="W447" i="2"/>
  <c r="N447" i="2"/>
  <c r="V445" i="2"/>
  <c r="V444" i="2"/>
  <c r="W443" i="2"/>
  <c r="X443" i="2" s="1"/>
  <c r="W442" i="2"/>
  <c r="X442" i="2" s="1"/>
  <c r="X441" i="2"/>
  <c r="W441" i="2"/>
  <c r="X440" i="2"/>
  <c r="W440" i="2"/>
  <c r="N440" i="2"/>
  <c r="X439" i="2"/>
  <c r="W439" i="2"/>
  <c r="N439" i="2"/>
  <c r="W438" i="2"/>
  <c r="W445" i="2" s="1"/>
  <c r="N438" i="2"/>
  <c r="V436" i="2"/>
  <c r="V435" i="2"/>
  <c r="W434" i="2"/>
  <c r="W435" i="2" s="1"/>
  <c r="N434" i="2"/>
  <c r="X433" i="2"/>
  <c r="W433" i="2"/>
  <c r="N433" i="2"/>
  <c r="V431" i="2"/>
  <c r="V430" i="2"/>
  <c r="W429" i="2"/>
  <c r="X429" i="2" s="1"/>
  <c r="N429" i="2"/>
  <c r="X428" i="2"/>
  <c r="W428" i="2"/>
  <c r="N428" i="2"/>
  <c r="X427" i="2"/>
  <c r="W427" i="2"/>
  <c r="N427" i="2"/>
  <c r="X426" i="2"/>
  <c r="W426" i="2"/>
  <c r="N426" i="2"/>
  <c r="W425" i="2"/>
  <c r="X425" i="2" s="1"/>
  <c r="N425" i="2"/>
  <c r="X424" i="2"/>
  <c r="W424" i="2"/>
  <c r="N424" i="2"/>
  <c r="X423" i="2"/>
  <c r="W423" i="2"/>
  <c r="N423" i="2"/>
  <c r="X422" i="2"/>
  <c r="W422" i="2"/>
  <c r="N422" i="2"/>
  <c r="W421" i="2"/>
  <c r="S488" i="2" s="1"/>
  <c r="N421" i="2"/>
  <c r="V417" i="2"/>
  <c r="V416" i="2"/>
  <c r="W415" i="2"/>
  <c r="W417" i="2" s="1"/>
  <c r="V413" i="2"/>
  <c r="W412" i="2"/>
  <c r="V412" i="2"/>
  <c r="X411" i="2"/>
  <c r="X412" i="2" s="1"/>
  <c r="W411" i="2"/>
  <c r="W413" i="2" s="1"/>
  <c r="V409" i="2"/>
  <c r="V408" i="2"/>
  <c r="W407" i="2"/>
  <c r="X407" i="2" s="1"/>
  <c r="X408" i="2" s="1"/>
  <c r="V405" i="2"/>
  <c r="V404" i="2"/>
  <c r="W403" i="2"/>
  <c r="X403" i="2" s="1"/>
  <c r="N403" i="2"/>
  <c r="W402" i="2"/>
  <c r="X402" i="2" s="1"/>
  <c r="N402" i="2"/>
  <c r="X401" i="2"/>
  <c r="W401" i="2"/>
  <c r="N401" i="2"/>
  <c r="X400" i="2"/>
  <c r="W400" i="2"/>
  <c r="W404" i="2" s="1"/>
  <c r="X399" i="2"/>
  <c r="W399" i="2"/>
  <c r="N399" i="2"/>
  <c r="W398" i="2"/>
  <c r="X398" i="2" s="1"/>
  <c r="N398" i="2"/>
  <c r="W397" i="2"/>
  <c r="X397" i="2" s="1"/>
  <c r="N397" i="2"/>
  <c r="W395" i="2"/>
  <c r="V395" i="2"/>
  <c r="W394" i="2"/>
  <c r="V394" i="2"/>
  <c r="X393" i="2"/>
  <c r="W393" i="2"/>
  <c r="N393" i="2"/>
  <c r="X392" i="2"/>
  <c r="X394" i="2" s="1"/>
  <c r="W392" i="2"/>
  <c r="R488" i="2" s="1"/>
  <c r="N392" i="2"/>
  <c r="V389" i="2"/>
  <c r="V388" i="2"/>
  <c r="W387" i="2"/>
  <c r="W388" i="2" s="1"/>
  <c r="W386" i="2"/>
  <c r="X386" i="2" s="1"/>
  <c r="X385" i="2"/>
  <c r="W385" i="2"/>
  <c r="X384" i="2"/>
  <c r="W384" i="2"/>
  <c r="W389" i="2" s="1"/>
  <c r="W382" i="2"/>
  <c r="V382" i="2"/>
  <c r="W381" i="2"/>
  <c r="V381" i="2"/>
  <c r="X380" i="2"/>
  <c r="X381" i="2" s="1"/>
  <c r="W380" i="2"/>
  <c r="N380" i="2"/>
  <c r="V378" i="2"/>
  <c r="V377" i="2"/>
  <c r="X376" i="2"/>
  <c r="W376" i="2"/>
  <c r="N376" i="2"/>
  <c r="W375" i="2"/>
  <c r="X375" i="2" s="1"/>
  <c r="N375" i="2"/>
  <c r="W374" i="2"/>
  <c r="X374" i="2" s="1"/>
  <c r="N374" i="2"/>
  <c r="X373" i="2"/>
  <c r="W373" i="2"/>
  <c r="W377" i="2" s="1"/>
  <c r="N373" i="2"/>
  <c r="W371" i="2"/>
  <c r="V371" i="2"/>
  <c r="V370" i="2"/>
  <c r="W369" i="2"/>
  <c r="X369" i="2" s="1"/>
  <c r="X368" i="2"/>
  <c r="W368" i="2"/>
  <c r="N368" i="2"/>
  <c r="W367" i="2"/>
  <c r="X367" i="2" s="1"/>
  <c r="N367" i="2"/>
  <c r="X366" i="2"/>
  <c r="W366" i="2"/>
  <c r="N366" i="2"/>
  <c r="X365" i="2"/>
  <c r="W365" i="2"/>
  <c r="N365" i="2"/>
  <c r="X364" i="2"/>
  <c r="W364" i="2"/>
  <c r="N364" i="2"/>
  <c r="W363" i="2"/>
  <c r="X363" i="2" s="1"/>
  <c r="N363" i="2"/>
  <c r="X362" i="2"/>
  <c r="W362" i="2"/>
  <c r="N362" i="2"/>
  <c r="X361" i="2"/>
  <c r="W361" i="2"/>
  <c r="N361" i="2"/>
  <c r="X360" i="2"/>
  <c r="W360" i="2"/>
  <c r="N360" i="2"/>
  <c r="W359" i="2"/>
  <c r="X359" i="2" s="1"/>
  <c r="N359" i="2"/>
  <c r="X358" i="2"/>
  <c r="W358" i="2"/>
  <c r="N358" i="2"/>
  <c r="X357" i="2"/>
  <c r="W357" i="2"/>
  <c r="W370" i="2" s="1"/>
  <c r="N357" i="2"/>
  <c r="W355" i="2"/>
  <c r="V355" i="2"/>
  <c r="V354" i="2"/>
  <c r="X353" i="2"/>
  <c r="W353" i="2"/>
  <c r="N353" i="2"/>
  <c r="W352" i="2"/>
  <c r="Q488" i="2" s="1"/>
  <c r="N352" i="2"/>
  <c r="V348" i="2"/>
  <c r="V347" i="2"/>
  <c r="W346" i="2"/>
  <c r="W347" i="2" s="1"/>
  <c r="N346" i="2"/>
  <c r="V344" i="2"/>
  <c r="V343" i="2"/>
  <c r="X342" i="2"/>
  <c r="W342" i="2"/>
  <c r="N342" i="2"/>
  <c r="W341" i="2"/>
  <c r="X341" i="2" s="1"/>
  <c r="N341" i="2"/>
  <c r="X340" i="2"/>
  <c r="W340" i="2"/>
  <c r="W344" i="2" s="1"/>
  <c r="N340" i="2"/>
  <c r="X339" i="2"/>
  <c r="W339" i="2"/>
  <c r="W343" i="2" s="1"/>
  <c r="N339" i="2"/>
  <c r="W337" i="2"/>
  <c r="V337" i="2"/>
  <c r="V336" i="2"/>
  <c r="X335" i="2"/>
  <c r="W335" i="2"/>
  <c r="N335" i="2"/>
  <c r="W334" i="2"/>
  <c r="W336" i="2" s="1"/>
  <c r="N334" i="2"/>
  <c r="V332" i="2"/>
  <c r="V331" i="2"/>
  <c r="W330" i="2"/>
  <c r="X330" i="2" s="1"/>
  <c r="N330" i="2"/>
  <c r="X329" i="2"/>
  <c r="W329" i="2"/>
  <c r="X328" i="2"/>
  <c r="W328" i="2"/>
  <c r="N328" i="2"/>
  <c r="X327" i="2"/>
  <c r="W327" i="2"/>
  <c r="N327" i="2"/>
  <c r="W326" i="2"/>
  <c r="W331" i="2" s="1"/>
  <c r="N326" i="2"/>
  <c r="V323" i="2"/>
  <c r="V322" i="2"/>
  <c r="W321" i="2"/>
  <c r="W323" i="2" s="1"/>
  <c r="N321" i="2"/>
  <c r="W319" i="2"/>
  <c r="V319" i="2"/>
  <c r="W318" i="2"/>
  <c r="V318" i="2"/>
  <c r="X317" i="2"/>
  <c r="W317" i="2"/>
  <c r="N317" i="2"/>
  <c r="W316" i="2"/>
  <c r="X316" i="2" s="1"/>
  <c r="X318" i="2" s="1"/>
  <c r="W314" i="2"/>
  <c r="V314" i="2"/>
  <c r="V313" i="2"/>
  <c r="X312" i="2"/>
  <c r="W312" i="2"/>
  <c r="N312" i="2"/>
  <c r="W311" i="2"/>
  <c r="W313" i="2" s="1"/>
  <c r="W310" i="2"/>
  <c r="X310" i="2" s="1"/>
  <c r="N310" i="2"/>
  <c r="V308" i="2"/>
  <c r="V307" i="2"/>
  <c r="X306" i="2"/>
  <c r="W306" i="2"/>
  <c r="N306" i="2"/>
  <c r="X305" i="2"/>
  <c r="W305" i="2"/>
  <c r="N305" i="2"/>
  <c r="X304" i="2"/>
  <c r="W304" i="2"/>
  <c r="X303" i="2"/>
  <c r="W303" i="2"/>
  <c r="N303" i="2"/>
  <c r="X302" i="2"/>
  <c r="W302" i="2"/>
  <c r="N302" i="2"/>
  <c r="W301" i="2"/>
  <c r="X301" i="2" s="1"/>
  <c r="N301" i="2"/>
  <c r="W300" i="2"/>
  <c r="W307" i="2" s="1"/>
  <c r="N300" i="2"/>
  <c r="X299" i="2"/>
  <c r="W299" i="2"/>
  <c r="W308" i="2" s="1"/>
  <c r="N299" i="2"/>
  <c r="W295" i="2"/>
  <c r="V295" i="2"/>
  <c r="V294" i="2"/>
  <c r="W293" i="2"/>
  <c r="W294" i="2" s="1"/>
  <c r="N293" i="2"/>
  <c r="V291" i="2"/>
  <c r="V290" i="2"/>
  <c r="X289" i="2"/>
  <c r="X290" i="2" s="1"/>
  <c r="W289" i="2"/>
  <c r="W291" i="2" s="1"/>
  <c r="N289" i="2"/>
  <c r="W287" i="2"/>
  <c r="V287" i="2"/>
  <c r="W286" i="2"/>
  <c r="V286" i="2"/>
  <c r="X285" i="2"/>
  <c r="X286" i="2" s="1"/>
  <c r="W285" i="2"/>
  <c r="N285" i="2"/>
  <c r="W283" i="2"/>
  <c r="V283" i="2"/>
  <c r="V282" i="2"/>
  <c r="W281" i="2"/>
  <c r="N488" i="2" s="1"/>
  <c r="N281" i="2"/>
  <c r="V278" i="2"/>
  <c r="V277" i="2"/>
  <c r="X276" i="2"/>
  <c r="W276" i="2"/>
  <c r="W277" i="2" s="1"/>
  <c r="N276" i="2"/>
  <c r="X275" i="2"/>
  <c r="X277" i="2" s="1"/>
  <c r="W275" i="2"/>
  <c r="W278" i="2" s="1"/>
  <c r="N275" i="2"/>
  <c r="V273" i="2"/>
  <c r="V272" i="2"/>
  <c r="X271" i="2"/>
  <c r="W271" i="2"/>
  <c r="N271" i="2"/>
  <c r="W270" i="2"/>
  <c r="X270" i="2" s="1"/>
  <c r="N270" i="2"/>
  <c r="W269" i="2"/>
  <c r="W273" i="2" s="1"/>
  <c r="N269" i="2"/>
  <c r="X268" i="2"/>
  <c r="W268" i="2"/>
  <c r="N268" i="2"/>
  <c r="X267" i="2"/>
  <c r="W267" i="2"/>
  <c r="W272" i="2" s="1"/>
  <c r="X266" i="2"/>
  <c r="W266" i="2"/>
  <c r="N266" i="2"/>
  <c r="W265" i="2"/>
  <c r="M488" i="2" s="1"/>
  <c r="N265" i="2"/>
  <c r="V262" i="2"/>
  <c r="V261" i="2"/>
  <c r="X260" i="2"/>
  <c r="W260" i="2"/>
  <c r="W261" i="2" s="1"/>
  <c r="N260" i="2"/>
  <c r="X259" i="2"/>
  <c r="W259" i="2"/>
  <c r="N259" i="2"/>
  <c r="X258" i="2"/>
  <c r="X261" i="2" s="1"/>
  <c r="W258" i="2"/>
  <c r="W262" i="2" s="1"/>
  <c r="N258" i="2"/>
  <c r="V256" i="2"/>
  <c r="V255" i="2"/>
  <c r="W254" i="2"/>
  <c r="X254" i="2" s="1"/>
  <c r="N254" i="2"/>
  <c r="W253" i="2"/>
  <c r="W255" i="2" s="1"/>
  <c r="W252" i="2"/>
  <c r="X252" i="2" s="1"/>
  <c r="V250" i="2"/>
  <c r="V249" i="2"/>
  <c r="W248" i="2"/>
  <c r="X248" i="2" s="1"/>
  <c r="N248" i="2"/>
  <c r="W247" i="2"/>
  <c r="W249" i="2" s="1"/>
  <c r="N247" i="2"/>
  <c r="X246" i="2"/>
  <c r="W246" i="2"/>
  <c r="W250" i="2" s="1"/>
  <c r="N246" i="2"/>
  <c r="V244" i="2"/>
  <c r="V243" i="2"/>
  <c r="W242" i="2"/>
  <c r="X242" i="2" s="1"/>
  <c r="N242" i="2"/>
  <c r="W241" i="2"/>
  <c r="X241" i="2" s="1"/>
  <c r="N241" i="2"/>
  <c r="W240" i="2"/>
  <c r="W244" i="2" s="1"/>
  <c r="N240" i="2"/>
  <c r="X239" i="2"/>
  <c r="W239" i="2"/>
  <c r="N239" i="2"/>
  <c r="W238" i="2"/>
  <c r="X238" i="2" s="1"/>
  <c r="X237" i="2"/>
  <c r="W237" i="2"/>
  <c r="X236" i="2"/>
  <c r="W236" i="2"/>
  <c r="N236" i="2"/>
  <c r="X235" i="2"/>
  <c r="W235" i="2"/>
  <c r="N235" i="2"/>
  <c r="W234" i="2"/>
  <c r="W243" i="2" s="1"/>
  <c r="N234" i="2"/>
  <c r="V232" i="2"/>
  <c r="V231" i="2"/>
  <c r="W230" i="2"/>
  <c r="W231" i="2" s="1"/>
  <c r="N230" i="2"/>
  <c r="X229" i="2"/>
  <c r="W229" i="2"/>
  <c r="N229" i="2"/>
  <c r="W228" i="2"/>
  <c r="X228" i="2" s="1"/>
  <c r="N228" i="2"/>
  <c r="V226" i="2"/>
  <c r="V225" i="2"/>
  <c r="X224" i="2"/>
  <c r="X225" i="2" s="1"/>
  <c r="W224" i="2"/>
  <c r="W226" i="2" s="1"/>
  <c r="N224" i="2"/>
  <c r="V222" i="2"/>
  <c r="V221" i="2"/>
  <c r="X220" i="2"/>
  <c r="W220" i="2"/>
  <c r="N220" i="2"/>
  <c r="X219" i="2"/>
  <c r="W219" i="2"/>
  <c r="N219" i="2"/>
  <c r="W218" i="2"/>
  <c r="X218" i="2" s="1"/>
  <c r="N218" i="2"/>
  <c r="W217" i="2"/>
  <c r="X217" i="2" s="1"/>
  <c r="N217" i="2"/>
  <c r="X216" i="2"/>
  <c r="W216" i="2"/>
  <c r="N216" i="2"/>
  <c r="X215" i="2"/>
  <c r="W215" i="2"/>
  <c r="N215" i="2"/>
  <c r="W214" i="2"/>
  <c r="X214" i="2" s="1"/>
  <c r="N214" i="2"/>
  <c r="W213" i="2"/>
  <c r="X213" i="2" s="1"/>
  <c r="N213" i="2"/>
  <c r="X212" i="2"/>
  <c r="W212" i="2"/>
  <c r="N212" i="2"/>
  <c r="X211" i="2"/>
  <c r="W211" i="2"/>
  <c r="N211" i="2"/>
  <c r="W210" i="2"/>
  <c r="X210" i="2" s="1"/>
  <c r="N210" i="2"/>
  <c r="W209" i="2"/>
  <c r="W221" i="2" s="1"/>
  <c r="N209" i="2"/>
  <c r="X208" i="2"/>
  <c r="W208" i="2"/>
  <c r="N208" i="2"/>
  <c r="X207" i="2"/>
  <c r="W207" i="2"/>
  <c r="N207" i="2"/>
  <c r="W206" i="2"/>
  <c r="L488" i="2" s="1"/>
  <c r="N206" i="2"/>
  <c r="V203" i="2"/>
  <c r="V202" i="2"/>
  <c r="W201" i="2"/>
  <c r="W202" i="2" s="1"/>
  <c r="N201" i="2"/>
  <c r="V198" i="2"/>
  <c r="V197" i="2"/>
  <c r="X196" i="2"/>
  <c r="W196" i="2"/>
  <c r="N196" i="2"/>
  <c r="W195" i="2"/>
  <c r="X195" i="2" s="1"/>
  <c r="N195" i="2"/>
  <c r="X194" i="2"/>
  <c r="W194" i="2"/>
  <c r="W193" i="2"/>
  <c r="W198" i="2" s="1"/>
  <c r="V191" i="2"/>
  <c r="V190" i="2"/>
  <c r="W189" i="2"/>
  <c r="X189" i="2" s="1"/>
  <c r="N189" i="2"/>
  <c r="X188" i="2"/>
  <c r="W188" i="2"/>
  <c r="N188" i="2"/>
  <c r="X187" i="2"/>
  <c r="W187" i="2"/>
  <c r="N187" i="2"/>
  <c r="X186" i="2"/>
  <c r="W186" i="2"/>
  <c r="N186" i="2"/>
  <c r="W185" i="2"/>
  <c r="X185" i="2" s="1"/>
  <c r="N185" i="2"/>
  <c r="X184" i="2"/>
  <c r="W184" i="2"/>
  <c r="N184" i="2"/>
  <c r="X183" i="2"/>
  <c r="W183" i="2"/>
  <c r="N183" i="2"/>
  <c r="X182" i="2"/>
  <c r="W182" i="2"/>
  <c r="N182" i="2"/>
  <c r="W181" i="2"/>
  <c r="X181" i="2" s="1"/>
  <c r="N181" i="2"/>
  <c r="X180" i="2"/>
  <c r="W180" i="2"/>
  <c r="W179" i="2"/>
  <c r="X179" i="2" s="1"/>
  <c r="W178" i="2"/>
  <c r="X178" i="2" s="1"/>
  <c r="N178" i="2"/>
  <c r="W177" i="2"/>
  <c r="X177" i="2" s="1"/>
  <c r="N177" i="2"/>
  <c r="W176" i="2"/>
  <c r="X176" i="2" s="1"/>
  <c r="X175" i="2"/>
  <c r="W175" i="2"/>
  <c r="N175" i="2"/>
  <c r="X174" i="2"/>
  <c r="W174" i="2"/>
  <c r="W173" i="2"/>
  <c r="W190" i="2" s="1"/>
  <c r="N173" i="2"/>
  <c r="V171" i="2"/>
  <c r="V170" i="2"/>
  <c r="X169" i="2"/>
  <c r="W169" i="2"/>
  <c r="N169" i="2"/>
  <c r="W168" i="2"/>
  <c r="X168" i="2" s="1"/>
  <c r="N168" i="2"/>
  <c r="W167" i="2"/>
  <c r="X167" i="2" s="1"/>
  <c r="N167" i="2"/>
  <c r="W166" i="2"/>
  <c r="W171" i="2" s="1"/>
  <c r="N166" i="2"/>
  <c r="W164" i="2"/>
  <c r="V164" i="2"/>
  <c r="V163" i="2"/>
  <c r="X162" i="2"/>
  <c r="W162" i="2"/>
  <c r="N162" i="2"/>
  <c r="W161" i="2"/>
  <c r="X161" i="2" s="1"/>
  <c r="X163" i="2" s="1"/>
  <c r="W159" i="2"/>
  <c r="V159" i="2"/>
  <c r="V158" i="2"/>
  <c r="W157" i="2"/>
  <c r="X157" i="2" s="1"/>
  <c r="N157" i="2"/>
  <c r="W156" i="2"/>
  <c r="X156" i="2" s="1"/>
  <c r="N156" i="2"/>
  <c r="V153" i="2"/>
  <c r="V152" i="2"/>
  <c r="X151" i="2"/>
  <c r="W151" i="2"/>
  <c r="W150" i="2"/>
  <c r="X150" i="2" s="1"/>
  <c r="N150" i="2"/>
  <c r="X149" i="2"/>
  <c r="W149" i="2"/>
  <c r="N149" i="2"/>
  <c r="X148" i="2"/>
  <c r="W148" i="2"/>
  <c r="N148" i="2"/>
  <c r="W147" i="2"/>
  <c r="X147" i="2" s="1"/>
  <c r="N147" i="2"/>
  <c r="W146" i="2"/>
  <c r="X146" i="2" s="1"/>
  <c r="N146" i="2"/>
  <c r="X145" i="2"/>
  <c r="W145" i="2"/>
  <c r="N145" i="2"/>
  <c r="X144" i="2"/>
  <c r="W144" i="2"/>
  <c r="N144" i="2"/>
  <c r="W143" i="2"/>
  <c r="W153" i="2" s="1"/>
  <c r="N143" i="2"/>
  <c r="V140" i="2"/>
  <c r="V139" i="2"/>
  <c r="W138" i="2"/>
  <c r="W139" i="2" s="1"/>
  <c r="N138" i="2"/>
  <c r="X137" i="2"/>
  <c r="W137" i="2"/>
  <c r="N137" i="2"/>
  <c r="W136" i="2"/>
  <c r="G488" i="2" s="1"/>
  <c r="N136" i="2"/>
  <c r="V132" i="2"/>
  <c r="V131" i="2"/>
  <c r="X130" i="2"/>
  <c r="W130" i="2"/>
  <c r="W131" i="2" s="1"/>
  <c r="N130" i="2"/>
  <c r="X129" i="2"/>
  <c r="W129" i="2"/>
  <c r="N129" i="2"/>
  <c r="X128" i="2"/>
  <c r="X131" i="2" s="1"/>
  <c r="W128" i="2"/>
  <c r="F488" i="2" s="1"/>
  <c r="V125" i="2"/>
  <c r="V124" i="2"/>
  <c r="X123" i="2"/>
  <c r="W123" i="2"/>
  <c r="X122" i="2"/>
  <c r="W122" i="2"/>
  <c r="W121" i="2"/>
  <c r="W124" i="2" s="1"/>
  <c r="W120" i="2"/>
  <c r="X120" i="2" s="1"/>
  <c r="N120" i="2"/>
  <c r="V118" i="2"/>
  <c r="V117" i="2"/>
  <c r="X116" i="2"/>
  <c r="W116" i="2"/>
  <c r="W115" i="2"/>
  <c r="X115" i="2" s="1"/>
  <c r="N115" i="2"/>
  <c r="X114" i="2"/>
  <c r="W114" i="2"/>
  <c r="W113" i="2"/>
  <c r="X113" i="2" s="1"/>
  <c r="X112" i="2"/>
  <c r="W112" i="2"/>
  <c r="W111" i="2"/>
  <c r="X111" i="2" s="1"/>
  <c r="W110" i="2"/>
  <c r="X110" i="2" s="1"/>
  <c r="X109" i="2"/>
  <c r="W109" i="2"/>
  <c r="N109" i="2"/>
  <c r="W108" i="2"/>
  <c r="X108" i="2" s="1"/>
  <c r="X107" i="2"/>
  <c r="W107" i="2"/>
  <c r="W118" i="2" s="1"/>
  <c r="X106" i="2"/>
  <c r="W106" i="2"/>
  <c r="V104" i="2"/>
  <c r="W103" i="2"/>
  <c r="V103" i="2"/>
  <c r="X102" i="2"/>
  <c r="W102" i="2"/>
  <c r="W101" i="2"/>
  <c r="X101" i="2" s="1"/>
  <c r="X100" i="2"/>
  <c r="W100" i="2"/>
  <c r="N100" i="2"/>
  <c r="X99" i="2"/>
  <c r="W99" i="2"/>
  <c r="N99" i="2"/>
  <c r="X98" i="2"/>
  <c r="W98" i="2"/>
  <c r="N98" i="2"/>
  <c r="W97" i="2"/>
  <c r="X97" i="2" s="1"/>
  <c r="N97" i="2"/>
  <c r="X96" i="2"/>
  <c r="W96" i="2"/>
  <c r="W104" i="2" s="1"/>
  <c r="N96" i="2"/>
  <c r="X95" i="2"/>
  <c r="W95" i="2"/>
  <c r="N95" i="2"/>
  <c r="X94" i="2"/>
  <c r="W94" i="2"/>
  <c r="N94" i="2"/>
  <c r="V92" i="2"/>
  <c r="V91" i="2"/>
  <c r="W90" i="2"/>
  <c r="X90" i="2" s="1"/>
  <c r="N90" i="2"/>
  <c r="W89" i="2"/>
  <c r="X89" i="2" s="1"/>
  <c r="W88" i="2"/>
  <c r="X88" i="2" s="1"/>
  <c r="W87" i="2"/>
  <c r="X87" i="2" s="1"/>
  <c r="X86" i="2"/>
  <c r="W86" i="2"/>
  <c r="W92" i="2" s="1"/>
  <c r="N86" i="2"/>
  <c r="V84" i="2"/>
  <c r="V83" i="2"/>
  <c r="W82" i="2"/>
  <c r="X82" i="2" s="1"/>
  <c r="N82" i="2"/>
  <c r="W81" i="2"/>
  <c r="X81" i="2" s="1"/>
  <c r="N81" i="2"/>
  <c r="X80" i="2"/>
  <c r="W80" i="2"/>
  <c r="N80" i="2"/>
  <c r="W79" i="2"/>
  <c r="X79" i="2" s="1"/>
  <c r="N79" i="2"/>
  <c r="W78" i="2"/>
  <c r="X78" i="2" s="1"/>
  <c r="W77" i="2"/>
  <c r="X77" i="2" s="1"/>
  <c r="X76" i="2"/>
  <c r="W76" i="2"/>
  <c r="X75" i="2"/>
  <c r="W75" i="2"/>
  <c r="N75" i="2"/>
  <c r="W74" i="2"/>
  <c r="X74" i="2" s="1"/>
  <c r="N74" i="2"/>
  <c r="W73" i="2"/>
  <c r="X73" i="2" s="1"/>
  <c r="W72" i="2"/>
  <c r="X72" i="2" s="1"/>
  <c r="N72" i="2"/>
  <c r="W71" i="2"/>
  <c r="X71" i="2" s="1"/>
  <c r="N71" i="2"/>
  <c r="X70" i="2"/>
  <c r="W70" i="2"/>
  <c r="N70" i="2"/>
  <c r="X69" i="2"/>
  <c r="W69" i="2"/>
  <c r="N69" i="2"/>
  <c r="W68" i="2"/>
  <c r="X68" i="2" s="1"/>
  <c r="N68" i="2"/>
  <c r="W67" i="2"/>
  <c r="X67" i="2" s="1"/>
  <c r="W66" i="2"/>
  <c r="X66" i="2" s="1"/>
  <c r="N66" i="2"/>
  <c r="W65" i="2"/>
  <c r="X65" i="2" s="1"/>
  <c r="W64" i="2"/>
  <c r="X64" i="2" s="1"/>
  <c r="W63" i="2"/>
  <c r="E488" i="2" s="1"/>
  <c r="W60" i="2"/>
  <c r="V60" i="2"/>
  <c r="V59" i="2"/>
  <c r="W58" i="2"/>
  <c r="X58" i="2" s="1"/>
  <c r="X57" i="2"/>
  <c r="W57" i="2"/>
  <c r="N57" i="2"/>
  <c r="W56" i="2"/>
  <c r="X56" i="2" s="1"/>
  <c r="X55" i="2"/>
  <c r="W55" i="2"/>
  <c r="D488" i="2" s="1"/>
  <c r="N55" i="2"/>
  <c r="V52" i="2"/>
  <c r="V51" i="2"/>
  <c r="W50" i="2"/>
  <c r="X50" i="2" s="1"/>
  <c r="N50" i="2"/>
  <c r="W49" i="2"/>
  <c r="X49" i="2" s="1"/>
  <c r="N49" i="2"/>
  <c r="W45" i="2"/>
  <c r="V45" i="2"/>
  <c r="W44" i="2"/>
  <c r="V44" i="2"/>
  <c r="X43" i="2"/>
  <c r="X44" i="2" s="1"/>
  <c r="W43" i="2"/>
  <c r="N43" i="2"/>
  <c r="V41" i="2"/>
  <c r="W40" i="2"/>
  <c r="V40" i="2"/>
  <c r="W39" i="2"/>
  <c r="W41" i="2" s="1"/>
  <c r="N39" i="2"/>
  <c r="V37" i="2"/>
  <c r="V36" i="2"/>
  <c r="W35" i="2"/>
  <c r="X35" i="2" s="1"/>
  <c r="X36" i="2" s="1"/>
  <c r="N35" i="2"/>
  <c r="V33" i="2"/>
  <c r="V32" i="2"/>
  <c r="X31" i="2"/>
  <c r="W31" i="2"/>
  <c r="N31" i="2"/>
  <c r="W30" i="2"/>
  <c r="X30" i="2" s="1"/>
  <c r="N30" i="2"/>
  <c r="W29" i="2"/>
  <c r="X29" i="2" s="1"/>
  <c r="N29" i="2"/>
  <c r="X28" i="2"/>
  <c r="W28" i="2"/>
  <c r="N28" i="2"/>
  <c r="X27" i="2"/>
  <c r="W27" i="2"/>
  <c r="N27" i="2"/>
  <c r="W26" i="2"/>
  <c r="X26" i="2" s="1"/>
  <c r="N26" i="2"/>
  <c r="V24" i="2"/>
  <c r="V478" i="2" s="1"/>
  <c r="V23" i="2"/>
  <c r="V482" i="2" s="1"/>
  <c r="W22" i="2"/>
  <c r="W479" i="2" s="1"/>
  <c r="N22" i="2"/>
  <c r="H10" i="2"/>
  <c r="A9" i="2"/>
  <c r="J9" i="2" s="1"/>
  <c r="D7" i="2"/>
  <c r="O6" i="2"/>
  <c r="N2" i="2"/>
  <c r="X91" i="2" l="1"/>
  <c r="X158" i="2"/>
  <c r="X377" i="2"/>
  <c r="X404" i="2"/>
  <c r="X117" i="2"/>
  <c r="X51" i="2"/>
  <c r="X32" i="2"/>
  <c r="X313" i="2"/>
  <c r="X59" i="2"/>
  <c r="X103" i="2"/>
  <c r="X343" i="2"/>
  <c r="X461" i="2"/>
  <c r="X476" i="2"/>
  <c r="X370" i="2"/>
  <c r="W378" i="2"/>
  <c r="W468" i="2"/>
  <c r="X22" i="2"/>
  <c r="X23" i="2" s="1"/>
  <c r="W51" i="2"/>
  <c r="W83" i="2"/>
  <c r="X121" i="2"/>
  <c r="X124" i="2" s="1"/>
  <c r="W140" i="2"/>
  <c r="X173" i="2"/>
  <c r="X190" i="2" s="1"/>
  <c r="W203" i="2"/>
  <c r="X209" i="2"/>
  <c r="W232" i="2"/>
  <c r="X247" i="2"/>
  <c r="X249" i="2" s="1"/>
  <c r="X253" i="2"/>
  <c r="X255" i="2" s="1"/>
  <c r="X269" i="2"/>
  <c r="X300" i="2"/>
  <c r="X307" i="2" s="1"/>
  <c r="X321" i="2"/>
  <c r="X322" i="2" s="1"/>
  <c r="W332" i="2"/>
  <c r="W348" i="2"/>
  <c r="W408" i="2"/>
  <c r="X415" i="2"/>
  <c r="X416" i="2" s="1"/>
  <c r="W436" i="2"/>
  <c r="W480" i="2"/>
  <c r="W481" i="2" s="1"/>
  <c r="H488" i="2"/>
  <c r="W37" i="2"/>
  <c r="W32" i="2"/>
  <c r="X136" i="2"/>
  <c r="X139" i="2" s="1"/>
  <c r="W163" i="2"/>
  <c r="W191" i="2"/>
  <c r="W197" i="2"/>
  <c r="X265" i="2"/>
  <c r="X281" i="2"/>
  <c r="X282" i="2" s="1"/>
  <c r="X293" i="2"/>
  <c r="X294" i="2" s="1"/>
  <c r="W431" i="2"/>
  <c r="W462" i="2"/>
  <c r="I488" i="2"/>
  <c r="W23" i="2"/>
  <c r="W222" i="2"/>
  <c r="W322" i="2"/>
  <c r="W416" i="2"/>
  <c r="W469" i="2"/>
  <c r="J488" i="2"/>
  <c r="X39" i="2"/>
  <c r="X40" i="2" s="1"/>
  <c r="W52" i="2"/>
  <c r="W59" i="2"/>
  <c r="W84" i="2"/>
  <c r="X143" i="2"/>
  <c r="X152" i="2" s="1"/>
  <c r="W158" i="2"/>
  <c r="X193" i="2"/>
  <c r="X197" i="2" s="1"/>
  <c r="X206" i="2"/>
  <c r="X221" i="2" s="1"/>
  <c r="X234" i="2"/>
  <c r="W282" i="2"/>
  <c r="X311" i="2"/>
  <c r="X334" i="2"/>
  <c r="X336" i="2" s="1"/>
  <c r="X352" i="2"/>
  <c r="X354" i="2" s="1"/>
  <c r="X387" i="2"/>
  <c r="X388" i="2" s="1"/>
  <c r="W409" i="2"/>
  <c r="X438" i="2"/>
  <c r="X444" i="2" s="1"/>
  <c r="W476" i="2"/>
  <c r="W33" i="2"/>
  <c r="W117" i="2"/>
  <c r="W152" i="2"/>
  <c r="F9" i="2"/>
  <c r="H9" i="2"/>
  <c r="W24" i="2"/>
  <c r="W91" i="2"/>
  <c r="W444" i="2"/>
  <c r="O488" i="2"/>
  <c r="A10" i="2"/>
  <c r="X138" i="2"/>
  <c r="X166" i="2"/>
  <c r="X170" i="2" s="1"/>
  <c r="X201" i="2"/>
  <c r="X202" i="2" s="1"/>
  <c r="W225" i="2"/>
  <c r="X230" i="2"/>
  <c r="X231" i="2" s="1"/>
  <c r="X240" i="2"/>
  <c r="W290" i="2"/>
  <c r="X346" i="2"/>
  <c r="X347" i="2" s="1"/>
  <c r="X434" i="2"/>
  <c r="X435" i="2" s="1"/>
  <c r="C488" i="2"/>
  <c r="P488" i="2"/>
  <c r="B488" i="2"/>
  <c r="F10" i="2"/>
  <c r="X63" i="2"/>
  <c r="X83" i="2" s="1"/>
  <c r="W256" i="2"/>
  <c r="X326" i="2"/>
  <c r="X331" i="2" s="1"/>
  <c r="W354" i="2"/>
  <c r="W405" i="2"/>
  <c r="X421" i="2"/>
  <c r="X430" i="2" s="1"/>
  <c r="W36" i="2"/>
  <c r="W125" i="2"/>
  <c r="W170" i="2"/>
  <c r="W132" i="2"/>
  <c r="W430" i="2"/>
  <c r="X243" i="2" l="1"/>
  <c r="X483" i="2" s="1"/>
  <c r="W482" i="2"/>
  <c r="X272" i="2"/>
  <c r="W478" i="2"/>
</calcChain>
</file>

<file path=xl/sharedStrings.xml><?xml version="1.0" encoding="utf-8"?>
<sst xmlns="http://schemas.openxmlformats.org/spreadsheetml/2006/main" count="3151" uniqueCount="727">
  <si>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</si>
  <si>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</si>
  <si>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</si>
  <si>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</si>
  <si>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</si>
  <si>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</si>
  <si>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</si>
  <si>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</si>
  <si>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</si>
  <si>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</si>
  <si>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</si>
  <si>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</si>
  <si>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</si>
  <si>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</si>
  <si>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</si>
  <si>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</si>
  <si>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</si>
  <si>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</si>
  <si>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</si>
  <si>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</si>
  <si>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</si>
  <si>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</si>
  <si>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</si>
  <si>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</si>
  <si>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</si>
  <si>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</si>
  <si>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</si>
  <si>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</si>
  <si>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</si>
  <si>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</si>
  <si>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</si>
  <si>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</si>
  <si>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</si>
  <si>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</si>
  <si>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</si>
  <si>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</si>
  <si>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</si>
  <si>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</si>
  <si>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</si>
  <si>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</si>
  <si>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</si>
  <si>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</si>
  <si>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</si>
  <si>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</si>
  <si>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</si>
  <si>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</si>
  <si>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</si>
  <si>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</si>
  <si>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</si>
  <si>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</si>
  <si>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</si>
  <si>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</si>
  <si>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</si>
  <si>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</si>
  <si>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</si>
  <si>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</si>
  <si>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</si>
  <si>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</si>
  <si>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</si>
  <si>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</si>
  <si>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</si>
  <si>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</si>
  <si>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</si>
  <si>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</si>
  <si>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</si>
  <si>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</si>
  <si>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</si>
  <si>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15.01.2024</t>
  </si>
  <si>
    <t>10.01.2024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</si>
  <si>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</si>
  <si>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</si>
  <si>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</si>
  <si>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</si>
  <si>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</si>
  <si>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</si>
  <si>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</si>
  <si>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</si>
  <si>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</si>
  <si>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</si>
  <si>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</si>
  <si>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</si>
  <si>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</si>
  <si>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</si>
  <si>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</si>
  <si>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</si>
  <si>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</si>
  <si>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</si>
  <si>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</si>
  <si>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</si>
  <si>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</si>
  <si>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</si>
  <si>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</si>
  <si>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</si>
  <si>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</si>
  <si>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</si>
  <si>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</si>
  <si>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</si>
  <si>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</si>
  <si>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</si>
  <si>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</si>
  <si>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</si>
  <si>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</si>
  <si>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</si>
  <si>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</si>
  <si>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</si>
  <si>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</si>
  <si>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</si>
  <si>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</si>
  <si>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</si>
  <si>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</si>
  <si>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</si>
  <si>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</si>
  <si>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</si>
  <si>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</si>
  <si>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</si>
  <si>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</si>
  <si>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</si>
  <si>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</si>
  <si>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</si>
  <si>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</si>
  <si>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</si>
  <si>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</si>
  <si>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</si>
  <si>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</si>
  <si>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</si>
  <si>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</si>
  <si>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</si>
  <si>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</si>
  <si>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</si>
  <si>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</si>
  <si>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</si>
  <si>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</si>
  <si>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</si>
  <si>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</si>
  <si>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</si>
  <si>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</si>
  <si>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</si>
  <si>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</si>
  <si>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</si>
  <si>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</si>
  <si>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</si>
  <si>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</si>
  <si>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</si>
  <si>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</si>
  <si>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</si>
  <si>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</si>
  <si>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</si>
  <si>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</si>
  <si>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</si>
  <si>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</si>
  <si>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</si>
  <si>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</si>
  <si>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</si>
  <si>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</si>
  <si>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</si>
  <si>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</si>
  <si>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</si>
  <si>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</si>
  <si>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</si>
  <si>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</si>
  <si>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16.01.2024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</si>
  <si>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</si>
  <si>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</si>
  <si>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</si>
  <si>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</si>
  <si>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</si>
  <si>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</si>
  <si>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</si>
  <si>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</si>
  <si>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</si>
  <si>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</si>
  <si>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</si>
  <si>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</si>
  <si>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</si>
  <si>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</si>
  <si>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</si>
  <si>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</si>
  <si>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</si>
  <si>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</si>
  <si>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</si>
  <si>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</si>
  <si>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</si>
  <si>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</si>
  <si>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</si>
  <si>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</si>
  <si>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</si>
  <si>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</si>
  <si>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</si>
  <si>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</si>
  <si>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</si>
  <si>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</si>
  <si>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</si>
  <si>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</si>
  <si>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</si>
  <si>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</si>
  <si>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</si>
  <si>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</si>
  <si>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</si>
  <si>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</si>
  <si>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</si>
  <si>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</si>
  <si>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</si>
  <si>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</si>
  <si>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</si>
  <si>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</si>
  <si>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</si>
  <si>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</si>
  <si>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</si>
  <si>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</si>
  <si>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</si>
  <si>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</si>
  <si>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</si>
  <si>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</si>
  <si>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</si>
  <si>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</si>
  <si>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</si>
  <si>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</si>
  <si>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</si>
  <si>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</si>
  <si>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</si>
  <si>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</si>
  <si>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</si>
  <si>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</si>
  <si>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</si>
  <si>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</si>
  <si>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</si>
  <si>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</si>
  <si>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</si>
  <si>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</si>
  <si>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</si>
  <si>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</si>
  <si>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</si>
  <si>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</si>
  <si>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</si>
  <si>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</si>
  <si>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</si>
  <si>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</si>
  <si>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</si>
  <si>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</si>
  <si>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</si>
  <si>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</si>
  <si>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</si>
  <si>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</si>
  <si>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</si>
  <si>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</si>
  <si>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</si>
  <si>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</si>
  <si>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</si>
  <si>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</si>
  <si>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</si>
  <si>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</si>
  <si>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</si>
  <si>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</si>
  <si>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</si>
  <si>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</si>
  <si>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</si>
  <si>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</si>
  <si>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</si>
  <si>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</si>
  <si>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</si>
  <si>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</si>
  <si>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</si>
  <si>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</si>
  <si>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</si>
  <si>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</si>
  <si>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</si>
  <si>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</si>
  <si>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</si>
  <si>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</si>
  <si>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</si>
  <si>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</si>
  <si>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</si>
  <si>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</si>
  <si>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</si>
  <si>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</si>
  <si>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</si>
  <si>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</si>
  <si>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</si>
  <si>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</si>
  <si>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</si>
  <si>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</si>
  <si>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</si>
  <si>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</si>
  <si>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</si>
  <si>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</si>
  <si>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</si>
  <si>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</si>
  <si>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</si>
  <si>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</si>
  <si>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</si>
  <si>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</si>
  <si>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</si>
  <si>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</si>
  <si>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</si>
  <si>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</si>
  <si>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</si>
  <si>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</si>
  <si>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</si>
  <si>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</si>
  <si>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</si>
  <si>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</si>
  <si>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</si>
  <si>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</si>
  <si>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</si>
  <si>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</si>
  <si>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</si>
  <si>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</si>
  <si>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</si>
  <si>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</si>
  <si>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</si>
  <si>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</si>
  <si>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</si>
  <si>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</si>
  <si>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</si>
  <si>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</si>
  <si>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</si>
  <si>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</si>
  <si>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</si>
  <si>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</si>
  <si>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</si>
  <si>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</si>
  <si>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</si>
  <si>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</si>
  <si>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</si>
  <si>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</si>
  <si>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</si>
  <si>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</si>
  <si>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</si>
  <si>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</si>
  <si>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</si>
  <si>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</si>
  <si>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</si>
  <si>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</si>
  <si>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</si>
  <si>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</si>
  <si>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</si>
  <si>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</si>
  <si>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</si>
  <si>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</si>
  <si>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</si>
  <si>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</si>
  <si>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</si>
  <si>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</si>
  <si>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</si>
  <si>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</si>
  <si>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</si>
  <si>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</si>
  <si>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</si>
  <si>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</si>
  <si>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</si>
  <si>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</si>
  <si>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</si>
  <si>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</si>
  <si>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</si>
  <si>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</si>
  <si>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</si>
  <si>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</si>
  <si>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</si>
  <si>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</si>
  <si>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</si>
  <si>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</si>
  <si>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</si>
  <si>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</si>
  <si>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</si>
  <si>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</si>
  <si>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</si>
  <si>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</si>
  <si>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</si>
  <si>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</si>
  <si>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</si>
  <si>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</si>
  <si>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</si>
  <si>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</si>
  <si>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</si>
  <si>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</si>
  <si>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</si>
  <si>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</si>
  <si>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</si>
  <si>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</si>
  <si>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</si>
  <si>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</si>
  <si>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</si>
  <si>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</si>
  <si>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</si>
  <si>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</si>
  <si>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</si>
  <si>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</si>
  <si>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</si>
  <si>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</si>
  <si>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</si>
  <si>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</si>
  <si>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</si>
  <si>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</si>
  <si>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</si>
  <si>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</si>
  <si>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</si>
  <si>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</si>
  <si>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</si>
  <si>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</si>
  <si>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</si>
  <si>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</si>
  <si>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</si>
  <si>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</si>
  <si>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</si>
  <si>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</si>
  <si>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</si>
  <si>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</si>
  <si>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</si>
  <si>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</si>
  <si>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</si>
  <si>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</si>
  <si>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</si>
  <si>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</si>
  <si>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</si>
  <si>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</si>
  <si>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</si>
  <si>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</si>
  <si>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</si>
  <si>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</si>
  <si>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</si>
  <si>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</si>
  <si>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</si>
  <si>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</si>
  <si>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</si>
  <si>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</si>
  <si>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</si>
  <si>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</si>
  <si>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</si>
  <si>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</si>
  <si>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</si>
  <si>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</si>
  <si>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</si>
  <si>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</si>
  <si>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</si>
  <si>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</si>
  <si>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</si>
  <si>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</si>
  <si>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</si>
  <si>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</si>
  <si>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</si>
  <si>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</si>
  <si>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</si>
  <si>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</si>
  <si>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</si>
  <si>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</si>
  <si>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</si>
  <si>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</si>
  <si>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</si>
  <si>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</si>
  <si>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</si>
  <si>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</si>
  <si>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</si>
  <si>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</si>
  <si>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</si>
  <si>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</si>
  <si>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</si>
  <si>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</si>
  <si>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</si>
  <si>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</si>
  <si>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</si>
  <si>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</si>
  <si>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</si>
  <si>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</si>
  <si>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</si>
  <si>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</si>
  <si>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</si>
  <si>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</si>
  <si>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</si>
  <si>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</si>
  <si>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</si>
  <si>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</si>
  <si>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</si>
  <si>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</si>
  <si>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</si>
  <si>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</si>
  <si>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</si>
  <si>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</si>
  <si>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</si>
  <si>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</si>
  <si>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</si>
  <si>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</si>
  <si>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</si>
  <si>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</si>
  <si>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</si>
  <si>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</si>
  <si>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</si>
  <si>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</si>
  <si>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</si>
  <si>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</si>
  <si>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</si>
  <si>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</si>
  <si>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</si>
  <si>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</si>
  <si>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</si>
  <si>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</si>
  <si>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</si>
  <si>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</si>
  <si>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</si>
  <si>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</si>
  <si>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18.01.2024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</si>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</sst>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8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7" t="s">
        <v>29</v>
      </c>
      <c r="E1" s="327"/>
      <c r="F1" s="327"/>
      <c r="G1" s="14" t="s">
        <v>66</v>
      </c>
      <c r="H1" s="327" t="s">
        <v>49</v>
      </c>
      <c r="I1" s="327"/>
      <c r="J1" s="327"/>
      <c r="K1" s="327"/>
      <c r="L1" s="327"/>
      <c r="M1" s="327"/>
      <c r="N1" s="327"/>
      <c r="O1" s="327"/>
      <c r="P1" s="328" t="s">
        <v>67</v>
      </c>
      <c r="Q1" s="329"/>
      <c r="R1" s="329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0"/>
      <c r="P2" s="330"/>
      <c r="Q2" s="330"/>
      <c r="R2" s="330"/>
      <c r="S2" s="330"/>
      <c r="T2" s="330"/>
      <c r="U2" s="330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30"/>
      <c r="O3" s="330"/>
      <c r="P3" s="330"/>
      <c r="Q3" s="330"/>
      <c r="R3" s="330"/>
      <c r="S3" s="330"/>
      <c r="T3" s="330"/>
      <c r="U3" s="330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31" t="s">
        <v>8</v>
      </c>
      <c r="B5" s="331"/>
      <c r="C5" s="331"/>
      <c r="D5" s="332"/>
      <c r="E5" s="332"/>
      <c r="F5" s="333" t="s">
        <v>14</v>
      </c>
      <c r="G5" s="333"/>
      <c r="H5" s="332"/>
      <c r="I5" s="332"/>
      <c r="J5" s="332"/>
      <c r="K5" s="332"/>
      <c r="L5" s="332"/>
      <c r="N5" s="27" t="s">
        <v>4</v>
      </c>
      <c r="O5" s="334">
        <v>45304</v>
      </c>
      <c r="P5" s="334"/>
      <c r="R5" s="335" t="s">
        <v>3</v>
      </c>
      <c r="S5" s="336"/>
      <c r="T5" s="337" t="s">
        <v>691</v>
      </c>
      <c r="U5" s="338"/>
      <c r="Z5" s="60"/>
      <c r="AA5" s="60"/>
      <c r="AB5" s="60"/>
    </row>
    <row r="6" spans="1:29" s="17" customFormat="1" ht="24" customHeight="1" x14ac:dyDescent="0.2">
      <c r="A6" s="331" t="s">
        <v>1</v>
      </c>
      <c r="B6" s="331"/>
      <c r="C6" s="331"/>
      <c r="D6" s="339" t="s">
        <v>701</v>
      </c>
      <c r="E6" s="339"/>
      <c r="F6" s="339"/>
      <c r="G6" s="339"/>
      <c r="H6" s="339"/>
      <c r="I6" s="339"/>
      <c r="J6" s="339"/>
      <c r="K6" s="339"/>
      <c r="L6" s="339"/>
      <c r="N6" s="27" t="s">
        <v>30</v>
      </c>
      <c r="O6" s="340" t="str">
        <f>IF(O5=0," ",CHOOSE(WEEKDAY(O5,2),"Понедельник","Вторник","Среда","Четверг","Пятница","Суббота","Воскресенье"))</f>
        <v>Суббота</v>
      </c>
      <c r="P6" s="340"/>
      <c r="R6" s="341" t="s">
        <v>5</v>
      </c>
      <c r="S6" s="342"/>
      <c r="T6" s="343" t="s">
        <v>69</v>
      </c>
      <c r="U6" s="34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9" t="str">
        <f>IFERROR(VLOOKUP(DeliveryAddress,Table,3,0),1)</f>
        <v>4</v>
      </c>
      <c r="E7" s="350"/>
      <c r="F7" s="350"/>
      <c r="G7" s="350"/>
      <c r="H7" s="350"/>
      <c r="I7" s="350"/>
      <c r="J7" s="350"/>
      <c r="K7" s="350"/>
      <c r="L7" s="351"/>
      <c r="N7" s="29"/>
      <c r="O7" s="49"/>
      <c r="P7" s="49"/>
      <c r="R7" s="341"/>
      <c r="S7" s="342"/>
      <c r="T7" s="345"/>
      <c r="U7" s="346"/>
      <c r="Z7" s="60"/>
      <c r="AA7" s="60"/>
      <c r="AB7" s="60"/>
    </row>
    <row r="8" spans="1:29" s="17" customFormat="1" ht="25.5" customHeight="1" x14ac:dyDescent="0.2">
      <c r="A8" s="352" t="s">
        <v>60</v>
      </c>
      <c r="B8" s="352"/>
      <c r="C8" s="352"/>
      <c r="D8" s="353"/>
      <c r="E8" s="353"/>
      <c r="F8" s="353"/>
      <c r="G8" s="353"/>
      <c r="H8" s="353"/>
      <c r="I8" s="353"/>
      <c r="J8" s="353"/>
      <c r="K8" s="353"/>
      <c r="L8" s="353"/>
      <c r="N8" s="27" t="s">
        <v>11</v>
      </c>
      <c r="O8" s="354">
        <v>0.41666666666666669</v>
      </c>
      <c r="P8" s="354"/>
      <c r="R8" s="341"/>
      <c r="S8" s="342"/>
      <c r="T8" s="345"/>
      <c r="U8" s="346"/>
      <c r="Z8" s="60"/>
      <c r="AA8" s="60"/>
      <c r="AB8" s="60"/>
    </row>
    <row r="9" spans="1:29" s="17" customFormat="1" ht="39.950000000000003" customHeight="1" x14ac:dyDescent="0.2">
      <c r="A9" s="3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356" t="s">
        <v>48</v>
      </c>
      <c r="E9" s="357"/>
      <c r="F9" s="3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358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N9" s="31" t="s">
        <v>15</v>
      </c>
      <c r="O9" s="334"/>
      <c r="P9" s="334"/>
      <c r="R9" s="341"/>
      <c r="S9" s="342"/>
      <c r="T9" s="347"/>
      <c r="U9" s="34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356"/>
      <c r="E10" s="357"/>
      <c r="F10" s="3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359" t="str">
        <f>IFERROR(VLOOKUP($D$10,Proxy,2,FALSE),"")</f>
        <v/>
      </c>
      <c r="I10" s="359"/>
      <c r="J10" s="359"/>
      <c r="K10" s="359"/>
      <c r="L10" s="359"/>
      <c r="N10" s="31" t="s">
        <v>35</v>
      </c>
      <c r="O10" s="354"/>
      <c r="P10" s="354"/>
      <c r="S10" s="29" t="s">
        <v>12</v>
      </c>
      <c r="T10" s="360" t="s">
        <v>70</v>
      </c>
      <c r="U10" s="36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54"/>
      <c r="P11" s="354"/>
      <c r="S11" s="29" t="s">
        <v>31</v>
      </c>
      <c r="T11" s="362" t="s">
        <v>57</v>
      </c>
      <c r="U11" s="362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63" t="s">
        <v>71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N12" s="27" t="s">
        <v>33</v>
      </c>
      <c r="O12" s="364"/>
      <c r="P12" s="364"/>
      <c r="Q12" s="28"/>
      <c r="R12"/>
      <c r="S12" s="29" t="s">
        <v>48</v>
      </c>
      <c r="T12" s="365"/>
      <c r="U12" s="365"/>
      <c r="V12"/>
      <c r="Z12" s="60"/>
      <c r="AA12" s="60"/>
      <c r="AB12" s="60"/>
    </row>
    <row r="13" spans="1:29" s="17" customFormat="1" ht="23.25" customHeight="1" x14ac:dyDescent="0.2">
      <c r="A13" s="363" t="s">
        <v>72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1"/>
      <c r="N13" s="31" t="s">
        <v>34</v>
      </c>
      <c r="O13" s="362"/>
      <c r="P13" s="362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63" t="s">
        <v>73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66" t="s">
        <v>74</v>
      </c>
      <c r="B15" s="366"/>
      <c r="C15" s="366"/>
      <c r="D15" s="366"/>
      <c r="E15" s="366"/>
      <c r="F15" s="366"/>
      <c r="G15" s="366"/>
      <c r="H15" s="366"/>
      <c r="I15" s="366"/>
      <c r="J15" s="366"/>
      <c r="K15" s="366"/>
      <c r="L15" s="366"/>
      <c r="M15"/>
      <c r="N15" s="367" t="s">
        <v>63</v>
      </c>
      <c r="O15" s="367"/>
      <c r="P15" s="367"/>
      <c r="Q15" s="367"/>
      <c r="R15" s="367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8"/>
      <c r="O16" s="368"/>
      <c r="P16" s="368"/>
      <c r="Q16" s="368"/>
      <c r="R16" s="368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70" t="s">
        <v>61</v>
      </c>
      <c r="B17" s="370" t="s">
        <v>51</v>
      </c>
      <c r="C17" s="371" t="s">
        <v>50</v>
      </c>
      <c r="D17" s="370" t="s">
        <v>52</v>
      </c>
      <c r="E17" s="370"/>
      <c r="F17" s="370" t="s">
        <v>24</v>
      </c>
      <c r="G17" s="370" t="s">
        <v>27</v>
      </c>
      <c r="H17" s="370" t="s">
        <v>25</v>
      </c>
      <c r="I17" s="370" t="s">
        <v>26</v>
      </c>
      <c r="J17" s="372" t="s">
        <v>16</v>
      </c>
      <c r="K17" s="372" t="s">
        <v>65</v>
      </c>
      <c r="L17" s="372" t="s">
        <v>2</v>
      </c>
      <c r="M17" s="370" t="s">
        <v>28</v>
      </c>
      <c r="N17" s="370" t="s">
        <v>17</v>
      </c>
      <c r="O17" s="370"/>
      <c r="P17" s="370"/>
      <c r="Q17" s="370"/>
      <c r="R17" s="370"/>
      <c r="S17" s="369" t="s">
        <v>58</v>
      </c>
      <c r="T17" s="370"/>
      <c r="U17" s="370" t="s">
        <v>6</v>
      </c>
      <c r="V17" s="370" t="s">
        <v>44</v>
      </c>
      <c r="W17" s="374" t="s">
        <v>56</v>
      </c>
      <c r="X17" s="370" t="s">
        <v>18</v>
      </c>
      <c r="Y17" s="376" t="s">
        <v>62</v>
      </c>
      <c r="Z17" s="376" t="s">
        <v>19</v>
      </c>
      <c r="AA17" s="377" t="s">
        <v>59</v>
      </c>
      <c r="AB17" s="378"/>
      <c r="AC17" s="379"/>
      <c r="AD17" s="383"/>
      <c r="BA17" s="384" t="s">
        <v>64</v>
      </c>
    </row>
    <row r="18" spans="1:53" ht="14.25" customHeight="1" x14ac:dyDescent="0.2">
      <c r="A18" s="370"/>
      <c r="B18" s="370"/>
      <c r="C18" s="371"/>
      <c r="D18" s="370"/>
      <c r="E18" s="370"/>
      <c r="F18" s="370" t="s">
        <v>20</v>
      </c>
      <c r="G18" s="370" t="s">
        <v>21</v>
      </c>
      <c r="H18" s="370" t="s">
        <v>22</v>
      </c>
      <c r="I18" s="370" t="s">
        <v>22</v>
      </c>
      <c r="J18" s="373"/>
      <c r="K18" s="373"/>
      <c r="L18" s="373"/>
      <c r="M18" s="370"/>
      <c r="N18" s="370"/>
      <c r="O18" s="370"/>
      <c r="P18" s="370"/>
      <c r="Q18" s="370"/>
      <c r="R18" s="370"/>
      <c r="S18" s="36" t="s">
        <v>47</v>
      </c>
      <c r="T18" s="36" t="s">
        <v>46</v>
      </c>
      <c r="U18" s="370"/>
      <c r="V18" s="370"/>
      <c r="W18" s="375"/>
      <c r="X18" s="370"/>
      <c r="Y18" s="376"/>
      <c r="Z18" s="376"/>
      <c r="AA18" s="380"/>
      <c r="AB18" s="381"/>
      <c r="AC18" s="382"/>
      <c r="AD18" s="383"/>
      <c r="BA18" s="384"/>
    </row>
    <row r="19" spans="1:53" ht="27.75" customHeight="1" x14ac:dyDescent="0.2">
      <c r="A19" s="385" t="s">
        <v>75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55"/>
      <c r="Z19" s="55"/>
    </row>
    <row r="20" spans="1:53" ht="16.5" customHeight="1" x14ac:dyDescent="0.25">
      <c r="A20" s="386" t="s">
        <v>75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66"/>
      <c r="Z20" s="66"/>
    </row>
    <row r="21" spans="1:53" ht="14.25" customHeight="1" x14ac:dyDescent="0.25">
      <c r="A21" s="387" t="s">
        <v>76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  <c r="V21" s="387"/>
      <c r="W21" s="387"/>
      <c r="X21" s="387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88">
        <v>4607091389258</v>
      </c>
      <c r="E22" s="38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90"/>
      <c r="P22" s="390"/>
      <c r="Q22" s="390"/>
      <c r="R22" s="391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95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6"/>
      <c r="N23" s="392" t="s">
        <v>43</v>
      </c>
      <c r="O23" s="393"/>
      <c r="P23" s="393"/>
      <c r="Q23" s="393"/>
      <c r="R23" s="393"/>
      <c r="S23" s="393"/>
      <c r="T23" s="394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6"/>
      <c r="N24" s="392" t="s">
        <v>43</v>
      </c>
      <c r="O24" s="393"/>
      <c r="P24" s="393"/>
      <c r="Q24" s="393"/>
      <c r="R24" s="393"/>
      <c r="S24" s="393"/>
      <c r="T24" s="394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87" t="s">
        <v>81</v>
      </c>
      <c r="B25" s="387"/>
      <c r="C25" s="387"/>
      <c r="D25" s="387"/>
      <c r="E25" s="387"/>
      <c r="F25" s="387"/>
      <c r="G25" s="387"/>
      <c r="H25" s="387"/>
      <c r="I25" s="387"/>
      <c r="J25" s="387"/>
      <c r="K25" s="387"/>
      <c r="L25" s="387"/>
      <c r="M25" s="387"/>
      <c r="N25" s="387"/>
      <c r="O25" s="387"/>
      <c r="P25" s="387"/>
      <c r="Q25" s="387"/>
      <c r="R25" s="387"/>
      <c r="S25" s="387"/>
      <c r="T25" s="387"/>
      <c r="U25" s="387"/>
      <c r="V25" s="387"/>
      <c r="W25" s="387"/>
      <c r="X25" s="387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88">
        <v>4607091383881</v>
      </c>
      <c r="E26" s="38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9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90"/>
      <c r="P26" s="390"/>
      <c r="Q26" s="390"/>
      <c r="R26" s="391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88">
        <v>4607091388237</v>
      </c>
      <c r="E27" s="38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9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90"/>
      <c r="P27" s="390"/>
      <c r="Q27" s="390"/>
      <c r="R27" s="391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88">
        <v>4607091383935</v>
      </c>
      <c r="E28" s="38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9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90"/>
      <c r="P28" s="390"/>
      <c r="Q28" s="390"/>
      <c r="R28" s="391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88">
        <v>4680115881853</v>
      </c>
      <c r="E29" s="38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0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90"/>
      <c r="P29" s="390"/>
      <c r="Q29" s="390"/>
      <c r="R29" s="391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88">
        <v>4607091383911</v>
      </c>
      <c r="E30" s="38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0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90"/>
      <c r="P30" s="390"/>
      <c r="Q30" s="390"/>
      <c r="R30" s="391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88">
        <v>4607091388244</v>
      </c>
      <c r="E31" s="38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40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90"/>
      <c r="P31" s="390"/>
      <c r="Q31" s="390"/>
      <c r="R31" s="391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95"/>
      <c r="B32" s="395"/>
      <c r="C32" s="395"/>
      <c r="D32" s="395"/>
      <c r="E32" s="395"/>
      <c r="F32" s="395"/>
      <c r="G32" s="395"/>
      <c r="H32" s="395"/>
      <c r="I32" s="395"/>
      <c r="J32" s="395"/>
      <c r="K32" s="395"/>
      <c r="L32" s="395"/>
      <c r="M32" s="396"/>
      <c r="N32" s="392" t="s">
        <v>43</v>
      </c>
      <c r="O32" s="393"/>
      <c r="P32" s="393"/>
      <c r="Q32" s="393"/>
      <c r="R32" s="393"/>
      <c r="S32" s="393"/>
      <c r="T32" s="394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95"/>
      <c r="B33" s="395"/>
      <c r="C33" s="395"/>
      <c r="D33" s="395"/>
      <c r="E33" s="395"/>
      <c r="F33" s="395"/>
      <c r="G33" s="395"/>
      <c r="H33" s="395"/>
      <c r="I33" s="395"/>
      <c r="J33" s="395"/>
      <c r="K33" s="395"/>
      <c r="L33" s="395"/>
      <c r="M33" s="396"/>
      <c r="N33" s="392" t="s">
        <v>43</v>
      </c>
      <c r="O33" s="393"/>
      <c r="P33" s="393"/>
      <c r="Q33" s="393"/>
      <c r="R33" s="393"/>
      <c r="S33" s="393"/>
      <c r="T33" s="394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87" t="s">
        <v>94</v>
      </c>
      <c r="B34" s="387"/>
      <c r="C34" s="387"/>
      <c r="D34" s="387"/>
      <c r="E34" s="387"/>
      <c r="F34" s="387"/>
      <c r="G34" s="387"/>
      <c r="H34" s="387"/>
      <c r="I34" s="387"/>
      <c r="J34" s="387"/>
      <c r="K34" s="387"/>
      <c r="L34" s="387"/>
      <c r="M34" s="387"/>
      <c r="N34" s="387"/>
      <c r="O34" s="387"/>
      <c r="P34" s="387"/>
      <c r="Q34" s="387"/>
      <c r="R34" s="387"/>
      <c r="S34" s="387"/>
      <c r="T34" s="387"/>
      <c r="U34" s="387"/>
      <c r="V34" s="387"/>
      <c r="W34" s="387"/>
      <c r="X34" s="387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88">
        <v>4607091388503</v>
      </c>
      <c r="E35" s="38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4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90"/>
      <c r="P35" s="390"/>
      <c r="Q35" s="390"/>
      <c r="R35" s="391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95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6"/>
      <c r="N36" s="392" t="s">
        <v>43</v>
      </c>
      <c r="O36" s="393"/>
      <c r="P36" s="393"/>
      <c r="Q36" s="393"/>
      <c r="R36" s="393"/>
      <c r="S36" s="393"/>
      <c r="T36" s="394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6"/>
      <c r="N37" s="392" t="s">
        <v>43</v>
      </c>
      <c r="O37" s="393"/>
      <c r="P37" s="393"/>
      <c r="Q37" s="393"/>
      <c r="R37" s="393"/>
      <c r="S37" s="393"/>
      <c r="T37" s="394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87" t="s">
        <v>99</v>
      </c>
      <c r="B38" s="38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88">
        <v>4607091388282</v>
      </c>
      <c r="E39" s="388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90"/>
      <c r="P39" s="390"/>
      <c r="Q39" s="390"/>
      <c r="R39" s="391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95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6"/>
      <c r="N40" s="392" t="s">
        <v>43</v>
      </c>
      <c r="O40" s="393"/>
      <c r="P40" s="393"/>
      <c r="Q40" s="393"/>
      <c r="R40" s="393"/>
      <c r="S40" s="393"/>
      <c r="T40" s="394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6"/>
      <c r="N41" s="392" t="s">
        <v>43</v>
      </c>
      <c r="O41" s="393"/>
      <c r="P41" s="393"/>
      <c r="Q41" s="393"/>
      <c r="R41" s="393"/>
      <c r="S41" s="393"/>
      <c r="T41" s="394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87" t="s">
        <v>103</v>
      </c>
      <c r="B42" s="387"/>
      <c r="C42" s="387"/>
      <c r="D42" s="387"/>
      <c r="E42" s="387"/>
      <c r="F42" s="387"/>
      <c r="G42" s="387"/>
      <c r="H42" s="387"/>
      <c r="I42" s="387"/>
      <c r="J42" s="387"/>
      <c r="K42" s="387"/>
      <c r="L42" s="387"/>
      <c r="M42" s="387"/>
      <c r="N42" s="387"/>
      <c r="O42" s="387"/>
      <c r="P42" s="387"/>
      <c r="Q42" s="387"/>
      <c r="R42" s="387"/>
      <c r="S42" s="387"/>
      <c r="T42" s="387"/>
      <c r="U42" s="387"/>
      <c r="V42" s="387"/>
      <c r="W42" s="387"/>
      <c r="X42" s="387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88">
        <v>4607091389111</v>
      </c>
      <c r="E43" s="388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4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90"/>
      <c r="P43" s="390"/>
      <c r="Q43" s="390"/>
      <c r="R43" s="391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95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6"/>
      <c r="N44" s="392" t="s">
        <v>43</v>
      </c>
      <c r="O44" s="393"/>
      <c r="P44" s="393"/>
      <c r="Q44" s="393"/>
      <c r="R44" s="393"/>
      <c r="S44" s="393"/>
      <c r="T44" s="394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6"/>
      <c r="N45" s="392" t="s">
        <v>43</v>
      </c>
      <c r="O45" s="393"/>
      <c r="P45" s="393"/>
      <c r="Q45" s="393"/>
      <c r="R45" s="393"/>
      <c r="S45" s="393"/>
      <c r="T45" s="394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85" t="s">
        <v>106</v>
      </c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385"/>
      <c r="R46" s="385"/>
      <c r="S46" s="385"/>
      <c r="T46" s="385"/>
      <c r="U46" s="385"/>
      <c r="V46" s="385"/>
      <c r="W46" s="385"/>
      <c r="X46" s="385"/>
      <c r="Y46" s="55"/>
      <c r="Z46" s="55"/>
    </row>
    <row r="47" spans="1:53" ht="16.5" customHeight="1" x14ac:dyDescent="0.25">
      <c r="A47" s="386" t="s">
        <v>107</v>
      </c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386"/>
      <c r="O47" s="386"/>
      <c r="P47" s="386"/>
      <c r="Q47" s="386"/>
      <c r="R47" s="386"/>
      <c r="S47" s="386"/>
      <c r="T47" s="386"/>
      <c r="U47" s="386"/>
      <c r="V47" s="386"/>
      <c r="W47" s="386"/>
      <c r="X47" s="386"/>
      <c r="Y47" s="66"/>
      <c r="Z47" s="66"/>
    </row>
    <row r="48" spans="1:53" ht="14.25" customHeight="1" x14ac:dyDescent="0.25">
      <c r="A48" s="387" t="s">
        <v>108</v>
      </c>
      <c r="B48" s="387"/>
      <c r="C48" s="387"/>
      <c r="D48" s="387"/>
      <c r="E48" s="387"/>
      <c r="F48" s="387"/>
      <c r="G48" s="387"/>
      <c r="H48" s="387"/>
      <c r="I48" s="387"/>
      <c r="J48" s="387"/>
      <c r="K48" s="387"/>
      <c r="L48" s="387"/>
      <c r="M48" s="387"/>
      <c r="N48" s="387"/>
      <c r="O48" s="387"/>
      <c r="P48" s="387"/>
      <c r="Q48" s="387"/>
      <c r="R48" s="387"/>
      <c r="S48" s="387"/>
      <c r="T48" s="387"/>
      <c r="U48" s="387"/>
      <c r="V48" s="387"/>
      <c r="W48" s="387"/>
      <c r="X48" s="387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88">
        <v>4680115881440</v>
      </c>
      <c r="E49" s="388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4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90"/>
      <c r="P49" s="390"/>
      <c r="Q49" s="390"/>
      <c r="R49" s="391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88">
        <v>4680115881433</v>
      </c>
      <c r="E50" s="388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40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90"/>
      <c r="P50" s="390"/>
      <c r="Q50" s="390"/>
      <c r="R50" s="391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95"/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6"/>
      <c r="N51" s="392" t="s">
        <v>43</v>
      </c>
      <c r="O51" s="393"/>
      <c r="P51" s="393"/>
      <c r="Q51" s="393"/>
      <c r="R51" s="393"/>
      <c r="S51" s="393"/>
      <c r="T51" s="394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95"/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6"/>
      <c r="N52" s="392" t="s">
        <v>43</v>
      </c>
      <c r="O52" s="393"/>
      <c r="P52" s="393"/>
      <c r="Q52" s="393"/>
      <c r="R52" s="393"/>
      <c r="S52" s="393"/>
      <c r="T52" s="394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86" t="s">
        <v>115</v>
      </c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386"/>
      <c r="O53" s="386"/>
      <c r="P53" s="386"/>
      <c r="Q53" s="386"/>
      <c r="R53" s="386"/>
      <c r="S53" s="386"/>
      <c r="T53" s="386"/>
      <c r="U53" s="386"/>
      <c r="V53" s="386"/>
      <c r="W53" s="386"/>
      <c r="X53" s="386"/>
      <c r="Y53" s="66"/>
      <c r="Z53" s="66"/>
    </row>
    <row r="54" spans="1:53" ht="14.25" customHeight="1" x14ac:dyDescent="0.25">
      <c r="A54" s="387" t="s">
        <v>116</v>
      </c>
      <c r="B54" s="387"/>
      <c r="C54" s="387"/>
      <c r="D54" s="387"/>
      <c r="E54" s="387"/>
      <c r="F54" s="387"/>
      <c r="G54" s="387"/>
      <c r="H54" s="387"/>
      <c r="I54" s="387"/>
      <c r="J54" s="387"/>
      <c r="K54" s="387"/>
      <c r="L54" s="387"/>
      <c r="M54" s="387"/>
      <c r="N54" s="387"/>
      <c r="O54" s="387"/>
      <c r="P54" s="387"/>
      <c r="Q54" s="387"/>
      <c r="R54" s="387"/>
      <c r="S54" s="387"/>
      <c r="T54" s="387"/>
      <c r="U54" s="387"/>
      <c r="V54" s="387"/>
      <c r="W54" s="387"/>
      <c r="X54" s="387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88">
        <v>4680115881426</v>
      </c>
      <c r="E55" s="388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0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90"/>
      <c r="P55" s="390"/>
      <c r="Q55" s="390"/>
      <c r="R55" s="391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88">
        <v>4680115881426</v>
      </c>
      <c r="E56" s="388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09" t="s">
        <v>120</v>
      </c>
      <c r="O56" s="390"/>
      <c r="P56" s="390"/>
      <c r="Q56" s="390"/>
      <c r="R56" s="391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88">
        <v>4680115881419</v>
      </c>
      <c r="E57" s="388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90"/>
      <c r="P57" s="390"/>
      <c r="Q57" s="390"/>
      <c r="R57" s="391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88">
        <v>4680115881525</v>
      </c>
      <c r="E58" s="388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11" t="s">
        <v>126</v>
      </c>
      <c r="O58" s="390"/>
      <c r="P58" s="390"/>
      <c r="Q58" s="390"/>
      <c r="R58" s="391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95"/>
      <c r="B59" s="395"/>
      <c r="C59" s="395"/>
      <c r="D59" s="395"/>
      <c r="E59" s="395"/>
      <c r="F59" s="395"/>
      <c r="G59" s="395"/>
      <c r="H59" s="395"/>
      <c r="I59" s="395"/>
      <c r="J59" s="395"/>
      <c r="K59" s="395"/>
      <c r="L59" s="395"/>
      <c r="M59" s="396"/>
      <c r="N59" s="392" t="s">
        <v>43</v>
      </c>
      <c r="O59" s="393"/>
      <c r="P59" s="393"/>
      <c r="Q59" s="393"/>
      <c r="R59" s="393"/>
      <c r="S59" s="393"/>
      <c r="T59" s="394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95"/>
      <c r="B60" s="395"/>
      <c r="C60" s="395"/>
      <c r="D60" s="395"/>
      <c r="E60" s="395"/>
      <c r="F60" s="395"/>
      <c r="G60" s="395"/>
      <c r="H60" s="395"/>
      <c r="I60" s="395"/>
      <c r="J60" s="395"/>
      <c r="K60" s="395"/>
      <c r="L60" s="395"/>
      <c r="M60" s="396"/>
      <c r="N60" s="392" t="s">
        <v>43</v>
      </c>
      <c r="O60" s="393"/>
      <c r="P60" s="393"/>
      <c r="Q60" s="393"/>
      <c r="R60" s="393"/>
      <c r="S60" s="393"/>
      <c r="T60" s="394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86" t="s">
        <v>106</v>
      </c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66"/>
      <c r="Z61" s="66"/>
    </row>
    <row r="62" spans="1:53" ht="14.25" customHeight="1" x14ac:dyDescent="0.25">
      <c r="A62" s="387" t="s">
        <v>116</v>
      </c>
      <c r="B62" s="387"/>
      <c r="C62" s="387"/>
      <c r="D62" s="387"/>
      <c r="E62" s="387"/>
      <c r="F62" s="387"/>
      <c r="G62" s="387"/>
      <c r="H62" s="387"/>
      <c r="I62" s="387"/>
      <c r="J62" s="387"/>
      <c r="K62" s="387"/>
      <c r="L62" s="387"/>
      <c r="M62" s="387"/>
      <c r="N62" s="387"/>
      <c r="O62" s="387"/>
      <c r="P62" s="387"/>
      <c r="Q62" s="387"/>
      <c r="R62" s="387"/>
      <c r="S62" s="387"/>
      <c r="T62" s="387"/>
      <c r="U62" s="387"/>
      <c r="V62" s="387"/>
      <c r="W62" s="387"/>
      <c r="X62" s="387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88">
        <v>4607091382945</v>
      </c>
      <c r="E63" s="388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12" t="s">
        <v>129</v>
      </c>
      <c r="O63" s="390"/>
      <c r="P63" s="390"/>
      <c r="Q63" s="390"/>
      <c r="R63" s="391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2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88">
        <v>4607091385670</v>
      </c>
      <c r="E64" s="388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413" t="s">
        <v>132</v>
      </c>
      <c r="O64" s="390"/>
      <c r="P64" s="390"/>
      <c r="Q64" s="390"/>
      <c r="R64" s="391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4301011625</v>
      </c>
      <c r="D65" s="388">
        <v>4680115883956</v>
      </c>
      <c r="E65" s="388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414" t="s">
        <v>136</v>
      </c>
      <c r="O65" s="390"/>
      <c r="P65" s="390"/>
      <c r="Q65" s="390"/>
      <c r="R65" s="391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137</v>
      </c>
      <c r="B66" s="64" t="s">
        <v>138</v>
      </c>
      <c r="C66" s="37">
        <v>4301011468</v>
      </c>
      <c r="D66" s="388">
        <v>4680115881327</v>
      </c>
      <c r="E66" s="38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139</v>
      </c>
      <c r="M66" s="38">
        <v>50</v>
      </c>
      <c r="N66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90"/>
      <c r="P66" s="390"/>
      <c r="Q66" s="390"/>
      <c r="R66" s="391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customHeight="1" x14ac:dyDescent="0.25">
      <c r="A67" s="64" t="s">
        <v>140</v>
      </c>
      <c r="B67" s="64" t="s">
        <v>141</v>
      </c>
      <c r="C67" s="37">
        <v>4301011703</v>
      </c>
      <c r="D67" s="388">
        <v>4680115882133</v>
      </c>
      <c r="E67" s="388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112</v>
      </c>
      <c r="L67" s="39" t="s">
        <v>111</v>
      </c>
      <c r="M67" s="38">
        <v>50</v>
      </c>
      <c r="N67" s="416" t="s">
        <v>142</v>
      </c>
      <c r="O67" s="390"/>
      <c r="P67" s="390"/>
      <c r="Q67" s="390"/>
      <c r="R67" s="391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143</v>
      </c>
      <c r="B68" s="64" t="s">
        <v>144</v>
      </c>
      <c r="C68" s="37">
        <v>4301011192</v>
      </c>
      <c r="D68" s="388">
        <v>4607091382952</v>
      </c>
      <c r="E68" s="388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41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90"/>
      <c r="P68" s="390"/>
      <c r="Q68" s="390"/>
      <c r="R68" s="391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145</v>
      </c>
      <c r="B69" s="64" t="s">
        <v>146</v>
      </c>
      <c r="C69" s="37">
        <v>4301011565</v>
      </c>
      <c r="D69" s="388">
        <v>4680115882539</v>
      </c>
      <c r="E69" s="388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4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90"/>
      <c r="P69" s="390"/>
      <c r="Q69" s="390"/>
      <c r="R69" s="391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5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147</v>
      </c>
      <c r="B70" s="64" t="s">
        <v>148</v>
      </c>
      <c r="C70" s="37">
        <v>4301011382</v>
      </c>
      <c r="D70" s="388">
        <v>4607091385687</v>
      </c>
      <c r="E70" s="388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133</v>
      </c>
      <c r="M70" s="38">
        <v>50</v>
      </c>
      <c r="N70" s="4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90"/>
      <c r="P70" s="390"/>
      <c r="Q70" s="390"/>
      <c r="R70" s="391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149</v>
      </c>
      <c r="B71" s="64" t="s">
        <v>150</v>
      </c>
      <c r="C71" s="37">
        <v>4301011344</v>
      </c>
      <c r="D71" s="388">
        <v>4607091384604</v>
      </c>
      <c r="E71" s="388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42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90"/>
      <c r="P71" s="390"/>
      <c r="Q71" s="390"/>
      <c r="R71" s="391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151</v>
      </c>
      <c r="B72" s="64" t="s">
        <v>152</v>
      </c>
      <c r="C72" s="37">
        <v>4301011386</v>
      </c>
      <c r="D72" s="388">
        <v>4680115880283</v>
      </c>
      <c r="E72" s="388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4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90"/>
      <c r="P72" s="390"/>
      <c r="Q72" s="390"/>
      <c r="R72" s="391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153</v>
      </c>
      <c r="B73" s="64" t="s">
        <v>154</v>
      </c>
      <c r="C73" s="37">
        <v>4301011624</v>
      </c>
      <c r="D73" s="388">
        <v>4680115883949</v>
      </c>
      <c r="E73" s="388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111</v>
      </c>
      <c r="M73" s="38">
        <v>50</v>
      </c>
      <c r="N73" s="422" t="s">
        <v>155</v>
      </c>
      <c r="O73" s="390"/>
      <c r="P73" s="390"/>
      <c r="Q73" s="390"/>
      <c r="R73" s="391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16.5" customHeight="1" x14ac:dyDescent="0.25">
      <c r="A74" s="64" t="s">
        <v>156</v>
      </c>
      <c r="B74" s="64" t="s">
        <v>157</v>
      </c>
      <c r="C74" s="37">
        <v>4301011476</v>
      </c>
      <c r="D74" s="388">
        <v>4680115881518</v>
      </c>
      <c r="E74" s="388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133</v>
      </c>
      <c r="M74" s="38">
        <v>50</v>
      </c>
      <c r="N74" s="4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90"/>
      <c r="P74" s="390"/>
      <c r="Q74" s="390"/>
      <c r="R74" s="391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158</v>
      </c>
      <c r="B75" s="64" t="s">
        <v>159</v>
      </c>
      <c r="C75" s="37">
        <v>4301011443</v>
      </c>
      <c r="D75" s="388">
        <v>4680115881303</v>
      </c>
      <c r="E75" s="388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80</v>
      </c>
      <c r="L75" s="39" t="s">
        <v>139</v>
      </c>
      <c r="M75" s="38">
        <v>50</v>
      </c>
      <c r="N75" s="42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90"/>
      <c r="P75" s="390"/>
      <c r="Q75" s="390"/>
      <c r="R75" s="391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161</v>
      </c>
      <c r="B76" s="64" t="s">
        <v>162</v>
      </c>
      <c r="C76" s="37">
        <v>4301011562</v>
      </c>
      <c r="D76" s="388">
        <v>4680115882577</v>
      </c>
      <c r="E76" s="388"/>
      <c r="F76" s="63">
        <v>0.4</v>
      </c>
      <c r="G76" s="38">
        <v>8</v>
      </c>
      <c r="H76" s="63">
        <v>3.2</v>
      </c>
      <c r="I76" s="63">
        <v>3.4</v>
      </c>
      <c r="J76" s="38">
        <v>156</v>
      </c>
      <c r="K76" s="38" t="s">
        <v>80</v>
      </c>
      <c r="L76" s="39" t="s">
        <v>98</v>
      </c>
      <c r="M76" s="38">
        <v>90</v>
      </c>
      <c r="N76" s="425" t="s">
        <v>163</v>
      </c>
      <c r="O76" s="390"/>
      <c r="P76" s="390"/>
      <c r="Q76" s="390"/>
      <c r="R76" s="391"/>
      <c r="S76" s="40" t="s">
        <v>160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161</v>
      </c>
      <c r="B77" s="64" t="s">
        <v>164</v>
      </c>
      <c r="C77" s="37">
        <v>4301011564</v>
      </c>
      <c r="D77" s="388">
        <v>4680115882577</v>
      </c>
      <c r="E77" s="388"/>
      <c r="F77" s="63">
        <v>0.4</v>
      </c>
      <c r="G77" s="38">
        <v>8</v>
      </c>
      <c r="H77" s="63">
        <v>3.2</v>
      </c>
      <c r="I77" s="63">
        <v>3.4</v>
      </c>
      <c r="J77" s="38">
        <v>156</v>
      </c>
      <c r="K77" s="38" t="s">
        <v>80</v>
      </c>
      <c r="L77" s="39" t="s">
        <v>98</v>
      </c>
      <c r="M77" s="38">
        <v>90</v>
      </c>
      <c r="N77" s="426" t="s">
        <v>165</v>
      </c>
      <c r="O77" s="390"/>
      <c r="P77" s="390"/>
      <c r="Q77" s="390"/>
      <c r="R77" s="391"/>
      <c r="S77" s="40" t="s">
        <v>160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166</v>
      </c>
      <c r="B78" s="64" t="s">
        <v>167</v>
      </c>
      <c r="C78" s="37">
        <v>4301011432</v>
      </c>
      <c r="D78" s="388">
        <v>4680115882720</v>
      </c>
      <c r="E78" s="388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111</v>
      </c>
      <c r="M78" s="38">
        <v>90</v>
      </c>
      <c r="N78" s="427" t="s">
        <v>168</v>
      </c>
      <c r="O78" s="390"/>
      <c r="P78" s="390"/>
      <c r="Q78" s="390"/>
      <c r="R78" s="391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169</v>
      </c>
      <c r="B79" s="64" t="s">
        <v>170</v>
      </c>
      <c r="C79" s="37">
        <v>4301011352</v>
      </c>
      <c r="D79" s="388">
        <v>4607091388466</v>
      </c>
      <c r="E79" s="388"/>
      <c r="F79" s="63">
        <v>0.45</v>
      </c>
      <c r="G79" s="38">
        <v>6</v>
      </c>
      <c r="H79" s="63">
        <v>2.7</v>
      </c>
      <c r="I79" s="63">
        <v>2.9</v>
      </c>
      <c r="J79" s="38">
        <v>156</v>
      </c>
      <c r="K79" s="38" t="s">
        <v>80</v>
      </c>
      <c r="L79" s="39" t="s">
        <v>133</v>
      </c>
      <c r="M79" s="38">
        <v>45</v>
      </c>
      <c r="N79" s="42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90"/>
      <c r="P79" s="390"/>
      <c r="Q79" s="390"/>
      <c r="R79" s="391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171</v>
      </c>
      <c r="B80" s="64" t="s">
        <v>172</v>
      </c>
      <c r="C80" s="37">
        <v>4301011417</v>
      </c>
      <c r="D80" s="388">
        <v>4680115880269</v>
      </c>
      <c r="E80" s="388"/>
      <c r="F80" s="63">
        <v>0.375</v>
      </c>
      <c r="G80" s="38">
        <v>10</v>
      </c>
      <c r="H80" s="63">
        <v>3.75</v>
      </c>
      <c r="I80" s="63">
        <v>3.99</v>
      </c>
      <c r="J80" s="38">
        <v>120</v>
      </c>
      <c r="K80" s="38" t="s">
        <v>80</v>
      </c>
      <c r="L80" s="39" t="s">
        <v>133</v>
      </c>
      <c r="M80" s="38">
        <v>50</v>
      </c>
      <c r="N80" s="42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90"/>
      <c r="P80" s="390"/>
      <c r="Q80" s="390"/>
      <c r="R80" s="391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16.5" customHeight="1" x14ac:dyDescent="0.25">
      <c r="A81" s="64" t="s">
        <v>173</v>
      </c>
      <c r="B81" s="64" t="s">
        <v>174</v>
      </c>
      <c r="C81" s="37">
        <v>4301011415</v>
      </c>
      <c r="D81" s="388">
        <v>4680115880429</v>
      </c>
      <c r="E81" s="388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133</v>
      </c>
      <c r="M81" s="38">
        <v>50</v>
      </c>
      <c r="N81" s="43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90"/>
      <c r="P81" s="390"/>
      <c r="Q81" s="390"/>
      <c r="R81" s="391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16.5" customHeight="1" x14ac:dyDescent="0.25">
      <c r="A82" s="64" t="s">
        <v>175</v>
      </c>
      <c r="B82" s="64" t="s">
        <v>176</v>
      </c>
      <c r="C82" s="37">
        <v>4301011462</v>
      </c>
      <c r="D82" s="388">
        <v>4680115881457</v>
      </c>
      <c r="E82" s="388"/>
      <c r="F82" s="63">
        <v>0.75</v>
      </c>
      <c r="G82" s="38">
        <v>6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133</v>
      </c>
      <c r="M82" s="38">
        <v>50</v>
      </c>
      <c r="N82" s="4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90"/>
      <c r="P82" s="390"/>
      <c r="Q82" s="390"/>
      <c r="R82" s="391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x14ac:dyDescent="0.2">
      <c r="A83" s="395"/>
      <c r="B83" s="395"/>
      <c r="C83" s="395"/>
      <c r="D83" s="395"/>
      <c r="E83" s="395"/>
      <c r="F83" s="395"/>
      <c r="G83" s="395"/>
      <c r="H83" s="395"/>
      <c r="I83" s="395"/>
      <c r="J83" s="395"/>
      <c r="K83" s="395"/>
      <c r="L83" s="395"/>
      <c r="M83" s="396"/>
      <c r="N83" s="392" t="s">
        <v>43</v>
      </c>
      <c r="O83" s="393"/>
      <c r="P83" s="393"/>
      <c r="Q83" s="393"/>
      <c r="R83" s="393"/>
      <c r="S83" s="393"/>
      <c r="T83" s="394"/>
      <c r="U83" s="43" t="s">
        <v>42</v>
      </c>
      <c r="V83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0</v>
      </c>
      <c r="W83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0</v>
      </c>
      <c r="X83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395"/>
      <c r="B84" s="395"/>
      <c r="C84" s="395"/>
      <c r="D84" s="395"/>
      <c r="E84" s="395"/>
      <c r="F84" s="395"/>
      <c r="G84" s="395"/>
      <c r="H84" s="395"/>
      <c r="I84" s="395"/>
      <c r="J84" s="395"/>
      <c r="K84" s="395"/>
      <c r="L84" s="395"/>
      <c r="M84" s="396"/>
      <c r="N84" s="392" t="s">
        <v>43</v>
      </c>
      <c r="O84" s="393"/>
      <c r="P84" s="393"/>
      <c r="Q84" s="393"/>
      <c r="R84" s="393"/>
      <c r="S84" s="393"/>
      <c r="T84" s="394"/>
      <c r="U84" s="43" t="s">
        <v>0</v>
      </c>
      <c r="V84" s="44">
        <f>IFERROR(SUM(V63:V82),"0")</f>
        <v>0</v>
      </c>
      <c r="W84" s="44">
        <f>IFERROR(SUM(W63:W82),"0")</f>
        <v>0</v>
      </c>
      <c r="X84" s="43"/>
      <c r="Y84" s="68"/>
      <c r="Z84" s="68"/>
    </row>
    <row r="85" spans="1:53" ht="14.25" customHeight="1" x14ac:dyDescent="0.25">
      <c r="A85" s="387" t="s">
        <v>108</v>
      </c>
      <c r="B85" s="387"/>
      <c r="C85" s="387"/>
      <c r="D85" s="387"/>
      <c r="E85" s="387"/>
      <c r="F85" s="387"/>
      <c r="G85" s="387"/>
      <c r="H85" s="387"/>
      <c r="I85" s="387"/>
      <c r="J85" s="387"/>
      <c r="K85" s="387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67"/>
      <c r="Z85" s="67"/>
    </row>
    <row r="86" spans="1:53" ht="16.5" customHeight="1" x14ac:dyDescent="0.25">
      <c r="A86" s="64" t="s">
        <v>177</v>
      </c>
      <c r="B86" s="64" t="s">
        <v>178</v>
      </c>
      <c r="C86" s="37">
        <v>4301020235</v>
      </c>
      <c r="D86" s="388">
        <v>4680115881488</v>
      </c>
      <c r="E86" s="388"/>
      <c r="F86" s="63">
        <v>1.35</v>
      </c>
      <c r="G86" s="38">
        <v>8</v>
      </c>
      <c r="H86" s="63">
        <v>10.8</v>
      </c>
      <c r="I86" s="63">
        <v>11.28</v>
      </c>
      <c r="J86" s="38">
        <v>48</v>
      </c>
      <c r="K86" s="38" t="s">
        <v>112</v>
      </c>
      <c r="L86" s="39" t="s">
        <v>111</v>
      </c>
      <c r="M86" s="38">
        <v>50</v>
      </c>
      <c r="N86" s="4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90"/>
      <c r="P86" s="390"/>
      <c r="Q86" s="390"/>
      <c r="R86" s="391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IFERROR(IF(W86=0,"",ROUNDUP(W86/H86,0)*0.02175),"")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179</v>
      </c>
      <c r="B87" s="64" t="s">
        <v>180</v>
      </c>
      <c r="C87" s="37">
        <v>4301020183</v>
      </c>
      <c r="D87" s="388">
        <v>4607091384765</v>
      </c>
      <c r="E87" s="388"/>
      <c r="F87" s="63">
        <v>0.42</v>
      </c>
      <c r="G87" s="38">
        <v>6</v>
      </c>
      <c r="H87" s="63">
        <v>2.52</v>
      </c>
      <c r="I87" s="63">
        <v>2.72</v>
      </c>
      <c r="J87" s="38">
        <v>156</v>
      </c>
      <c r="K87" s="38" t="s">
        <v>80</v>
      </c>
      <c r="L87" s="39" t="s">
        <v>111</v>
      </c>
      <c r="M87" s="38">
        <v>45</v>
      </c>
      <c r="N87" s="433" t="s">
        <v>181</v>
      </c>
      <c r="O87" s="390"/>
      <c r="P87" s="390"/>
      <c r="Q87" s="390"/>
      <c r="R87" s="391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182</v>
      </c>
      <c r="B88" s="64" t="s">
        <v>183</v>
      </c>
      <c r="C88" s="37">
        <v>4301020228</v>
      </c>
      <c r="D88" s="388">
        <v>4680115882751</v>
      </c>
      <c r="E88" s="388"/>
      <c r="F88" s="63">
        <v>0.45</v>
      </c>
      <c r="G88" s="38">
        <v>10</v>
      </c>
      <c r="H88" s="63">
        <v>4.5</v>
      </c>
      <c r="I88" s="63">
        <v>4.74</v>
      </c>
      <c r="J88" s="38">
        <v>120</v>
      </c>
      <c r="K88" s="38" t="s">
        <v>80</v>
      </c>
      <c r="L88" s="39" t="s">
        <v>111</v>
      </c>
      <c r="M88" s="38">
        <v>90</v>
      </c>
      <c r="N88" s="434" t="s">
        <v>184</v>
      </c>
      <c r="O88" s="390"/>
      <c r="P88" s="390"/>
      <c r="Q88" s="390"/>
      <c r="R88" s="391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IFERROR(IF(W88=0,"",ROUNDUP(W88/H88,0)*0.00937),"")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185</v>
      </c>
      <c r="B89" s="64" t="s">
        <v>186</v>
      </c>
      <c r="C89" s="37">
        <v>4301020258</v>
      </c>
      <c r="D89" s="388">
        <v>4680115882775</v>
      </c>
      <c r="E89" s="388"/>
      <c r="F89" s="63">
        <v>0.3</v>
      </c>
      <c r="G89" s="38">
        <v>8</v>
      </c>
      <c r="H89" s="63">
        <v>2.4</v>
      </c>
      <c r="I89" s="63">
        <v>2.5</v>
      </c>
      <c r="J89" s="38">
        <v>234</v>
      </c>
      <c r="K89" s="38" t="s">
        <v>188</v>
      </c>
      <c r="L89" s="39" t="s">
        <v>133</v>
      </c>
      <c r="M89" s="38">
        <v>50</v>
      </c>
      <c r="N89" s="435" t="s">
        <v>187</v>
      </c>
      <c r="O89" s="390"/>
      <c r="P89" s="390"/>
      <c r="Q89" s="390"/>
      <c r="R89" s="391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IFERROR(IF(W89=0,"",ROUNDUP(W89/H89,0)*0.00502),"")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189</v>
      </c>
      <c r="B90" s="64" t="s">
        <v>190</v>
      </c>
      <c r="C90" s="37">
        <v>4301020217</v>
      </c>
      <c r="D90" s="388">
        <v>4680115880658</v>
      </c>
      <c r="E90" s="388"/>
      <c r="F90" s="63">
        <v>0.4</v>
      </c>
      <c r="G90" s="38">
        <v>6</v>
      </c>
      <c r="H90" s="63">
        <v>2.4</v>
      </c>
      <c r="I90" s="63">
        <v>2.6</v>
      </c>
      <c r="J90" s="38">
        <v>156</v>
      </c>
      <c r="K90" s="38" t="s">
        <v>80</v>
      </c>
      <c r="L90" s="39" t="s">
        <v>111</v>
      </c>
      <c r="M90" s="38">
        <v>50</v>
      </c>
      <c r="N90" s="4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90"/>
      <c r="P90" s="390"/>
      <c r="Q90" s="390"/>
      <c r="R90" s="391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95"/>
      <c r="B91" s="395"/>
      <c r="C91" s="395"/>
      <c r="D91" s="395"/>
      <c r="E91" s="395"/>
      <c r="F91" s="395"/>
      <c r="G91" s="395"/>
      <c r="H91" s="395"/>
      <c r="I91" s="395"/>
      <c r="J91" s="395"/>
      <c r="K91" s="395"/>
      <c r="L91" s="395"/>
      <c r="M91" s="396"/>
      <c r="N91" s="392" t="s">
        <v>43</v>
      </c>
      <c r="O91" s="393"/>
      <c r="P91" s="393"/>
      <c r="Q91" s="393"/>
      <c r="R91" s="393"/>
      <c r="S91" s="393"/>
      <c r="T91" s="394"/>
      <c r="U91" s="43" t="s">
        <v>42</v>
      </c>
      <c r="V91" s="44">
        <f>IFERROR(V86/H86,"0")+IFERROR(V87/H87,"0")+IFERROR(V88/H88,"0")+IFERROR(V89/H89,"0")+IFERROR(V90/H90,"0")</f>
        <v>0</v>
      </c>
      <c r="W91" s="44">
        <f>IFERROR(W86/H86,"0")+IFERROR(W87/H87,"0")+IFERROR(W88/H88,"0")+IFERROR(W89/H89,"0")+IFERROR(W90/H90,"0")</f>
        <v>0</v>
      </c>
      <c r="X91" s="44">
        <f>IFERROR(IF(X86="",0,X86),"0")+IFERROR(IF(X87="",0,X87),"0")+IFERROR(IF(X88="",0,X88),"0")+IFERROR(IF(X89="",0,X89),"0")+IFERROR(IF(X90="",0,X90),"0")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395"/>
      <c r="B92" s="395"/>
      <c r="C92" s="395"/>
      <c r="D92" s="395"/>
      <c r="E92" s="395"/>
      <c r="F92" s="395"/>
      <c r="G92" s="395"/>
      <c r="H92" s="395"/>
      <c r="I92" s="395"/>
      <c r="J92" s="395"/>
      <c r="K92" s="395"/>
      <c r="L92" s="395"/>
      <c r="M92" s="396"/>
      <c r="N92" s="392" t="s">
        <v>43</v>
      </c>
      <c r="O92" s="393"/>
      <c r="P92" s="393"/>
      <c r="Q92" s="393"/>
      <c r="R92" s="393"/>
      <c r="S92" s="393"/>
      <c r="T92" s="394"/>
      <c r="U92" s="43" t="s">
        <v>0</v>
      </c>
      <c r="V92" s="44">
        <f>IFERROR(SUM(V86:V90),"0")</f>
        <v>0</v>
      </c>
      <c r="W92" s="44">
        <f>IFERROR(SUM(W86:W90),"0")</f>
        <v>0</v>
      </c>
      <c r="X92" s="43"/>
      <c r="Y92" s="68"/>
      <c r="Z92" s="68"/>
    </row>
    <row r="93" spans="1:53" ht="14.25" customHeight="1" x14ac:dyDescent="0.25">
      <c r="A93" s="387" t="s">
        <v>76</v>
      </c>
      <c r="B93" s="387"/>
      <c r="C93" s="387"/>
      <c r="D93" s="387"/>
      <c r="E93" s="387"/>
      <c r="F93" s="387"/>
      <c r="G93" s="387"/>
      <c r="H93" s="387"/>
      <c r="I93" s="387"/>
      <c r="J93" s="387"/>
      <c r="K93" s="387"/>
      <c r="L93" s="387"/>
      <c r="M93" s="387"/>
      <c r="N93" s="387"/>
      <c r="O93" s="387"/>
      <c r="P93" s="387"/>
      <c r="Q93" s="387"/>
      <c r="R93" s="387"/>
      <c r="S93" s="387"/>
      <c r="T93" s="387"/>
      <c r="U93" s="387"/>
      <c r="V93" s="387"/>
      <c r="W93" s="387"/>
      <c r="X93" s="387"/>
      <c r="Y93" s="67"/>
      <c r="Z93" s="67"/>
    </row>
    <row r="94" spans="1:53" ht="16.5" customHeight="1" x14ac:dyDescent="0.25">
      <c r="A94" s="64" t="s">
        <v>191</v>
      </c>
      <c r="B94" s="64" t="s">
        <v>192</v>
      </c>
      <c r="C94" s="37">
        <v>4301030895</v>
      </c>
      <c r="D94" s="388">
        <v>4607091387667</v>
      </c>
      <c r="E94" s="388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111</v>
      </c>
      <c r="M94" s="38">
        <v>40</v>
      </c>
      <c r="N94" s="4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90"/>
      <c r="P94" s="390"/>
      <c r="Q94" s="390"/>
      <c r="R94" s="391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2" si="4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193</v>
      </c>
      <c r="B95" s="64" t="s">
        <v>194</v>
      </c>
      <c r="C95" s="37">
        <v>4301030961</v>
      </c>
      <c r="D95" s="388">
        <v>4607091387636</v>
      </c>
      <c r="E95" s="388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80</v>
      </c>
      <c r="L95" s="39" t="s">
        <v>79</v>
      </c>
      <c r="M95" s="38">
        <v>40</v>
      </c>
      <c r="N95" s="4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90"/>
      <c r="P95" s="390"/>
      <c r="Q95" s="390"/>
      <c r="R95" s="391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4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195</v>
      </c>
      <c r="B96" s="64" t="s">
        <v>196</v>
      </c>
      <c r="C96" s="37">
        <v>4301031080</v>
      </c>
      <c r="D96" s="388">
        <v>4607091386745</v>
      </c>
      <c r="E96" s="388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4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90"/>
      <c r="P96" s="390"/>
      <c r="Q96" s="390"/>
      <c r="R96" s="391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4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197</v>
      </c>
      <c r="B97" s="64" t="s">
        <v>198</v>
      </c>
      <c r="C97" s="37">
        <v>4301030963</v>
      </c>
      <c r="D97" s="388">
        <v>4607091382426</v>
      </c>
      <c r="E97" s="388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4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90"/>
      <c r="P97" s="390"/>
      <c r="Q97" s="390"/>
      <c r="R97" s="391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4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199</v>
      </c>
      <c r="B98" s="64" t="s">
        <v>200</v>
      </c>
      <c r="C98" s="37">
        <v>4301030962</v>
      </c>
      <c r="D98" s="388">
        <v>4607091386547</v>
      </c>
      <c r="E98" s="388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188</v>
      </c>
      <c r="L98" s="39" t="s">
        <v>79</v>
      </c>
      <c r="M98" s="38">
        <v>40</v>
      </c>
      <c r="N98" s="4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90"/>
      <c r="P98" s="390"/>
      <c r="Q98" s="390"/>
      <c r="R98" s="391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4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201</v>
      </c>
      <c r="B99" s="64" t="s">
        <v>202</v>
      </c>
      <c r="C99" s="37">
        <v>4301031079</v>
      </c>
      <c r="D99" s="388">
        <v>4607091384734</v>
      </c>
      <c r="E99" s="388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188</v>
      </c>
      <c r="L99" s="39" t="s">
        <v>79</v>
      </c>
      <c r="M99" s="38">
        <v>45</v>
      </c>
      <c r="N99" s="44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90"/>
      <c r="P99" s="390"/>
      <c r="Q99" s="390"/>
      <c r="R99" s="391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4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203</v>
      </c>
      <c r="B100" s="64" t="s">
        <v>204</v>
      </c>
      <c r="C100" s="37">
        <v>4301030964</v>
      </c>
      <c r="D100" s="388">
        <v>4607091382464</v>
      </c>
      <c r="E100" s="388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188</v>
      </c>
      <c r="L100" s="39" t="s">
        <v>79</v>
      </c>
      <c r="M100" s="38">
        <v>40</v>
      </c>
      <c r="N100" s="4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90"/>
      <c r="P100" s="390"/>
      <c r="Q100" s="390"/>
      <c r="R100" s="391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4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205</v>
      </c>
      <c r="B101" s="64" t="s">
        <v>206</v>
      </c>
      <c r="C101" s="37">
        <v>4301031235</v>
      </c>
      <c r="D101" s="388">
        <v>4680115883444</v>
      </c>
      <c r="E101" s="388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44" t="s">
        <v>207</v>
      </c>
      <c r="O101" s="390"/>
      <c r="P101" s="390"/>
      <c r="Q101" s="390"/>
      <c r="R101" s="391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4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205</v>
      </c>
      <c r="B102" s="64" t="s">
        <v>208</v>
      </c>
      <c r="C102" s="37">
        <v>4301031234</v>
      </c>
      <c r="D102" s="388">
        <v>4680115883444</v>
      </c>
      <c r="E102" s="388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45" t="s">
        <v>207</v>
      </c>
      <c r="O102" s="390"/>
      <c r="P102" s="390"/>
      <c r="Q102" s="390"/>
      <c r="R102" s="391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4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95"/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6"/>
      <c r="N103" s="392" t="s">
        <v>43</v>
      </c>
      <c r="O103" s="393"/>
      <c r="P103" s="393"/>
      <c r="Q103" s="393"/>
      <c r="R103" s="393"/>
      <c r="S103" s="393"/>
      <c r="T103" s="394"/>
      <c r="U103" s="43" t="s">
        <v>42</v>
      </c>
      <c r="V103" s="44">
        <f>IFERROR(V94/H94,"0")+IFERROR(V95/H95,"0")+IFERROR(V96/H96,"0")+IFERROR(V97/H97,"0")+IFERROR(V98/H98,"0")+IFERROR(V99/H99,"0")+IFERROR(V100/H100,"0")+IFERROR(V101/H101,"0")+IFERROR(V102/H102,"0")</f>
        <v>0</v>
      </c>
      <c r="W103" s="44">
        <f>IFERROR(W94/H94,"0")+IFERROR(W95/H95,"0")+IFERROR(W96/H96,"0")+IFERROR(W97/H97,"0")+IFERROR(W98/H98,"0")+IFERROR(W99/H99,"0")+IFERROR(W100/H100,"0")+IFERROR(W101/H101,"0")+IFERROR(W102/H102,"0")</f>
        <v>0</v>
      </c>
      <c r="X103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95"/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6"/>
      <c r="N104" s="392" t="s">
        <v>43</v>
      </c>
      <c r="O104" s="393"/>
      <c r="P104" s="393"/>
      <c r="Q104" s="393"/>
      <c r="R104" s="393"/>
      <c r="S104" s="393"/>
      <c r="T104" s="394"/>
      <c r="U104" s="43" t="s">
        <v>0</v>
      </c>
      <c r="V104" s="44">
        <f>IFERROR(SUM(V94:V102),"0")</f>
        <v>0</v>
      </c>
      <c r="W104" s="44">
        <f>IFERROR(SUM(W94:W102),"0")</f>
        <v>0</v>
      </c>
      <c r="X104" s="43"/>
      <c r="Y104" s="68"/>
      <c r="Z104" s="68"/>
    </row>
    <row r="105" spans="1:53" ht="14.25" customHeight="1" x14ac:dyDescent="0.25">
      <c r="A105" s="387" t="s">
        <v>81</v>
      </c>
      <c r="B105" s="387"/>
      <c r="C105" s="387"/>
      <c r="D105" s="387"/>
      <c r="E105" s="387"/>
      <c r="F105" s="387"/>
      <c r="G105" s="387"/>
      <c r="H105" s="387"/>
      <c r="I105" s="387"/>
      <c r="J105" s="387"/>
      <c r="K105" s="387"/>
      <c r="L105" s="387"/>
      <c r="M105" s="387"/>
      <c r="N105" s="387"/>
      <c r="O105" s="387"/>
      <c r="P105" s="387"/>
      <c r="Q105" s="387"/>
      <c r="R105" s="387"/>
      <c r="S105" s="387"/>
      <c r="T105" s="387"/>
      <c r="U105" s="387"/>
      <c r="V105" s="387"/>
      <c r="W105" s="387"/>
      <c r="X105" s="387"/>
      <c r="Y105" s="67"/>
      <c r="Z105" s="67"/>
    </row>
    <row r="106" spans="1:53" ht="27" customHeight="1" x14ac:dyDescent="0.25">
      <c r="A106" s="64" t="s">
        <v>209</v>
      </c>
      <c r="B106" s="64" t="s">
        <v>210</v>
      </c>
      <c r="C106" s="37">
        <v>4301051437</v>
      </c>
      <c r="D106" s="388">
        <v>4607091386967</v>
      </c>
      <c r="E106" s="388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133</v>
      </c>
      <c r="M106" s="38">
        <v>45</v>
      </c>
      <c r="N106" s="446" t="s">
        <v>211</v>
      </c>
      <c r="O106" s="390"/>
      <c r="P106" s="390"/>
      <c r="Q106" s="390"/>
      <c r="R106" s="391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6" si="5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209</v>
      </c>
      <c r="B107" s="64" t="s">
        <v>212</v>
      </c>
      <c r="C107" s="37">
        <v>4301051543</v>
      </c>
      <c r="D107" s="388">
        <v>4607091386967</v>
      </c>
      <c r="E107" s="388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447" t="s">
        <v>213</v>
      </c>
      <c r="O107" s="390"/>
      <c r="P107" s="390"/>
      <c r="Q107" s="390"/>
      <c r="R107" s="391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5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214</v>
      </c>
      <c r="B108" s="64" t="s">
        <v>215</v>
      </c>
      <c r="C108" s="37">
        <v>4301051611</v>
      </c>
      <c r="D108" s="388">
        <v>4607091385304</v>
      </c>
      <c r="E108" s="388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40</v>
      </c>
      <c r="N108" s="448" t="s">
        <v>216</v>
      </c>
      <c r="O108" s="390"/>
      <c r="P108" s="390"/>
      <c r="Q108" s="390"/>
      <c r="R108" s="391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5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217</v>
      </c>
      <c r="B109" s="64" t="s">
        <v>218</v>
      </c>
      <c r="C109" s="37">
        <v>4301051306</v>
      </c>
      <c r="D109" s="388">
        <v>4607091386264</v>
      </c>
      <c r="E109" s="388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4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90"/>
      <c r="P109" s="390"/>
      <c r="Q109" s="390"/>
      <c r="R109" s="391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5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219</v>
      </c>
      <c r="B110" s="64" t="s">
        <v>220</v>
      </c>
      <c r="C110" s="37">
        <v>4301051477</v>
      </c>
      <c r="D110" s="388">
        <v>4680115882584</v>
      </c>
      <c r="E110" s="388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450" t="s">
        <v>221</v>
      </c>
      <c r="O110" s="390"/>
      <c r="P110" s="390"/>
      <c r="Q110" s="390"/>
      <c r="R110" s="391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5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219</v>
      </c>
      <c r="B111" s="64" t="s">
        <v>222</v>
      </c>
      <c r="C111" s="37">
        <v>4301051476</v>
      </c>
      <c r="D111" s="388">
        <v>4680115882584</v>
      </c>
      <c r="E111" s="388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451" t="s">
        <v>223</v>
      </c>
      <c r="O111" s="390"/>
      <c r="P111" s="390"/>
      <c r="Q111" s="390"/>
      <c r="R111" s="391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5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224</v>
      </c>
      <c r="B112" s="64" t="s">
        <v>225</v>
      </c>
      <c r="C112" s="37">
        <v>4301051436</v>
      </c>
      <c r="D112" s="388">
        <v>4607091385731</v>
      </c>
      <c r="E112" s="388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80</v>
      </c>
      <c r="L112" s="39" t="s">
        <v>133</v>
      </c>
      <c r="M112" s="38">
        <v>45</v>
      </c>
      <c r="N112" s="452" t="s">
        <v>226</v>
      </c>
      <c r="O112" s="390"/>
      <c r="P112" s="390"/>
      <c r="Q112" s="390"/>
      <c r="R112" s="391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5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227</v>
      </c>
      <c r="B113" s="64" t="s">
        <v>228</v>
      </c>
      <c r="C113" s="37">
        <v>4301051439</v>
      </c>
      <c r="D113" s="388">
        <v>4680115880214</v>
      </c>
      <c r="E113" s="388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80</v>
      </c>
      <c r="L113" s="39" t="s">
        <v>133</v>
      </c>
      <c r="M113" s="38">
        <v>45</v>
      </c>
      <c r="N113" s="453" t="s">
        <v>229</v>
      </c>
      <c r="O113" s="390"/>
      <c r="P113" s="390"/>
      <c r="Q113" s="390"/>
      <c r="R113" s="391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5"/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230</v>
      </c>
      <c r="B114" s="64" t="s">
        <v>231</v>
      </c>
      <c r="C114" s="37">
        <v>4301051438</v>
      </c>
      <c r="D114" s="388">
        <v>4680115880894</v>
      </c>
      <c r="E114" s="388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80</v>
      </c>
      <c r="L114" s="39" t="s">
        <v>133</v>
      </c>
      <c r="M114" s="38">
        <v>45</v>
      </c>
      <c r="N114" s="454" t="s">
        <v>232</v>
      </c>
      <c r="O114" s="390"/>
      <c r="P114" s="390"/>
      <c r="Q114" s="390"/>
      <c r="R114" s="391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5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233</v>
      </c>
      <c r="B115" s="64" t="s">
        <v>234</v>
      </c>
      <c r="C115" s="37">
        <v>4301051313</v>
      </c>
      <c r="D115" s="388">
        <v>4607091385427</v>
      </c>
      <c r="E115" s="388"/>
      <c r="F115" s="63">
        <v>0.5</v>
      </c>
      <c r="G115" s="38">
        <v>6</v>
      </c>
      <c r="H115" s="63">
        <v>3</v>
      </c>
      <c r="I115" s="63">
        <v>3.2719999999999998</v>
      </c>
      <c r="J115" s="38">
        <v>156</v>
      </c>
      <c r="K115" s="38" t="s">
        <v>80</v>
      </c>
      <c r="L115" s="39" t="s">
        <v>79</v>
      </c>
      <c r="M115" s="38">
        <v>40</v>
      </c>
      <c r="N115" s="4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90"/>
      <c r="P115" s="390"/>
      <c r="Q115" s="390"/>
      <c r="R115" s="391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5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235</v>
      </c>
      <c r="B116" s="64" t="s">
        <v>236</v>
      </c>
      <c r="C116" s="37">
        <v>4301051480</v>
      </c>
      <c r="D116" s="388">
        <v>4680115882645</v>
      </c>
      <c r="E116" s="388"/>
      <c r="F116" s="63">
        <v>0.3</v>
      </c>
      <c r="G116" s="38">
        <v>6</v>
      </c>
      <c r="H116" s="63">
        <v>1.8</v>
      </c>
      <c r="I116" s="63">
        <v>2.66</v>
      </c>
      <c r="J116" s="38">
        <v>156</v>
      </c>
      <c r="K116" s="38" t="s">
        <v>80</v>
      </c>
      <c r="L116" s="39" t="s">
        <v>79</v>
      </c>
      <c r="M116" s="38">
        <v>40</v>
      </c>
      <c r="N116" s="456" t="s">
        <v>237</v>
      </c>
      <c r="O116" s="390"/>
      <c r="P116" s="390"/>
      <c r="Q116" s="390"/>
      <c r="R116" s="391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5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x14ac:dyDescent="0.2">
      <c r="A117" s="395"/>
      <c r="B117" s="395"/>
      <c r="C117" s="395"/>
      <c r="D117" s="395"/>
      <c r="E117" s="395"/>
      <c r="F117" s="395"/>
      <c r="G117" s="395"/>
      <c r="H117" s="395"/>
      <c r="I117" s="395"/>
      <c r="J117" s="395"/>
      <c r="K117" s="395"/>
      <c r="L117" s="395"/>
      <c r="M117" s="396"/>
      <c r="N117" s="392" t="s">
        <v>43</v>
      </c>
      <c r="O117" s="393"/>
      <c r="P117" s="393"/>
      <c r="Q117" s="393"/>
      <c r="R117" s="393"/>
      <c r="S117" s="393"/>
      <c r="T117" s="394"/>
      <c r="U117" s="43" t="s">
        <v>42</v>
      </c>
      <c r="V117" s="4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4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395"/>
      <c r="B118" s="395"/>
      <c r="C118" s="395"/>
      <c r="D118" s="395"/>
      <c r="E118" s="395"/>
      <c r="F118" s="395"/>
      <c r="G118" s="395"/>
      <c r="H118" s="395"/>
      <c r="I118" s="395"/>
      <c r="J118" s="395"/>
      <c r="K118" s="395"/>
      <c r="L118" s="395"/>
      <c r="M118" s="396"/>
      <c r="N118" s="392" t="s">
        <v>43</v>
      </c>
      <c r="O118" s="393"/>
      <c r="P118" s="393"/>
      <c r="Q118" s="393"/>
      <c r="R118" s="393"/>
      <c r="S118" s="393"/>
      <c r="T118" s="394"/>
      <c r="U118" s="43" t="s">
        <v>0</v>
      </c>
      <c r="V118" s="44">
        <f>IFERROR(SUM(V106:V116),"0")</f>
        <v>0</v>
      </c>
      <c r="W118" s="44">
        <f>IFERROR(SUM(W106:W116),"0")</f>
        <v>0</v>
      </c>
      <c r="X118" s="43"/>
      <c r="Y118" s="68"/>
      <c r="Z118" s="68"/>
    </row>
    <row r="119" spans="1:53" ht="14.25" customHeight="1" x14ac:dyDescent="0.25">
      <c r="A119" s="387" t="s">
        <v>238</v>
      </c>
      <c r="B119" s="387"/>
      <c r="C119" s="387"/>
      <c r="D119" s="387"/>
      <c r="E119" s="387"/>
      <c r="F119" s="387"/>
      <c r="G119" s="387"/>
      <c r="H119" s="387"/>
      <c r="I119" s="387"/>
      <c r="J119" s="387"/>
      <c r="K119" s="387"/>
      <c r="L119" s="387"/>
      <c r="M119" s="387"/>
      <c r="N119" s="387"/>
      <c r="O119" s="387"/>
      <c r="P119" s="387"/>
      <c r="Q119" s="387"/>
      <c r="R119" s="387"/>
      <c r="S119" s="387"/>
      <c r="T119" s="387"/>
      <c r="U119" s="387"/>
      <c r="V119" s="387"/>
      <c r="W119" s="387"/>
      <c r="X119" s="387"/>
      <c r="Y119" s="67"/>
      <c r="Z119" s="67"/>
    </row>
    <row r="120" spans="1:53" ht="27" customHeight="1" x14ac:dyDescent="0.25">
      <c r="A120" s="64" t="s">
        <v>239</v>
      </c>
      <c r="B120" s="64" t="s">
        <v>240</v>
      </c>
      <c r="C120" s="37">
        <v>4301060296</v>
      </c>
      <c r="D120" s="388">
        <v>4607091383065</v>
      </c>
      <c r="E120" s="388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80</v>
      </c>
      <c r="L120" s="39" t="s">
        <v>79</v>
      </c>
      <c r="M120" s="38">
        <v>30</v>
      </c>
      <c r="N120" s="4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90"/>
      <c r="P120" s="390"/>
      <c r="Q120" s="390"/>
      <c r="R120" s="391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IFERROR(IF(W120=0,"",ROUNDUP(W120/H120,0)*0.00937),"")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241</v>
      </c>
      <c r="B121" s="64" t="s">
        <v>242</v>
      </c>
      <c r="C121" s="37">
        <v>4301060371</v>
      </c>
      <c r="D121" s="388">
        <v>4680115881532</v>
      </c>
      <c r="E121" s="388"/>
      <c r="F121" s="63">
        <v>1.4</v>
      </c>
      <c r="G121" s="38">
        <v>6</v>
      </c>
      <c r="H121" s="63">
        <v>8.4</v>
      </c>
      <c r="I121" s="63">
        <v>8.9640000000000004</v>
      </c>
      <c r="J121" s="38">
        <v>56</v>
      </c>
      <c r="K121" s="38" t="s">
        <v>112</v>
      </c>
      <c r="L121" s="39" t="s">
        <v>79</v>
      </c>
      <c r="M121" s="38">
        <v>30</v>
      </c>
      <c r="N121" s="458" t="s">
        <v>243</v>
      </c>
      <c r="O121" s="390"/>
      <c r="P121" s="390"/>
      <c r="Q121" s="390"/>
      <c r="R121" s="391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244</v>
      </c>
      <c r="B122" s="64" t="s">
        <v>245</v>
      </c>
      <c r="C122" s="37">
        <v>4301060356</v>
      </c>
      <c r="D122" s="388">
        <v>4680115882652</v>
      </c>
      <c r="E122" s="388"/>
      <c r="F122" s="63">
        <v>0.33</v>
      </c>
      <c r="G122" s="38">
        <v>6</v>
      </c>
      <c r="H122" s="63">
        <v>1.98</v>
      </c>
      <c r="I122" s="63">
        <v>2.84</v>
      </c>
      <c r="J122" s="38">
        <v>156</v>
      </c>
      <c r="K122" s="38" t="s">
        <v>80</v>
      </c>
      <c r="L122" s="39" t="s">
        <v>79</v>
      </c>
      <c r="M122" s="38">
        <v>40</v>
      </c>
      <c r="N122" s="459" t="s">
        <v>246</v>
      </c>
      <c r="O122" s="390"/>
      <c r="P122" s="390"/>
      <c r="Q122" s="390"/>
      <c r="R122" s="391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247</v>
      </c>
      <c r="B123" s="64" t="s">
        <v>248</v>
      </c>
      <c r="C123" s="37">
        <v>4301060351</v>
      </c>
      <c r="D123" s="388">
        <v>4680115881464</v>
      </c>
      <c r="E123" s="388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133</v>
      </c>
      <c r="M123" s="38">
        <v>30</v>
      </c>
      <c r="N123" s="460" t="s">
        <v>249</v>
      </c>
      <c r="O123" s="390"/>
      <c r="P123" s="390"/>
      <c r="Q123" s="390"/>
      <c r="R123" s="391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95"/>
      <c r="B124" s="395"/>
      <c r="C124" s="395"/>
      <c r="D124" s="395"/>
      <c r="E124" s="395"/>
      <c r="F124" s="395"/>
      <c r="G124" s="395"/>
      <c r="H124" s="395"/>
      <c r="I124" s="395"/>
      <c r="J124" s="395"/>
      <c r="K124" s="395"/>
      <c r="L124" s="395"/>
      <c r="M124" s="396"/>
      <c r="N124" s="392" t="s">
        <v>43</v>
      </c>
      <c r="O124" s="393"/>
      <c r="P124" s="393"/>
      <c r="Q124" s="393"/>
      <c r="R124" s="393"/>
      <c r="S124" s="393"/>
      <c r="T124" s="394"/>
      <c r="U124" s="43" t="s">
        <v>42</v>
      </c>
      <c r="V124" s="44">
        <f>IFERROR(V120/H120,"0")+IFERROR(V121/H121,"0")+IFERROR(V122/H122,"0")+IFERROR(V123/H123,"0")</f>
        <v>0</v>
      </c>
      <c r="W124" s="44">
        <f>IFERROR(W120/H120,"0")+IFERROR(W121/H121,"0")+IFERROR(W122/H122,"0")+IFERROR(W123/H123,"0")</f>
        <v>0</v>
      </c>
      <c r="X124" s="44">
        <f>IFERROR(IF(X120="",0,X120),"0")+IFERROR(IF(X121="",0,X121),"0")+IFERROR(IF(X122="",0,X122),"0")+IFERROR(IF(X123="",0,X123),"0")</f>
        <v>0</v>
      </c>
      <c r="Y124" s="68"/>
      <c r="Z124" s="68"/>
    </row>
    <row r="125" spans="1:53" x14ac:dyDescent="0.2">
      <c r="A125" s="395"/>
      <c r="B125" s="395"/>
      <c r="C125" s="395"/>
      <c r="D125" s="395"/>
      <c r="E125" s="395"/>
      <c r="F125" s="395"/>
      <c r="G125" s="395"/>
      <c r="H125" s="395"/>
      <c r="I125" s="395"/>
      <c r="J125" s="395"/>
      <c r="K125" s="395"/>
      <c r="L125" s="395"/>
      <c r="M125" s="396"/>
      <c r="N125" s="392" t="s">
        <v>43</v>
      </c>
      <c r="O125" s="393"/>
      <c r="P125" s="393"/>
      <c r="Q125" s="393"/>
      <c r="R125" s="393"/>
      <c r="S125" s="393"/>
      <c r="T125" s="394"/>
      <c r="U125" s="43" t="s">
        <v>0</v>
      </c>
      <c r="V125" s="44">
        <f>IFERROR(SUM(V120:V123),"0")</f>
        <v>0</v>
      </c>
      <c r="W125" s="44">
        <f>IFERROR(SUM(W120:W123),"0")</f>
        <v>0</v>
      </c>
      <c r="X125" s="43"/>
      <c r="Y125" s="68"/>
      <c r="Z125" s="68"/>
    </row>
    <row r="126" spans="1:53" ht="16.5" customHeight="1" x14ac:dyDescent="0.25">
      <c r="A126" s="386" t="s">
        <v>250</v>
      </c>
      <c r="B126" s="386"/>
      <c r="C126" s="386"/>
      <c r="D126" s="386"/>
      <c r="E126" s="386"/>
      <c r="F126" s="386"/>
      <c r="G126" s="386"/>
      <c r="H126" s="386"/>
      <c r="I126" s="386"/>
      <c r="J126" s="386"/>
      <c r="K126" s="386"/>
      <c r="L126" s="386"/>
      <c r="M126" s="386"/>
      <c r="N126" s="386"/>
      <c r="O126" s="386"/>
      <c r="P126" s="386"/>
      <c r="Q126" s="386"/>
      <c r="R126" s="386"/>
      <c r="S126" s="386"/>
      <c r="T126" s="386"/>
      <c r="U126" s="386"/>
      <c r="V126" s="386"/>
      <c r="W126" s="386"/>
      <c r="X126" s="386"/>
      <c r="Y126" s="66"/>
      <c r="Z126" s="66"/>
    </row>
    <row r="127" spans="1:53" ht="14.25" customHeight="1" x14ac:dyDescent="0.25">
      <c r="A127" s="387" t="s">
        <v>81</v>
      </c>
      <c r="B127" s="387"/>
      <c r="C127" s="387"/>
      <c r="D127" s="387"/>
      <c r="E127" s="387"/>
      <c r="F127" s="387"/>
      <c r="G127" s="387"/>
      <c r="H127" s="387"/>
      <c r="I127" s="387"/>
      <c r="J127" s="387"/>
      <c r="K127" s="387"/>
      <c r="L127" s="387"/>
      <c r="M127" s="387"/>
      <c r="N127" s="387"/>
      <c r="O127" s="387"/>
      <c r="P127" s="387"/>
      <c r="Q127" s="387"/>
      <c r="R127" s="387"/>
      <c r="S127" s="387"/>
      <c r="T127" s="387"/>
      <c r="U127" s="387"/>
      <c r="V127" s="387"/>
      <c r="W127" s="387"/>
      <c r="X127" s="387"/>
      <c r="Y127" s="67"/>
      <c r="Z127" s="67"/>
    </row>
    <row r="128" spans="1:53" ht="27" customHeight="1" x14ac:dyDescent="0.25">
      <c r="A128" s="64" t="s">
        <v>251</v>
      </c>
      <c r="B128" s="64" t="s">
        <v>252</v>
      </c>
      <c r="C128" s="37">
        <v>4301051612</v>
      </c>
      <c r="D128" s="388">
        <v>4607091385168</v>
      </c>
      <c r="E128" s="388"/>
      <c r="F128" s="63">
        <v>1.4</v>
      </c>
      <c r="G128" s="38">
        <v>6</v>
      </c>
      <c r="H128" s="63">
        <v>8.4</v>
      </c>
      <c r="I128" s="63">
        <v>8.9580000000000002</v>
      </c>
      <c r="J128" s="38">
        <v>56</v>
      </c>
      <c r="K128" s="38" t="s">
        <v>112</v>
      </c>
      <c r="L128" s="39" t="s">
        <v>79</v>
      </c>
      <c r="M128" s="38">
        <v>45</v>
      </c>
      <c r="N128" s="461" t="s">
        <v>253</v>
      </c>
      <c r="O128" s="390"/>
      <c r="P128" s="390"/>
      <c r="Q128" s="390"/>
      <c r="R128" s="391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254</v>
      </c>
      <c r="B129" s="64" t="s">
        <v>255</v>
      </c>
      <c r="C129" s="37">
        <v>4301051362</v>
      </c>
      <c r="D129" s="388">
        <v>4607091383256</v>
      </c>
      <c r="E129" s="388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133</v>
      </c>
      <c r="M129" s="38">
        <v>45</v>
      </c>
      <c r="N129" s="46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90"/>
      <c r="P129" s="390"/>
      <c r="Q129" s="390"/>
      <c r="R129" s="391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256</v>
      </c>
      <c r="B130" s="64" t="s">
        <v>257</v>
      </c>
      <c r="C130" s="37">
        <v>4301051358</v>
      </c>
      <c r="D130" s="388">
        <v>4607091385748</v>
      </c>
      <c r="E130" s="388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133</v>
      </c>
      <c r="M130" s="38">
        <v>45</v>
      </c>
      <c r="N130" s="4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90"/>
      <c r="P130" s="390"/>
      <c r="Q130" s="390"/>
      <c r="R130" s="391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95"/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6"/>
      <c r="N131" s="392" t="s">
        <v>43</v>
      </c>
      <c r="O131" s="393"/>
      <c r="P131" s="393"/>
      <c r="Q131" s="393"/>
      <c r="R131" s="393"/>
      <c r="S131" s="393"/>
      <c r="T131" s="394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x14ac:dyDescent="0.2">
      <c r="A132" s="395"/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6"/>
      <c r="N132" s="392" t="s">
        <v>43</v>
      </c>
      <c r="O132" s="393"/>
      <c r="P132" s="393"/>
      <c r="Q132" s="393"/>
      <c r="R132" s="393"/>
      <c r="S132" s="393"/>
      <c r="T132" s="394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customHeight="1" x14ac:dyDescent="0.2">
      <c r="A133" s="385" t="s">
        <v>258</v>
      </c>
      <c r="B133" s="385"/>
      <c r="C133" s="385"/>
      <c r="D133" s="385"/>
      <c r="E133" s="385"/>
      <c r="F133" s="385"/>
      <c r="G133" s="385"/>
      <c r="H133" s="385"/>
      <c r="I133" s="385"/>
      <c r="J133" s="385"/>
      <c r="K133" s="385"/>
      <c r="L133" s="385"/>
      <c r="M133" s="385"/>
      <c r="N133" s="385"/>
      <c r="O133" s="385"/>
      <c r="P133" s="385"/>
      <c r="Q133" s="385"/>
      <c r="R133" s="385"/>
      <c r="S133" s="385"/>
      <c r="T133" s="385"/>
      <c r="U133" s="385"/>
      <c r="V133" s="385"/>
      <c r="W133" s="385"/>
      <c r="X133" s="385"/>
      <c r="Y133" s="55"/>
      <c r="Z133" s="55"/>
    </row>
    <row r="134" spans="1:53" ht="16.5" customHeight="1" x14ac:dyDescent="0.25">
      <c r="A134" s="386" t="s">
        <v>259</v>
      </c>
      <c r="B134" s="386"/>
      <c r="C134" s="386"/>
      <c r="D134" s="386"/>
      <c r="E134" s="386"/>
      <c r="F134" s="386"/>
      <c r="G134" s="386"/>
      <c r="H134" s="386"/>
      <c r="I134" s="386"/>
      <c r="J134" s="386"/>
      <c r="K134" s="386"/>
      <c r="L134" s="386"/>
      <c r="M134" s="386"/>
      <c r="N134" s="386"/>
      <c r="O134" s="386"/>
      <c r="P134" s="386"/>
      <c r="Q134" s="386"/>
      <c r="R134" s="386"/>
      <c r="S134" s="386"/>
      <c r="T134" s="386"/>
      <c r="U134" s="386"/>
      <c r="V134" s="386"/>
      <c r="W134" s="386"/>
      <c r="X134" s="386"/>
      <c r="Y134" s="66"/>
      <c r="Z134" s="66"/>
    </row>
    <row r="135" spans="1:53" ht="14.25" customHeight="1" x14ac:dyDescent="0.25">
      <c r="A135" s="387" t="s">
        <v>116</v>
      </c>
      <c r="B135" s="387"/>
      <c r="C135" s="387"/>
      <c r="D135" s="387"/>
      <c r="E135" s="387"/>
      <c r="F135" s="387"/>
      <c r="G135" s="387"/>
      <c r="H135" s="387"/>
      <c r="I135" s="387"/>
      <c r="J135" s="387"/>
      <c r="K135" s="387"/>
      <c r="L135" s="387"/>
      <c r="M135" s="387"/>
      <c r="N135" s="387"/>
      <c r="O135" s="387"/>
      <c r="P135" s="387"/>
      <c r="Q135" s="387"/>
      <c r="R135" s="387"/>
      <c r="S135" s="387"/>
      <c r="T135" s="387"/>
      <c r="U135" s="387"/>
      <c r="V135" s="387"/>
      <c r="W135" s="387"/>
      <c r="X135" s="387"/>
      <c r="Y135" s="67"/>
      <c r="Z135" s="67"/>
    </row>
    <row r="136" spans="1:53" ht="27" customHeight="1" x14ac:dyDescent="0.25">
      <c r="A136" s="64" t="s">
        <v>260</v>
      </c>
      <c r="B136" s="64" t="s">
        <v>261</v>
      </c>
      <c r="C136" s="37">
        <v>4301011223</v>
      </c>
      <c r="D136" s="388">
        <v>4607091383423</v>
      </c>
      <c r="E136" s="388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133</v>
      </c>
      <c r="M136" s="38">
        <v>35</v>
      </c>
      <c r="N136" s="4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90"/>
      <c r="P136" s="390"/>
      <c r="Q136" s="390"/>
      <c r="R136" s="391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262</v>
      </c>
      <c r="B137" s="64" t="s">
        <v>263</v>
      </c>
      <c r="C137" s="37">
        <v>4301011338</v>
      </c>
      <c r="D137" s="388">
        <v>4607091381405</v>
      </c>
      <c r="E137" s="388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46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90"/>
      <c r="P137" s="390"/>
      <c r="Q137" s="390"/>
      <c r="R137" s="391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264</v>
      </c>
      <c r="B138" s="64" t="s">
        <v>265</v>
      </c>
      <c r="C138" s="37">
        <v>4301011333</v>
      </c>
      <c r="D138" s="388">
        <v>4607091386516</v>
      </c>
      <c r="E138" s="388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4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90"/>
      <c r="P138" s="390"/>
      <c r="Q138" s="390"/>
      <c r="R138" s="391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95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6"/>
      <c r="N139" s="392" t="s">
        <v>43</v>
      </c>
      <c r="O139" s="393"/>
      <c r="P139" s="393"/>
      <c r="Q139" s="393"/>
      <c r="R139" s="393"/>
      <c r="S139" s="393"/>
      <c r="T139" s="394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x14ac:dyDescent="0.2">
      <c r="A140" s="395"/>
      <c r="B140" s="395"/>
      <c r="C140" s="395"/>
      <c r="D140" s="395"/>
      <c r="E140" s="395"/>
      <c r="F140" s="395"/>
      <c r="G140" s="395"/>
      <c r="H140" s="395"/>
      <c r="I140" s="395"/>
      <c r="J140" s="395"/>
      <c r="K140" s="395"/>
      <c r="L140" s="395"/>
      <c r="M140" s="396"/>
      <c r="N140" s="392" t="s">
        <v>43</v>
      </c>
      <c r="O140" s="393"/>
      <c r="P140" s="393"/>
      <c r="Q140" s="393"/>
      <c r="R140" s="393"/>
      <c r="S140" s="393"/>
      <c r="T140" s="394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25">
      <c r="A141" s="386" t="s">
        <v>266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66"/>
      <c r="Z141" s="66"/>
    </row>
    <row r="142" spans="1:53" ht="14.25" customHeight="1" x14ac:dyDescent="0.25">
      <c r="A142" s="387" t="s">
        <v>76</v>
      </c>
      <c r="B142" s="387"/>
      <c r="C142" s="387"/>
      <c r="D142" s="387"/>
      <c r="E142" s="387"/>
      <c r="F142" s="387"/>
      <c r="G142" s="387"/>
      <c r="H142" s="387"/>
      <c r="I142" s="387"/>
      <c r="J142" s="387"/>
      <c r="K142" s="387"/>
      <c r="L142" s="387"/>
      <c r="M142" s="387"/>
      <c r="N142" s="387"/>
      <c r="O142" s="387"/>
      <c r="P142" s="387"/>
      <c r="Q142" s="387"/>
      <c r="R142" s="387"/>
      <c r="S142" s="387"/>
      <c r="T142" s="387"/>
      <c r="U142" s="387"/>
      <c r="V142" s="387"/>
      <c r="W142" s="387"/>
      <c r="X142" s="387"/>
      <c r="Y142" s="67"/>
      <c r="Z142" s="67"/>
    </row>
    <row r="143" spans="1:53" ht="27" customHeight="1" x14ac:dyDescent="0.25">
      <c r="A143" s="64" t="s">
        <v>267</v>
      </c>
      <c r="B143" s="64" t="s">
        <v>268</v>
      </c>
      <c r="C143" s="37">
        <v>4301031191</v>
      </c>
      <c r="D143" s="388">
        <v>4680115880993</v>
      </c>
      <c r="E143" s="388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90"/>
      <c r="P143" s="390"/>
      <c r="Q143" s="390"/>
      <c r="R143" s="391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1" si="6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269</v>
      </c>
      <c r="B144" s="64" t="s">
        <v>270</v>
      </c>
      <c r="C144" s="37">
        <v>4301031204</v>
      </c>
      <c r="D144" s="388">
        <v>4680115881761</v>
      </c>
      <c r="E144" s="388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4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90"/>
      <c r="P144" s="390"/>
      <c r="Q144" s="390"/>
      <c r="R144" s="391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6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271</v>
      </c>
      <c r="B145" s="64" t="s">
        <v>272</v>
      </c>
      <c r="C145" s="37">
        <v>4301031201</v>
      </c>
      <c r="D145" s="388">
        <v>4680115881563</v>
      </c>
      <c r="E145" s="388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4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90"/>
      <c r="P145" s="390"/>
      <c r="Q145" s="390"/>
      <c r="R145" s="391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6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273</v>
      </c>
      <c r="B146" s="64" t="s">
        <v>274</v>
      </c>
      <c r="C146" s="37">
        <v>4301031199</v>
      </c>
      <c r="D146" s="388">
        <v>4680115880986</v>
      </c>
      <c r="E146" s="388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188</v>
      </c>
      <c r="L146" s="39" t="s">
        <v>79</v>
      </c>
      <c r="M146" s="38">
        <v>40</v>
      </c>
      <c r="N146" s="4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90"/>
      <c r="P146" s="390"/>
      <c r="Q146" s="390"/>
      <c r="R146" s="391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6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275</v>
      </c>
      <c r="B147" s="64" t="s">
        <v>276</v>
      </c>
      <c r="C147" s="37">
        <v>4301031190</v>
      </c>
      <c r="D147" s="388">
        <v>4680115880207</v>
      </c>
      <c r="E147" s="388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4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90"/>
      <c r="P147" s="390"/>
      <c r="Q147" s="390"/>
      <c r="R147" s="391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6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277</v>
      </c>
      <c r="B148" s="64" t="s">
        <v>278</v>
      </c>
      <c r="C148" s="37">
        <v>4301031205</v>
      </c>
      <c r="D148" s="388">
        <v>4680115881785</v>
      </c>
      <c r="E148" s="388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188</v>
      </c>
      <c r="L148" s="39" t="s">
        <v>79</v>
      </c>
      <c r="M148" s="38">
        <v>40</v>
      </c>
      <c r="N148" s="4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90"/>
      <c r="P148" s="390"/>
      <c r="Q148" s="390"/>
      <c r="R148" s="391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6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279</v>
      </c>
      <c r="B149" s="64" t="s">
        <v>280</v>
      </c>
      <c r="C149" s="37">
        <v>4301031202</v>
      </c>
      <c r="D149" s="388">
        <v>4680115881679</v>
      </c>
      <c r="E149" s="388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188</v>
      </c>
      <c r="L149" s="39" t="s">
        <v>79</v>
      </c>
      <c r="M149" s="38">
        <v>40</v>
      </c>
      <c r="N149" s="4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90"/>
      <c r="P149" s="390"/>
      <c r="Q149" s="390"/>
      <c r="R149" s="391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6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281</v>
      </c>
      <c r="B150" s="64" t="s">
        <v>282</v>
      </c>
      <c r="C150" s="37">
        <v>4301031158</v>
      </c>
      <c r="D150" s="388">
        <v>4680115880191</v>
      </c>
      <c r="E150" s="388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90"/>
      <c r="P150" s="390"/>
      <c r="Q150" s="390"/>
      <c r="R150" s="391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6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16.5" customHeight="1" x14ac:dyDescent="0.25">
      <c r="A151" s="64" t="s">
        <v>283</v>
      </c>
      <c r="B151" s="64" t="s">
        <v>284</v>
      </c>
      <c r="C151" s="37">
        <v>4301031245</v>
      </c>
      <c r="D151" s="388">
        <v>4680115883963</v>
      </c>
      <c r="E151" s="388"/>
      <c r="F151" s="63">
        <v>0.28000000000000003</v>
      </c>
      <c r="G151" s="38">
        <v>6</v>
      </c>
      <c r="H151" s="63">
        <v>1.68</v>
      </c>
      <c r="I151" s="63">
        <v>1.78</v>
      </c>
      <c r="J151" s="38">
        <v>234</v>
      </c>
      <c r="K151" s="38" t="s">
        <v>188</v>
      </c>
      <c r="L151" s="39" t="s">
        <v>79</v>
      </c>
      <c r="M151" s="38">
        <v>40</v>
      </c>
      <c r="N151" s="475" t="s">
        <v>285</v>
      </c>
      <c r="O151" s="390"/>
      <c r="P151" s="390"/>
      <c r="Q151" s="390"/>
      <c r="R151" s="391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6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x14ac:dyDescent="0.2">
      <c r="A152" s="395"/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6"/>
      <c r="N152" s="392" t="s">
        <v>43</v>
      </c>
      <c r="O152" s="393"/>
      <c r="P152" s="393"/>
      <c r="Q152" s="393"/>
      <c r="R152" s="393"/>
      <c r="S152" s="393"/>
      <c r="T152" s="394"/>
      <c r="U152" s="43" t="s">
        <v>42</v>
      </c>
      <c r="V152" s="44">
        <f>IFERROR(V143/H143,"0")+IFERROR(V144/H144,"0")+IFERROR(V145/H145,"0")+IFERROR(V146/H146,"0")+IFERROR(V147/H147,"0")+IFERROR(V148/H148,"0")+IFERROR(V149/H149,"0")+IFERROR(V150/H150,"0")+IFERROR(V151/H151,"0")</f>
        <v>0</v>
      </c>
      <c r="W152" s="44">
        <f>IFERROR(W143/H143,"0")+IFERROR(W144/H144,"0")+IFERROR(W145/H145,"0")+IFERROR(W146/H146,"0")+IFERROR(W147/H147,"0")+IFERROR(W148/H148,"0")+IFERROR(W149/H149,"0")+IFERROR(W150/H150,"0")+IFERROR(W151/H151,"0")</f>
        <v>0</v>
      </c>
      <c r="X152" s="44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68"/>
      <c r="Z152" s="68"/>
    </row>
    <row r="153" spans="1:53" x14ac:dyDescent="0.2">
      <c r="A153" s="395"/>
      <c r="B153" s="395"/>
      <c r="C153" s="395"/>
      <c r="D153" s="395"/>
      <c r="E153" s="395"/>
      <c r="F153" s="395"/>
      <c r="G153" s="395"/>
      <c r="H153" s="395"/>
      <c r="I153" s="395"/>
      <c r="J153" s="395"/>
      <c r="K153" s="395"/>
      <c r="L153" s="395"/>
      <c r="M153" s="396"/>
      <c r="N153" s="392" t="s">
        <v>43</v>
      </c>
      <c r="O153" s="393"/>
      <c r="P153" s="393"/>
      <c r="Q153" s="393"/>
      <c r="R153" s="393"/>
      <c r="S153" s="393"/>
      <c r="T153" s="394"/>
      <c r="U153" s="43" t="s">
        <v>0</v>
      </c>
      <c r="V153" s="44">
        <f>IFERROR(SUM(V143:V151),"0")</f>
        <v>0</v>
      </c>
      <c r="W153" s="44">
        <f>IFERROR(SUM(W143:W151),"0")</f>
        <v>0</v>
      </c>
      <c r="X153" s="43"/>
      <c r="Y153" s="68"/>
      <c r="Z153" s="68"/>
    </row>
    <row r="154" spans="1:53" ht="16.5" customHeight="1" x14ac:dyDescent="0.25">
      <c r="A154" s="386" t="s">
        <v>286</v>
      </c>
      <c r="B154" s="386"/>
      <c r="C154" s="386"/>
      <c r="D154" s="386"/>
      <c r="E154" s="386"/>
      <c r="F154" s="386"/>
      <c r="G154" s="386"/>
      <c r="H154" s="386"/>
      <c r="I154" s="386"/>
      <c r="J154" s="386"/>
      <c r="K154" s="386"/>
      <c r="L154" s="386"/>
      <c r="M154" s="386"/>
      <c r="N154" s="386"/>
      <c r="O154" s="386"/>
      <c r="P154" s="386"/>
      <c r="Q154" s="386"/>
      <c r="R154" s="386"/>
      <c r="S154" s="386"/>
      <c r="T154" s="386"/>
      <c r="U154" s="386"/>
      <c r="V154" s="386"/>
      <c r="W154" s="386"/>
      <c r="X154" s="386"/>
      <c r="Y154" s="66"/>
      <c r="Z154" s="66"/>
    </row>
    <row r="155" spans="1:53" ht="14.25" customHeight="1" x14ac:dyDescent="0.25">
      <c r="A155" s="387" t="s">
        <v>116</v>
      </c>
      <c r="B155" s="387"/>
      <c r="C155" s="387"/>
      <c r="D155" s="387"/>
      <c r="E155" s="387"/>
      <c r="F155" s="387"/>
      <c r="G155" s="387"/>
      <c r="H155" s="387"/>
      <c r="I155" s="387"/>
      <c r="J155" s="387"/>
      <c r="K155" s="387"/>
      <c r="L155" s="387"/>
      <c r="M155" s="387"/>
      <c r="N155" s="387"/>
      <c r="O155" s="387"/>
      <c r="P155" s="387"/>
      <c r="Q155" s="387"/>
      <c r="R155" s="387"/>
      <c r="S155" s="387"/>
      <c r="T155" s="387"/>
      <c r="U155" s="387"/>
      <c r="V155" s="387"/>
      <c r="W155" s="387"/>
      <c r="X155" s="387"/>
      <c r="Y155" s="67"/>
      <c r="Z155" s="67"/>
    </row>
    <row r="156" spans="1:53" ht="16.5" customHeight="1" x14ac:dyDescent="0.25">
      <c r="A156" s="64" t="s">
        <v>287</v>
      </c>
      <c r="B156" s="64" t="s">
        <v>288</v>
      </c>
      <c r="C156" s="37">
        <v>4301011450</v>
      </c>
      <c r="D156" s="388">
        <v>4680115881402</v>
      </c>
      <c r="E156" s="388"/>
      <c r="F156" s="63">
        <v>1.35</v>
      </c>
      <c r="G156" s="38">
        <v>8</v>
      </c>
      <c r="H156" s="63">
        <v>10.8</v>
      </c>
      <c r="I156" s="63">
        <v>11.28</v>
      </c>
      <c r="J156" s="38">
        <v>56</v>
      </c>
      <c r="K156" s="38" t="s">
        <v>112</v>
      </c>
      <c r="L156" s="39" t="s">
        <v>111</v>
      </c>
      <c r="M156" s="38">
        <v>55</v>
      </c>
      <c r="N156" s="4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90"/>
      <c r="P156" s="390"/>
      <c r="Q156" s="390"/>
      <c r="R156" s="391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IFERROR(IF(W156=0,"",ROUNDUP(W156/H156,0)*0.02175),"")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ht="27" customHeight="1" x14ac:dyDescent="0.25">
      <c r="A157" s="64" t="s">
        <v>289</v>
      </c>
      <c r="B157" s="64" t="s">
        <v>290</v>
      </c>
      <c r="C157" s="37">
        <v>4301011454</v>
      </c>
      <c r="D157" s="388">
        <v>4680115881396</v>
      </c>
      <c r="E157" s="388"/>
      <c r="F157" s="63">
        <v>0.45</v>
      </c>
      <c r="G157" s="38">
        <v>6</v>
      </c>
      <c r="H157" s="63">
        <v>2.7</v>
      </c>
      <c r="I157" s="63">
        <v>2.9</v>
      </c>
      <c r="J157" s="38">
        <v>156</v>
      </c>
      <c r="K157" s="38" t="s">
        <v>80</v>
      </c>
      <c r="L157" s="39" t="s">
        <v>79</v>
      </c>
      <c r="M157" s="38">
        <v>55</v>
      </c>
      <c r="N157" s="4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90"/>
      <c r="P157" s="390"/>
      <c r="Q157" s="390"/>
      <c r="R157" s="391"/>
      <c r="S157" s="40" t="s">
        <v>48</v>
      </c>
      <c r="T157" s="40" t="s">
        <v>48</v>
      </c>
      <c r="U157" s="41" t="s">
        <v>0</v>
      </c>
      <c r="V157" s="59">
        <v>0</v>
      </c>
      <c r="W157" s="56">
        <f>IFERROR(IF(V157="",0,CEILING((V157/$H157),1)*$H157),"")</f>
        <v>0</v>
      </c>
      <c r="X157" s="42" t="str">
        <f>IFERROR(IF(W157=0,"",ROUNDUP(W157/H157,0)*0.00753),"")</f>
        <v/>
      </c>
      <c r="Y157" s="69" t="s">
        <v>48</v>
      </c>
      <c r="Z157" s="70" t="s">
        <v>48</v>
      </c>
      <c r="AD157" s="71"/>
      <c r="BA157" s="154" t="s">
        <v>66</v>
      </c>
    </row>
    <row r="158" spans="1:53" x14ac:dyDescent="0.2">
      <c r="A158" s="395"/>
      <c r="B158" s="395"/>
      <c r="C158" s="395"/>
      <c r="D158" s="395"/>
      <c r="E158" s="395"/>
      <c r="F158" s="395"/>
      <c r="G158" s="395"/>
      <c r="H158" s="395"/>
      <c r="I158" s="395"/>
      <c r="J158" s="395"/>
      <c r="K158" s="395"/>
      <c r="L158" s="395"/>
      <c r="M158" s="396"/>
      <c r="N158" s="392" t="s">
        <v>43</v>
      </c>
      <c r="O158" s="393"/>
      <c r="P158" s="393"/>
      <c r="Q158" s="393"/>
      <c r="R158" s="393"/>
      <c r="S158" s="393"/>
      <c r="T158" s="394"/>
      <c r="U158" s="43" t="s">
        <v>42</v>
      </c>
      <c r="V158" s="44">
        <f>IFERROR(V156/H156,"0")+IFERROR(V157/H157,"0")</f>
        <v>0</v>
      </c>
      <c r="W158" s="44">
        <f>IFERROR(W156/H156,"0")+IFERROR(W157/H157,"0")</f>
        <v>0</v>
      </c>
      <c r="X158" s="44">
        <f>IFERROR(IF(X156="",0,X156),"0")+IFERROR(IF(X157="",0,X157),"0")</f>
        <v>0</v>
      </c>
      <c r="Y158" s="68"/>
      <c r="Z158" s="68"/>
    </row>
    <row r="159" spans="1:53" x14ac:dyDescent="0.2">
      <c r="A159" s="395"/>
      <c r="B159" s="395"/>
      <c r="C159" s="395"/>
      <c r="D159" s="395"/>
      <c r="E159" s="395"/>
      <c r="F159" s="395"/>
      <c r="G159" s="395"/>
      <c r="H159" s="395"/>
      <c r="I159" s="395"/>
      <c r="J159" s="395"/>
      <c r="K159" s="395"/>
      <c r="L159" s="395"/>
      <c r="M159" s="396"/>
      <c r="N159" s="392" t="s">
        <v>43</v>
      </c>
      <c r="O159" s="393"/>
      <c r="P159" s="393"/>
      <c r="Q159" s="393"/>
      <c r="R159" s="393"/>
      <c r="S159" s="393"/>
      <c r="T159" s="394"/>
      <c r="U159" s="43" t="s">
        <v>0</v>
      </c>
      <c r="V159" s="44">
        <f>IFERROR(SUM(V156:V157),"0")</f>
        <v>0</v>
      </c>
      <c r="W159" s="44">
        <f>IFERROR(SUM(W156:W157),"0")</f>
        <v>0</v>
      </c>
      <c r="X159" s="43"/>
      <c r="Y159" s="68"/>
      <c r="Z159" s="68"/>
    </row>
    <row r="160" spans="1:53" ht="14.25" customHeight="1" x14ac:dyDescent="0.25">
      <c r="A160" s="387" t="s">
        <v>108</v>
      </c>
      <c r="B160" s="387"/>
      <c r="C160" s="387"/>
      <c r="D160" s="387"/>
      <c r="E160" s="387"/>
      <c r="F160" s="387"/>
      <c r="G160" s="387"/>
      <c r="H160" s="387"/>
      <c r="I160" s="387"/>
      <c r="J160" s="387"/>
      <c r="K160" s="387"/>
      <c r="L160" s="387"/>
      <c r="M160" s="387"/>
      <c r="N160" s="387"/>
      <c r="O160" s="387"/>
      <c r="P160" s="387"/>
      <c r="Q160" s="387"/>
      <c r="R160" s="387"/>
      <c r="S160" s="387"/>
      <c r="T160" s="387"/>
      <c r="U160" s="387"/>
      <c r="V160" s="387"/>
      <c r="W160" s="387"/>
      <c r="X160" s="387"/>
      <c r="Y160" s="67"/>
      <c r="Z160" s="67"/>
    </row>
    <row r="161" spans="1:53" ht="16.5" customHeight="1" x14ac:dyDescent="0.25">
      <c r="A161" s="64" t="s">
        <v>291</v>
      </c>
      <c r="B161" s="64" t="s">
        <v>292</v>
      </c>
      <c r="C161" s="37">
        <v>4301020262</v>
      </c>
      <c r="D161" s="388">
        <v>4680115882935</v>
      </c>
      <c r="E161" s="388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112</v>
      </c>
      <c r="L161" s="39" t="s">
        <v>133</v>
      </c>
      <c r="M161" s="38">
        <v>50</v>
      </c>
      <c r="N161" s="478" t="s">
        <v>293</v>
      </c>
      <c r="O161" s="390"/>
      <c r="P161" s="390"/>
      <c r="Q161" s="390"/>
      <c r="R161" s="391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ht="16.5" customHeight="1" x14ac:dyDescent="0.25">
      <c r="A162" s="64" t="s">
        <v>294</v>
      </c>
      <c r="B162" s="64" t="s">
        <v>295</v>
      </c>
      <c r="C162" s="37">
        <v>4301020220</v>
      </c>
      <c r="D162" s="388">
        <v>4680115880764</v>
      </c>
      <c r="E162" s="388"/>
      <c r="F162" s="63">
        <v>0.35</v>
      </c>
      <c r="G162" s="38">
        <v>6</v>
      </c>
      <c r="H162" s="63">
        <v>2.1</v>
      </c>
      <c r="I162" s="63">
        <v>2.2999999999999998</v>
      </c>
      <c r="J162" s="38">
        <v>156</v>
      </c>
      <c r="K162" s="38" t="s">
        <v>80</v>
      </c>
      <c r="L162" s="39" t="s">
        <v>111</v>
      </c>
      <c r="M162" s="38">
        <v>50</v>
      </c>
      <c r="N162" s="4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90"/>
      <c r="P162" s="390"/>
      <c r="Q162" s="390"/>
      <c r="R162" s="391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6" t="s">
        <v>66</v>
      </c>
    </row>
    <row r="163" spans="1:53" x14ac:dyDescent="0.2">
      <c r="A163" s="395"/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6"/>
      <c r="N163" s="392" t="s">
        <v>43</v>
      </c>
      <c r="O163" s="393"/>
      <c r="P163" s="393"/>
      <c r="Q163" s="393"/>
      <c r="R163" s="393"/>
      <c r="S163" s="393"/>
      <c r="T163" s="394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395"/>
      <c r="B164" s="395"/>
      <c r="C164" s="395"/>
      <c r="D164" s="395"/>
      <c r="E164" s="395"/>
      <c r="F164" s="395"/>
      <c r="G164" s="395"/>
      <c r="H164" s="395"/>
      <c r="I164" s="395"/>
      <c r="J164" s="395"/>
      <c r="K164" s="395"/>
      <c r="L164" s="395"/>
      <c r="M164" s="396"/>
      <c r="N164" s="392" t="s">
        <v>43</v>
      </c>
      <c r="O164" s="393"/>
      <c r="P164" s="393"/>
      <c r="Q164" s="393"/>
      <c r="R164" s="393"/>
      <c r="S164" s="393"/>
      <c r="T164" s="394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387" t="s">
        <v>76</v>
      </c>
      <c r="B165" s="387"/>
      <c r="C165" s="387"/>
      <c r="D165" s="387"/>
      <c r="E165" s="387"/>
      <c r="F165" s="387"/>
      <c r="G165" s="387"/>
      <c r="H165" s="387"/>
      <c r="I165" s="387"/>
      <c r="J165" s="387"/>
      <c r="K165" s="387"/>
      <c r="L165" s="387"/>
      <c r="M165" s="387"/>
      <c r="N165" s="387"/>
      <c r="O165" s="387"/>
      <c r="P165" s="387"/>
      <c r="Q165" s="387"/>
      <c r="R165" s="387"/>
      <c r="S165" s="387"/>
      <c r="T165" s="387"/>
      <c r="U165" s="387"/>
      <c r="V165" s="387"/>
      <c r="W165" s="387"/>
      <c r="X165" s="387"/>
      <c r="Y165" s="67"/>
      <c r="Z165" s="67"/>
    </row>
    <row r="166" spans="1:53" ht="27" customHeight="1" x14ac:dyDescent="0.25">
      <c r="A166" s="64" t="s">
        <v>296</v>
      </c>
      <c r="B166" s="64" t="s">
        <v>297</v>
      </c>
      <c r="C166" s="37">
        <v>4301031224</v>
      </c>
      <c r="D166" s="388">
        <v>4680115882683</v>
      </c>
      <c r="E166" s="388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90"/>
      <c r="P166" s="390"/>
      <c r="Q166" s="390"/>
      <c r="R166" s="391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298</v>
      </c>
      <c r="B167" s="64" t="s">
        <v>299</v>
      </c>
      <c r="C167" s="37">
        <v>4301031230</v>
      </c>
      <c r="D167" s="388">
        <v>4680115882690</v>
      </c>
      <c r="E167" s="388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90"/>
      <c r="P167" s="390"/>
      <c r="Q167" s="390"/>
      <c r="R167" s="391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300</v>
      </c>
      <c r="B168" s="64" t="s">
        <v>301</v>
      </c>
      <c r="C168" s="37">
        <v>4301031220</v>
      </c>
      <c r="D168" s="388">
        <v>4680115882669</v>
      </c>
      <c r="E168" s="388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8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90"/>
      <c r="P168" s="390"/>
      <c r="Q168" s="390"/>
      <c r="R168" s="391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302</v>
      </c>
      <c r="B169" s="64" t="s">
        <v>303</v>
      </c>
      <c r="C169" s="37">
        <v>4301031221</v>
      </c>
      <c r="D169" s="388">
        <v>4680115882676</v>
      </c>
      <c r="E169" s="388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4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90"/>
      <c r="P169" s="390"/>
      <c r="Q169" s="390"/>
      <c r="R169" s="391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x14ac:dyDescent="0.2">
      <c r="A170" s="395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6"/>
      <c r="N170" s="392" t="s">
        <v>43</v>
      </c>
      <c r="O170" s="393"/>
      <c r="P170" s="393"/>
      <c r="Q170" s="393"/>
      <c r="R170" s="393"/>
      <c r="S170" s="393"/>
      <c r="T170" s="394"/>
      <c r="U170" s="43" t="s">
        <v>42</v>
      </c>
      <c r="V170" s="44">
        <f>IFERROR(V166/H166,"0")+IFERROR(V167/H167,"0")+IFERROR(V168/H168,"0")+IFERROR(V169/H169,"0")</f>
        <v>0</v>
      </c>
      <c r="W170" s="44">
        <f>IFERROR(W166/H166,"0")+IFERROR(W167/H167,"0")+IFERROR(W168/H168,"0")+IFERROR(W169/H169,"0")</f>
        <v>0</v>
      </c>
      <c r="X170" s="44">
        <f>IFERROR(IF(X166="",0,X166),"0")+IFERROR(IF(X167="",0,X167),"0")+IFERROR(IF(X168="",0,X168),"0")+IFERROR(IF(X169="",0,X169),"0")</f>
        <v>0</v>
      </c>
      <c r="Y170" s="68"/>
      <c r="Z170" s="68"/>
    </row>
    <row r="171" spans="1:53" x14ac:dyDescent="0.2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6"/>
      <c r="N171" s="392" t="s">
        <v>43</v>
      </c>
      <c r="O171" s="393"/>
      <c r="P171" s="393"/>
      <c r="Q171" s="393"/>
      <c r="R171" s="393"/>
      <c r="S171" s="393"/>
      <c r="T171" s="394"/>
      <c r="U171" s="43" t="s">
        <v>0</v>
      </c>
      <c r="V171" s="44">
        <f>IFERROR(SUM(V166:V169),"0")</f>
        <v>0</v>
      </c>
      <c r="W171" s="44">
        <f>IFERROR(SUM(W166:W169),"0")</f>
        <v>0</v>
      </c>
      <c r="X171" s="43"/>
      <c r="Y171" s="68"/>
      <c r="Z171" s="68"/>
    </row>
    <row r="172" spans="1:53" ht="14.25" customHeight="1" x14ac:dyDescent="0.25">
      <c r="A172" s="387" t="s">
        <v>81</v>
      </c>
      <c r="B172" s="387"/>
      <c r="C172" s="387"/>
      <c r="D172" s="387"/>
      <c r="E172" s="387"/>
      <c r="F172" s="387"/>
      <c r="G172" s="387"/>
      <c r="H172" s="387"/>
      <c r="I172" s="387"/>
      <c r="J172" s="387"/>
      <c r="K172" s="387"/>
      <c r="L172" s="387"/>
      <c r="M172" s="387"/>
      <c r="N172" s="387"/>
      <c r="O172" s="387"/>
      <c r="P172" s="387"/>
      <c r="Q172" s="387"/>
      <c r="R172" s="387"/>
      <c r="S172" s="387"/>
      <c r="T172" s="387"/>
      <c r="U172" s="387"/>
      <c r="V172" s="387"/>
      <c r="W172" s="387"/>
      <c r="X172" s="387"/>
      <c r="Y172" s="67"/>
      <c r="Z172" s="67"/>
    </row>
    <row r="173" spans="1:53" ht="27" customHeight="1" x14ac:dyDescent="0.25">
      <c r="A173" s="64" t="s">
        <v>304</v>
      </c>
      <c r="B173" s="64" t="s">
        <v>305</v>
      </c>
      <c r="C173" s="37">
        <v>4301051409</v>
      </c>
      <c r="D173" s="388">
        <v>4680115881556</v>
      </c>
      <c r="E173" s="388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133</v>
      </c>
      <c r="M173" s="38">
        <v>45</v>
      </c>
      <c r="N173" s="4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90"/>
      <c r="P173" s="390"/>
      <c r="Q173" s="390"/>
      <c r="R173" s="391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ref="W173:W189" si="7">IFERROR(IF(V173="",0,CEILING((V173/$H173),1)*$H173),"")</f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306</v>
      </c>
      <c r="B174" s="64" t="s">
        <v>307</v>
      </c>
      <c r="C174" s="37">
        <v>4301051538</v>
      </c>
      <c r="D174" s="388">
        <v>4680115880573</v>
      </c>
      <c r="E174" s="388"/>
      <c r="F174" s="63">
        <v>1.45</v>
      </c>
      <c r="G174" s="38">
        <v>6</v>
      </c>
      <c r="H174" s="63">
        <v>8.6999999999999993</v>
      </c>
      <c r="I174" s="63">
        <v>9.2639999999999993</v>
      </c>
      <c r="J174" s="38">
        <v>56</v>
      </c>
      <c r="K174" s="38" t="s">
        <v>112</v>
      </c>
      <c r="L174" s="39" t="s">
        <v>79</v>
      </c>
      <c r="M174" s="38">
        <v>45</v>
      </c>
      <c r="N174" s="485" t="s">
        <v>308</v>
      </c>
      <c r="O174" s="390"/>
      <c r="P174" s="390"/>
      <c r="Q174" s="390"/>
      <c r="R174" s="391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7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309</v>
      </c>
      <c r="B175" s="64" t="s">
        <v>310</v>
      </c>
      <c r="C175" s="37">
        <v>4301051408</v>
      </c>
      <c r="D175" s="388">
        <v>4680115881594</v>
      </c>
      <c r="E175" s="388"/>
      <c r="F175" s="63">
        <v>1.35</v>
      </c>
      <c r="G175" s="38">
        <v>6</v>
      </c>
      <c r="H175" s="63">
        <v>8.1</v>
      </c>
      <c r="I175" s="63">
        <v>8.6639999999999997</v>
      </c>
      <c r="J175" s="38">
        <v>56</v>
      </c>
      <c r="K175" s="38" t="s">
        <v>112</v>
      </c>
      <c r="L175" s="39" t="s">
        <v>133</v>
      </c>
      <c r="M175" s="38">
        <v>40</v>
      </c>
      <c r="N175" s="4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90"/>
      <c r="P175" s="390"/>
      <c r="Q175" s="390"/>
      <c r="R175" s="391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7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311</v>
      </c>
      <c r="B176" s="64" t="s">
        <v>312</v>
      </c>
      <c r="C176" s="37">
        <v>4301051505</v>
      </c>
      <c r="D176" s="388">
        <v>4680115881587</v>
      </c>
      <c r="E176" s="388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112</v>
      </c>
      <c r="L176" s="39" t="s">
        <v>79</v>
      </c>
      <c r="M176" s="38">
        <v>40</v>
      </c>
      <c r="N176" s="487" t="s">
        <v>313</v>
      </c>
      <c r="O176" s="390"/>
      <c r="P176" s="390"/>
      <c r="Q176" s="390"/>
      <c r="R176" s="391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7"/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customHeight="1" x14ac:dyDescent="0.25">
      <c r="A177" s="64" t="s">
        <v>314</v>
      </c>
      <c r="B177" s="64" t="s">
        <v>315</v>
      </c>
      <c r="C177" s="37">
        <v>4301051380</v>
      </c>
      <c r="D177" s="388">
        <v>4680115880962</v>
      </c>
      <c r="E177" s="388"/>
      <c r="F177" s="63">
        <v>1.3</v>
      </c>
      <c r="G177" s="38">
        <v>6</v>
      </c>
      <c r="H177" s="63">
        <v>7.8</v>
      </c>
      <c r="I177" s="63">
        <v>8.3640000000000008</v>
      </c>
      <c r="J177" s="38">
        <v>56</v>
      </c>
      <c r="K177" s="38" t="s">
        <v>112</v>
      </c>
      <c r="L177" s="39" t="s">
        <v>79</v>
      </c>
      <c r="M177" s="38">
        <v>40</v>
      </c>
      <c r="N177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90"/>
      <c r="P177" s="390"/>
      <c r="Q177" s="390"/>
      <c r="R177" s="391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7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316</v>
      </c>
      <c r="B178" s="64" t="s">
        <v>317</v>
      </c>
      <c r="C178" s="37">
        <v>4301051411</v>
      </c>
      <c r="D178" s="388">
        <v>4680115881617</v>
      </c>
      <c r="E178" s="388"/>
      <c r="F178" s="63">
        <v>1.35</v>
      </c>
      <c r="G178" s="38">
        <v>6</v>
      </c>
      <c r="H178" s="63">
        <v>8.1</v>
      </c>
      <c r="I178" s="63">
        <v>8.6460000000000008</v>
      </c>
      <c r="J178" s="38">
        <v>56</v>
      </c>
      <c r="K178" s="38" t="s">
        <v>112</v>
      </c>
      <c r="L178" s="39" t="s">
        <v>133</v>
      </c>
      <c r="M178" s="38">
        <v>40</v>
      </c>
      <c r="N178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90"/>
      <c r="P178" s="390"/>
      <c r="Q178" s="390"/>
      <c r="R178" s="391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7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318</v>
      </c>
      <c r="B179" s="64" t="s">
        <v>319</v>
      </c>
      <c r="C179" s="37">
        <v>4301051487</v>
      </c>
      <c r="D179" s="388">
        <v>4680115881228</v>
      </c>
      <c r="E179" s="388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80</v>
      </c>
      <c r="L179" s="39" t="s">
        <v>79</v>
      </c>
      <c r="M179" s="38">
        <v>40</v>
      </c>
      <c r="N179" s="490" t="s">
        <v>320</v>
      </c>
      <c r="O179" s="390"/>
      <c r="P179" s="390"/>
      <c r="Q179" s="390"/>
      <c r="R179" s="391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7"/>
        <v>0</v>
      </c>
      <c r="X179" s="42" t="str">
        <f>IFERROR(IF(W179=0,"",ROUNDUP(W179/H179,0)*0.00753),"")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321</v>
      </c>
      <c r="B180" s="64" t="s">
        <v>322</v>
      </c>
      <c r="C180" s="37">
        <v>4301051506</v>
      </c>
      <c r="D180" s="388">
        <v>4680115881037</v>
      </c>
      <c r="E180" s="388"/>
      <c r="F180" s="63">
        <v>0.84</v>
      </c>
      <c r="G180" s="38">
        <v>4</v>
      </c>
      <c r="H180" s="63">
        <v>3.36</v>
      </c>
      <c r="I180" s="63">
        <v>3.6179999999999999</v>
      </c>
      <c r="J180" s="38">
        <v>120</v>
      </c>
      <c r="K180" s="38" t="s">
        <v>80</v>
      </c>
      <c r="L180" s="39" t="s">
        <v>79</v>
      </c>
      <c r="M180" s="38">
        <v>40</v>
      </c>
      <c r="N180" s="491" t="s">
        <v>323</v>
      </c>
      <c r="O180" s="390"/>
      <c r="P180" s="390"/>
      <c r="Q180" s="390"/>
      <c r="R180" s="391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7"/>
        <v>0</v>
      </c>
      <c r="X180" s="42" t="str">
        <f>IFERROR(IF(W180=0,"",ROUNDUP(W180/H180,0)*0.00937),"")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324</v>
      </c>
      <c r="B181" s="64" t="s">
        <v>325</v>
      </c>
      <c r="C181" s="37">
        <v>4301051384</v>
      </c>
      <c r="D181" s="388">
        <v>4680115881211</v>
      </c>
      <c r="E181" s="388"/>
      <c r="F181" s="63">
        <v>0.4</v>
      </c>
      <c r="G181" s="38">
        <v>6</v>
      </c>
      <c r="H181" s="63">
        <v>2.4</v>
      </c>
      <c r="I181" s="63">
        <v>2.6</v>
      </c>
      <c r="J181" s="38">
        <v>156</v>
      </c>
      <c r="K181" s="38" t="s">
        <v>80</v>
      </c>
      <c r="L181" s="39" t="s">
        <v>79</v>
      </c>
      <c r="M181" s="38">
        <v>45</v>
      </c>
      <c r="N181" s="4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90"/>
      <c r="P181" s="390"/>
      <c r="Q181" s="390"/>
      <c r="R181" s="391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7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326</v>
      </c>
      <c r="B182" s="64" t="s">
        <v>327</v>
      </c>
      <c r="C182" s="37">
        <v>4301051378</v>
      </c>
      <c r="D182" s="388">
        <v>4680115881020</v>
      </c>
      <c r="E182" s="388"/>
      <c r="F182" s="63">
        <v>0.84</v>
      </c>
      <c r="G182" s="38">
        <v>4</v>
      </c>
      <c r="H182" s="63">
        <v>3.36</v>
      </c>
      <c r="I182" s="63">
        <v>3.57</v>
      </c>
      <c r="J182" s="38">
        <v>120</v>
      </c>
      <c r="K182" s="38" t="s">
        <v>80</v>
      </c>
      <c r="L182" s="39" t="s">
        <v>79</v>
      </c>
      <c r="M182" s="38">
        <v>45</v>
      </c>
      <c r="N182" s="4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90"/>
      <c r="P182" s="390"/>
      <c r="Q182" s="390"/>
      <c r="R182" s="391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7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328</v>
      </c>
      <c r="B183" s="64" t="s">
        <v>329</v>
      </c>
      <c r="C183" s="37">
        <v>4301051407</v>
      </c>
      <c r="D183" s="388">
        <v>4680115882195</v>
      </c>
      <c r="E183" s="388"/>
      <c r="F183" s="63">
        <v>0.4</v>
      </c>
      <c r="G183" s="38">
        <v>6</v>
      </c>
      <c r="H183" s="63">
        <v>2.4</v>
      </c>
      <c r="I183" s="63">
        <v>2.69</v>
      </c>
      <c r="J183" s="38">
        <v>156</v>
      </c>
      <c r="K183" s="38" t="s">
        <v>80</v>
      </c>
      <c r="L183" s="39" t="s">
        <v>133</v>
      </c>
      <c r="M183" s="38">
        <v>40</v>
      </c>
      <c r="N183" s="49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90"/>
      <c r="P183" s="390"/>
      <c r="Q183" s="390"/>
      <c r="R183" s="391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7"/>
        <v>0</v>
      </c>
      <c r="X183" s="42" t="str">
        <f t="shared" ref="X183:X189" si="8"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330</v>
      </c>
      <c r="B184" s="64" t="s">
        <v>331</v>
      </c>
      <c r="C184" s="37">
        <v>4301051479</v>
      </c>
      <c r="D184" s="388">
        <v>4680115882607</v>
      </c>
      <c r="E184" s="388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133</v>
      </c>
      <c r="M184" s="38">
        <v>45</v>
      </c>
      <c r="N184" s="49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90"/>
      <c r="P184" s="390"/>
      <c r="Q184" s="390"/>
      <c r="R184" s="391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7"/>
        <v>0</v>
      </c>
      <c r="X184" s="42" t="str">
        <f t="shared" si="8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332</v>
      </c>
      <c r="B185" s="64" t="s">
        <v>333</v>
      </c>
      <c r="C185" s="37">
        <v>4301051468</v>
      </c>
      <c r="D185" s="388">
        <v>4680115880092</v>
      </c>
      <c r="E185" s="388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133</v>
      </c>
      <c r="M185" s="38">
        <v>45</v>
      </c>
      <c r="N185" s="49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90"/>
      <c r="P185" s="390"/>
      <c r="Q185" s="390"/>
      <c r="R185" s="391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7"/>
        <v>0</v>
      </c>
      <c r="X185" s="42" t="str">
        <f t="shared" si="8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334</v>
      </c>
      <c r="B186" s="64" t="s">
        <v>335</v>
      </c>
      <c r="C186" s="37">
        <v>4301051469</v>
      </c>
      <c r="D186" s="388">
        <v>4680115880221</v>
      </c>
      <c r="E186" s="388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133</v>
      </c>
      <c r="M186" s="38">
        <v>45</v>
      </c>
      <c r="N186" s="49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90"/>
      <c r="P186" s="390"/>
      <c r="Q186" s="390"/>
      <c r="R186" s="391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7"/>
        <v>0</v>
      </c>
      <c r="X186" s="42" t="str">
        <f t="shared" si="8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336</v>
      </c>
      <c r="B187" s="64" t="s">
        <v>337</v>
      </c>
      <c r="C187" s="37">
        <v>4301051523</v>
      </c>
      <c r="D187" s="388">
        <v>4680115882942</v>
      </c>
      <c r="E187" s="388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80</v>
      </c>
      <c r="L187" s="39" t="s">
        <v>79</v>
      </c>
      <c r="M187" s="38">
        <v>40</v>
      </c>
      <c r="N187" s="49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90"/>
      <c r="P187" s="390"/>
      <c r="Q187" s="390"/>
      <c r="R187" s="391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7"/>
        <v>0</v>
      </c>
      <c r="X187" s="42" t="str">
        <f t="shared" si="8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16.5" customHeight="1" x14ac:dyDescent="0.25">
      <c r="A188" s="64" t="s">
        <v>338</v>
      </c>
      <c r="B188" s="64" t="s">
        <v>339</v>
      </c>
      <c r="C188" s="37">
        <v>4301051326</v>
      </c>
      <c r="D188" s="388">
        <v>4680115880504</v>
      </c>
      <c r="E188" s="388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8">
        <v>40</v>
      </c>
      <c r="N188" s="49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90"/>
      <c r="P188" s="390"/>
      <c r="Q188" s="390"/>
      <c r="R188" s="391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7"/>
        <v>0</v>
      </c>
      <c r="X188" s="42" t="str">
        <f t="shared" si="8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340</v>
      </c>
      <c r="B189" s="64" t="s">
        <v>341</v>
      </c>
      <c r="C189" s="37">
        <v>4301051410</v>
      </c>
      <c r="D189" s="388">
        <v>4680115882164</v>
      </c>
      <c r="E189" s="388"/>
      <c r="F189" s="63">
        <v>0.4</v>
      </c>
      <c r="G189" s="38">
        <v>6</v>
      </c>
      <c r="H189" s="63">
        <v>2.4</v>
      </c>
      <c r="I189" s="63">
        <v>2.6779999999999999</v>
      </c>
      <c r="J189" s="38">
        <v>156</v>
      </c>
      <c r="K189" s="38" t="s">
        <v>80</v>
      </c>
      <c r="L189" s="39" t="s">
        <v>133</v>
      </c>
      <c r="M189" s="38">
        <v>40</v>
      </c>
      <c r="N189" s="5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90"/>
      <c r="P189" s="390"/>
      <c r="Q189" s="390"/>
      <c r="R189" s="391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7"/>
        <v>0</v>
      </c>
      <c r="X189" s="42" t="str">
        <f t="shared" si="8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x14ac:dyDescent="0.2">
      <c r="A190" s="395"/>
      <c r="B190" s="395"/>
      <c r="C190" s="395"/>
      <c r="D190" s="395"/>
      <c r="E190" s="395"/>
      <c r="F190" s="395"/>
      <c r="G190" s="395"/>
      <c r="H190" s="395"/>
      <c r="I190" s="395"/>
      <c r="J190" s="395"/>
      <c r="K190" s="395"/>
      <c r="L190" s="395"/>
      <c r="M190" s="396"/>
      <c r="N190" s="392" t="s">
        <v>43</v>
      </c>
      <c r="O190" s="393"/>
      <c r="P190" s="393"/>
      <c r="Q190" s="393"/>
      <c r="R190" s="393"/>
      <c r="S190" s="393"/>
      <c r="T190" s="394"/>
      <c r="U190" s="43" t="s">
        <v>42</v>
      </c>
      <c r="V190" s="44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44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44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68"/>
      <c r="Z190" s="68"/>
    </row>
    <row r="191" spans="1:53" x14ac:dyDescent="0.2">
      <c r="A191" s="395"/>
      <c r="B191" s="395"/>
      <c r="C191" s="395"/>
      <c r="D191" s="395"/>
      <c r="E191" s="395"/>
      <c r="F191" s="395"/>
      <c r="G191" s="395"/>
      <c r="H191" s="395"/>
      <c r="I191" s="395"/>
      <c r="J191" s="395"/>
      <c r="K191" s="395"/>
      <c r="L191" s="395"/>
      <c r="M191" s="396"/>
      <c r="N191" s="392" t="s">
        <v>43</v>
      </c>
      <c r="O191" s="393"/>
      <c r="P191" s="393"/>
      <c r="Q191" s="393"/>
      <c r="R191" s="393"/>
      <c r="S191" s="393"/>
      <c r="T191" s="394"/>
      <c r="U191" s="43" t="s">
        <v>0</v>
      </c>
      <c r="V191" s="44">
        <f>IFERROR(SUM(V173:V189),"0")</f>
        <v>0</v>
      </c>
      <c r="W191" s="44">
        <f>IFERROR(SUM(W173:W189),"0")</f>
        <v>0</v>
      </c>
      <c r="X191" s="43"/>
      <c r="Y191" s="68"/>
      <c r="Z191" s="68"/>
    </row>
    <row r="192" spans="1:53" ht="14.25" customHeight="1" x14ac:dyDescent="0.25">
      <c r="A192" s="387" t="s">
        <v>238</v>
      </c>
      <c r="B192" s="387"/>
      <c r="C192" s="387"/>
      <c r="D192" s="387"/>
      <c r="E192" s="387"/>
      <c r="F192" s="387"/>
      <c r="G192" s="387"/>
      <c r="H192" s="387"/>
      <c r="I192" s="387"/>
      <c r="J192" s="387"/>
      <c r="K192" s="387"/>
      <c r="L192" s="387"/>
      <c r="M192" s="387"/>
      <c r="N192" s="387"/>
      <c r="O192" s="387"/>
      <c r="P192" s="387"/>
      <c r="Q192" s="387"/>
      <c r="R192" s="387"/>
      <c r="S192" s="387"/>
      <c r="T192" s="387"/>
      <c r="U192" s="387"/>
      <c r="V192" s="387"/>
      <c r="W192" s="387"/>
      <c r="X192" s="387"/>
      <c r="Y192" s="67"/>
      <c r="Z192" s="67"/>
    </row>
    <row r="193" spans="1:53" ht="16.5" customHeight="1" x14ac:dyDescent="0.25">
      <c r="A193" s="64" t="s">
        <v>342</v>
      </c>
      <c r="B193" s="64" t="s">
        <v>343</v>
      </c>
      <c r="C193" s="37">
        <v>4301060360</v>
      </c>
      <c r="D193" s="388">
        <v>4680115882874</v>
      </c>
      <c r="E193" s="388"/>
      <c r="F193" s="63">
        <v>0.8</v>
      </c>
      <c r="G193" s="38">
        <v>4</v>
      </c>
      <c r="H193" s="63">
        <v>3.2</v>
      </c>
      <c r="I193" s="63">
        <v>3.4660000000000002</v>
      </c>
      <c r="J193" s="38">
        <v>120</v>
      </c>
      <c r="K193" s="38" t="s">
        <v>80</v>
      </c>
      <c r="L193" s="39" t="s">
        <v>79</v>
      </c>
      <c r="M193" s="38">
        <v>30</v>
      </c>
      <c r="N193" s="501" t="s">
        <v>344</v>
      </c>
      <c r="O193" s="390"/>
      <c r="P193" s="390"/>
      <c r="Q193" s="390"/>
      <c r="R193" s="391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IFERROR(IF(W193=0,"",ROUNDUP(W193/H193,0)*0.00937),"")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ht="16.5" customHeight="1" x14ac:dyDescent="0.25">
      <c r="A194" s="64" t="s">
        <v>345</v>
      </c>
      <c r="B194" s="64" t="s">
        <v>346</v>
      </c>
      <c r="C194" s="37">
        <v>4301060359</v>
      </c>
      <c r="D194" s="388">
        <v>4680115884434</v>
      </c>
      <c r="E194" s="388"/>
      <c r="F194" s="63">
        <v>0.8</v>
      </c>
      <c r="G194" s="38">
        <v>4</v>
      </c>
      <c r="H194" s="63">
        <v>3.2</v>
      </c>
      <c r="I194" s="63">
        <v>3.4660000000000002</v>
      </c>
      <c r="J194" s="38">
        <v>120</v>
      </c>
      <c r="K194" s="38" t="s">
        <v>80</v>
      </c>
      <c r="L194" s="39" t="s">
        <v>79</v>
      </c>
      <c r="M194" s="38">
        <v>30</v>
      </c>
      <c r="N194" s="502" t="s">
        <v>347</v>
      </c>
      <c r="O194" s="390"/>
      <c r="P194" s="390"/>
      <c r="Q194" s="390"/>
      <c r="R194" s="391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IFERROR(IF(W194=0,"",ROUNDUP(W194/H194,0)*0.00937),"")</f>
        <v/>
      </c>
      <c r="Y194" s="69" t="s">
        <v>48</v>
      </c>
      <c r="Z194" s="70" t="s">
        <v>48</v>
      </c>
      <c r="AD194" s="71"/>
      <c r="BA194" s="179" t="s">
        <v>66</v>
      </c>
    </row>
    <row r="195" spans="1:53" ht="16.5" customHeight="1" x14ac:dyDescent="0.25">
      <c r="A195" s="64" t="s">
        <v>348</v>
      </c>
      <c r="B195" s="64" t="s">
        <v>349</v>
      </c>
      <c r="C195" s="37">
        <v>4301060338</v>
      </c>
      <c r="D195" s="388">
        <v>4680115880801</v>
      </c>
      <c r="E195" s="388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8">
        <v>40</v>
      </c>
      <c r="N195" s="50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90"/>
      <c r="P195" s="390"/>
      <c r="Q195" s="390"/>
      <c r="R195" s="391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IFERROR(IF(W195=0,"",ROUNDUP(W195/H195,0)*0.00753),"")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27" customHeight="1" x14ac:dyDescent="0.25">
      <c r="A196" s="64" t="s">
        <v>350</v>
      </c>
      <c r="B196" s="64" t="s">
        <v>351</v>
      </c>
      <c r="C196" s="37">
        <v>4301060339</v>
      </c>
      <c r="D196" s="388">
        <v>4680115880818</v>
      </c>
      <c r="E196" s="388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80</v>
      </c>
      <c r="L196" s="39" t="s">
        <v>79</v>
      </c>
      <c r="M196" s="38">
        <v>40</v>
      </c>
      <c r="N196" s="50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90"/>
      <c r="P196" s="390"/>
      <c r="Q196" s="390"/>
      <c r="R196" s="391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IFERROR(IF(W196=0,"",ROUNDUP(W196/H196,0)*0.00753),"")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x14ac:dyDescent="0.2">
      <c r="A197" s="395"/>
      <c r="B197" s="395"/>
      <c r="C197" s="395"/>
      <c r="D197" s="395"/>
      <c r="E197" s="395"/>
      <c r="F197" s="395"/>
      <c r="G197" s="395"/>
      <c r="H197" s="395"/>
      <c r="I197" s="395"/>
      <c r="J197" s="395"/>
      <c r="K197" s="395"/>
      <c r="L197" s="395"/>
      <c r="M197" s="396"/>
      <c r="N197" s="392" t="s">
        <v>43</v>
      </c>
      <c r="O197" s="393"/>
      <c r="P197" s="393"/>
      <c r="Q197" s="393"/>
      <c r="R197" s="393"/>
      <c r="S197" s="393"/>
      <c r="T197" s="394"/>
      <c r="U197" s="43" t="s">
        <v>42</v>
      </c>
      <c r="V197" s="44">
        <f>IFERROR(V193/H193,"0")+IFERROR(V194/H194,"0")+IFERROR(V195/H195,"0")+IFERROR(V196/H196,"0")</f>
        <v>0</v>
      </c>
      <c r="W197" s="44">
        <f>IFERROR(W193/H193,"0")+IFERROR(W194/H194,"0")+IFERROR(W195/H195,"0")+IFERROR(W196/H196,"0")</f>
        <v>0</v>
      </c>
      <c r="X197" s="44">
        <f>IFERROR(IF(X193="",0,X193),"0")+IFERROR(IF(X194="",0,X194),"0")+IFERROR(IF(X195="",0,X195),"0")+IFERROR(IF(X196="",0,X196),"0")</f>
        <v>0</v>
      </c>
      <c r="Y197" s="68"/>
      <c r="Z197" s="68"/>
    </row>
    <row r="198" spans="1:53" x14ac:dyDescent="0.2">
      <c r="A198" s="395"/>
      <c r="B198" s="395"/>
      <c r="C198" s="395"/>
      <c r="D198" s="395"/>
      <c r="E198" s="395"/>
      <c r="F198" s="395"/>
      <c r="G198" s="395"/>
      <c r="H198" s="395"/>
      <c r="I198" s="395"/>
      <c r="J198" s="395"/>
      <c r="K198" s="395"/>
      <c r="L198" s="395"/>
      <c r="M198" s="396"/>
      <c r="N198" s="392" t="s">
        <v>43</v>
      </c>
      <c r="O198" s="393"/>
      <c r="P198" s="393"/>
      <c r="Q198" s="393"/>
      <c r="R198" s="393"/>
      <c r="S198" s="393"/>
      <c r="T198" s="394"/>
      <c r="U198" s="43" t="s">
        <v>0</v>
      </c>
      <c r="V198" s="44">
        <f>IFERROR(SUM(V193:V196),"0")</f>
        <v>0</v>
      </c>
      <c r="W198" s="44">
        <f>IFERROR(SUM(W193:W196),"0")</f>
        <v>0</v>
      </c>
      <c r="X198" s="43"/>
      <c r="Y198" s="68"/>
      <c r="Z198" s="68"/>
    </row>
    <row r="199" spans="1:53" ht="16.5" customHeight="1" x14ac:dyDescent="0.25">
      <c r="A199" s="386" t="s">
        <v>352</v>
      </c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386"/>
      <c r="O199" s="386"/>
      <c r="P199" s="386"/>
      <c r="Q199" s="386"/>
      <c r="R199" s="386"/>
      <c r="S199" s="386"/>
      <c r="T199" s="386"/>
      <c r="U199" s="386"/>
      <c r="V199" s="386"/>
      <c r="W199" s="386"/>
      <c r="X199" s="386"/>
      <c r="Y199" s="66"/>
      <c r="Z199" s="66"/>
    </row>
    <row r="200" spans="1:53" ht="14.25" customHeight="1" x14ac:dyDescent="0.25">
      <c r="A200" s="387" t="s">
        <v>76</v>
      </c>
      <c r="B200" s="387"/>
      <c r="C200" s="387"/>
      <c r="D200" s="387"/>
      <c r="E200" s="387"/>
      <c r="F200" s="387"/>
      <c r="G200" s="387"/>
      <c r="H200" s="387"/>
      <c r="I200" s="387"/>
      <c r="J200" s="387"/>
      <c r="K200" s="387"/>
      <c r="L200" s="387"/>
      <c r="M200" s="387"/>
      <c r="N200" s="387"/>
      <c r="O200" s="387"/>
      <c r="P200" s="387"/>
      <c r="Q200" s="387"/>
      <c r="R200" s="387"/>
      <c r="S200" s="387"/>
      <c r="T200" s="387"/>
      <c r="U200" s="387"/>
      <c r="V200" s="387"/>
      <c r="W200" s="387"/>
      <c r="X200" s="387"/>
      <c r="Y200" s="67"/>
      <c r="Z200" s="67"/>
    </row>
    <row r="201" spans="1:53" ht="27" customHeight="1" x14ac:dyDescent="0.25">
      <c r="A201" s="64" t="s">
        <v>353</v>
      </c>
      <c r="B201" s="64" t="s">
        <v>354</v>
      </c>
      <c r="C201" s="37">
        <v>4301031151</v>
      </c>
      <c r="D201" s="388">
        <v>4607091389845</v>
      </c>
      <c r="E201" s="388"/>
      <c r="F201" s="63">
        <v>0.35</v>
      </c>
      <c r="G201" s="38">
        <v>6</v>
      </c>
      <c r="H201" s="63">
        <v>2.1</v>
      </c>
      <c r="I201" s="63">
        <v>2.2000000000000002</v>
      </c>
      <c r="J201" s="38">
        <v>234</v>
      </c>
      <c r="K201" s="38" t="s">
        <v>188</v>
      </c>
      <c r="L201" s="39" t="s">
        <v>79</v>
      </c>
      <c r="M201" s="38">
        <v>40</v>
      </c>
      <c r="N201" s="50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90"/>
      <c r="P201" s="390"/>
      <c r="Q201" s="390"/>
      <c r="R201" s="391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IFERROR(IF(W201=0,"",ROUNDUP(W201/H201,0)*0.00502),"")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x14ac:dyDescent="0.2">
      <c r="A202" s="395"/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6"/>
      <c r="N202" s="392" t="s">
        <v>43</v>
      </c>
      <c r="O202" s="393"/>
      <c r="P202" s="393"/>
      <c r="Q202" s="393"/>
      <c r="R202" s="393"/>
      <c r="S202" s="393"/>
      <c r="T202" s="394"/>
      <c r="U202" s="43" t="s">
        <v>42</v>
      </c>
      <c r="V202" s="44">
        <f>IFERROR(V201/H201,"0")</f>
        <v>0</v>
      </c>
      <c r="W202" s="44">
        <f>IFERROR(W201/H201,"0")</f>
        <v>0</v>
      </c>
      <c r="X202" s="44">
        <f>IFERROR(IF(X201="",0,X201),"0")</f>
        <v>0</v>
      </c>
      <c r="Y202" s="68"/>
      <c r="Z202" s="68"/>
    </row>
    <row r="203" spans="1:53" x14ac:dyDescent="0.2">
      <c r="A203" s="395"/>
      <c r="B203" s="395"/>
      <c r="C203" s="395"/>
      <c r="D203" s="395"/>
      <c r="E203" s="395"/>
      <c r="F203" s="395"/>
      <c r="G203" s="395"/>
      <c r="H203" s="395"/>
      <c r="I203" s="395"/>
      <c r="J203" s="395"/>
      <c r="K203" s="395"/>
      <c r="L203" s="395"/>
      <c r="M203" s="396"/>
      <c r="N203" s="392" t="s">
        <v>43</v>
      </c>
      <c r="O203" s="393"/>
      <c r="P203" s="393"/>
      <c r="Q203" s="393"/>
      <c r="R203" s="393"/>
      <c r="S203" s="393"/>
      <c r="T203" s="394"/>
      <c r="U203" s="43" t="s">
        <v>0</v>
      </c>
      <c r="V203" s="44">
        <f>IFERROR(SUM(V201:V201),"0")</f>
        <v>0</v>
      </c>
      <c r="W203" s="44">
        <f>IFERROR(SUM(W201:W201),"0")</f>
        <v>0</v>
      </c>
      <c r="X203" s="43"/>
      <c r="Y203" s="68"/>
      <c r="Z203" s="68"/>
    </row>
    <row r="204" spans="1:53" ht="16.5" customHeight="1" x14ac:dyDescent="0.25">
      <c r="A204" s="386" t="s">
        <v>355</v>
      </c>
      <c r="B204" s="386"/>
      <c r="C204" s="386"/>
      <c r="D204" s="386"/>
      <c r="E204" s="386"/>
      <c r="F204" s="386"/>
      <c r="G204" s="386"/>
      <c r="H204" s="386"/>
      <c r="I204" s="386"/>
      <c r="J204" s="386"/>
      <c r="K204" s="386"/>
      <c r="L204" s="386"/>
      <c r="M204" s="386"/>
      <c r="N204" s="386"/>
      <c r="O204" s="386"/>
      <c r="P204" s="386"/>
      <c r="Q204" s="386"/>
      <c r="R204" s="386"/>
      <c r="S204" s="386"/>
      <c r="T204" s="386"/>
      <c r="U204" s="386"/>
      <c r="V204" s="386"/>
      <c r="W204" s="386"/>
      <c r="X204" s="386"/>
      <c r="Y204" s="66"/>
      <c r="Z204" s="66"/>
    </row>
    <row r="205" spans="1:53" ht="14.25" customHeight="1" x14ac:dyDescent="0.25">
      <c r="A205" s="387" t="s">
        <v>116</v>
      </c>
      <c r="B205" s="387"/>
      <c r="C205" s="387"/>
      <c r="D205" s="387"/>
      <c r="E205" s="387"/>
      <c r="F205" s="387"/>
      <c r="G205" s="387"/>
      <c r="H205" s="387"/>
      <c r="I205" s="387"/>
      <c r="J205" s="387"/>
      <c r="K205" s="387"/>
      <c r="L205" s="387"/>
      <c r="M205" s="387"/>
      <c r="N205" s="387"/>
      <c r="O205" s="387"/>
      <c r="P205" s="387"/>
      <c r="Q205" s="387"/>
      <c r="R205" s="387"/>
      <c r="S205" s="387"/>
      <c r="T205" s="387"/>
      <c r="U205" s="387"/>
      <c r="V205" s="387"/>
      <c r="W205" s="387"/>
      <c r="X205" s="387"/>
      <c r="Y205" s="67"/>
      <c r="Z205" s="67"/>
    </row>
    <row r="206" spans="1:53" ht="27" customHeight="1" x14ac:dyDescent="0.25">
      <c r="A206" s="64" t="s">
        <v>356</v>
      </c>
      <c r="B206" s="64" t="s">
        <v>357</v>
      </c>
      <c r="C206" s="37">
        <v>4301011346</v>
      </c>
      <c r="D206" s="388">
        <v>4607091387445</v>
      </c>
      <c r="E206" s="388"/>
      <c r="F206" s="63">
        <v>0.9</v>
      </c>
      <c r="G206" s="38">
        <v>10</v>
      </c>
      <c r="H206" s="63">
        <v>9</v>
      </c>
      <c r="I206" s="63">
        <v>9.6300000000000008</v>
      </c>
      <c r="J206" s="38">
        <v>56</v>
      </c>
      <c r="K206" s="38" t="s">
        <v>112</v>
      </c>
      <c r="L206" s="39" t="s">
        <v>111</v>
      </c>
      <c r="M206" s="38">
        <v>31</v>
      </c>
      <c r="N206" s="50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90"/>
      <c r="P206" s="390"/>
      <c r="Q206" s="390"/>
      <c r="R206" s="391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20" si="9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3" t="s">
        <v>66</v>
      </c>
    </row>
    <row r="207" spans="1:53" ht="27" customHeight="1" x14ac:dyDescent="0.25">
      <c r="A207" s="64" t="s">
        <v>358</v>
      </c>
      <c r="B207" s="64" t="s">
        <v>359</v>
      </c>
      <c r="C207" s="37">
        <v>4301011362</v>
      </c>
      <c r="D207" s="388">
        <v>4607091386004</v>
      </c>
      <c r="E207" s="388"/>
      <c r="F207" s="63">
        <v>1.35</v>
      </c>
      <c r="G207" s="38">
        <v>8</v>
      </c>
      <c r="H207" s="63">
        <v>10.8</v>
      </c>
      <c r="I207" s="63">
        <v>11.28</v>
      </c>
      <c r="J207" s="38">
        <v>48</v>
      </c>
      <c r="K207" s="38" t="s">
        <v>112</v>
      </c>
      <c r="L207" s="39" t="s">
        <v>121</v>
      </c>
      <c r="M207" s="38">
        <v>55</v>
      </c>
      <c r="N207" s="50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90"/>
      <c r="P207" s="390"/>
      <c r="Q207" s="390"/>
      <c r="R207" s="391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9"/>
        <v>0</v>
      </c>
      <c r="X207" s="42" t="str">
        <f>IFERROR(IF(W207=0,"",ROUNDUP(W207/H207,0)*0.02039),"")</f>
        <v/>
      </c>
      <c r="Y207" s="69" t="s">
        <v>48</v>
      </c>
      <c r="Z207" s="70" t="s">
        <v>48</v>
      </c>
      <c r="AD207" s="71"/>
      <c r="BA207" s="184" t="s">
        <v>66</v>
      </c>
    </row>
    <row r="208" spans="1:53" ht="27" customHeight="1" x14ac:dyDescent="0.25">
      <c r="A208" s="64" t="s">
        <v>358</v>
      </c>
      <c r="B208" s="64" t="s">
        <v>360</v>
      </c>
      <c r="C208" s="37">
        <v>4301011308</v>
      </c>
      <c r="D208" s="388">
        <v>4607091386004</v>
      </c>
      <c r="E208" s="388"/>
      <c r="F208" s="63">
        <v>1.35</v>
      </c>
      <c r="G208" s="38">
        <v>8</v>
      </c>
      <c r="H208" s="63">
        <v>10.8</v>
      </c>
      <c r="I208" s="63">
        <v>11.28</v>
      </c>
      <c r="J208" s="38">
        <v>56</v>
      </c>
      <c r="K208" s="38" t="s">
        <v>112</v>
      </c>
      <c r="L208" s="39" t="s">
        <v>111</v>
      </c>
      <c r="M208" s="38">
        <v>55</v>
      </c>
      <c r="N208" s="50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90"/>
      <c r="P208" s="390"/>
      <c r="Q208" s="390"/>
      <c r="R208" s="391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9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361</v>
      </c>
      <c r="B209" s="64" t="s">
        <v>362</v>
      </c>
      <c r="C209" s="37">
        <v>4301011347</v>
      </c>
      <c r="D209" s="388">
        <v>4607091386073</v>
      </c>
      <c r="E209" s="388"/>
      <c r="F209" s="63">
        <v>0.9</v>
      </c>
      <c r="G209" s="38">
        <v>10</v>
      </c>
      <c r="H209" s="63">
        <v>9</v>
      </c>
      <c r="I209" s="63">
        <v>9.6300000000000008</v>
      </c>
      <c r="J209" s="38">
        <v>56</v>
      </c>
      <c r="K209" s="38" t="s">
        <v>112</v>
      </c>
      <c r="L209" s="39" t="s">
        <v>111</v>
      </c>
      <c r="M209" s="38">
        <v>31</v>
      </c>
      <c r="N209" s="50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90"/>
      <c r="P209" s="390"/>
      <c r="Q209" s="390"/>
      <c r="R209" s="391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9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363</v>
      </c>
      <c r="B210" s="64" t="s">
        <v>364</v>
      </c>
      <c r="C210" s="37">
        <v>4301011395</v>
      </c>
      <c r="D210" s="388">
        <v>4607091387322</v>
      </c>
      <c r="E210" s="388"/>
      <c r="F210" s="63">
        <v>1.35</v>
      </c>
      <c r="G210" s="38">
        <v>8</v>
      </c>
      <c r="H210" s="63">
        <v>10.8</v>
      </c>
      <c r="I210" s="63">
        <v>11.28</v>
      </c>
      <c r="J210" s="38">
        <v>48</v>
      </c>
      <c r="K210" s="38" t="s">
        <v>112</v>
      </c>
      <c r="L210" s="39" t="s">
        <v>121</v>
      </c>
      <c r="M210" s="38">
        <v>55</v>
      </c>
      <c r="N210" s="51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90"/>
      <c r="P210" s="390"/>
      <c r="Q210" s="390"/>
      <c r="R210" s="391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9"/>
        <v>0</v>
      </c>
      <c r="X210" s="42" t="str">
        <f>IFERROR(IF(W210=0,"",ROUNDUP(W210/H210,0)*0.02039),"")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363</v>
      </c>
      <c r="B211" s="64" t="s">
        <v>365</v>
      </c>
      <c r="C211" s="37">
        <v>4301010928</v>
      </c>
      <c r="D211" s="388">
        <v>4607091387322</v>
      </c>
      <c r="E211" s="388"/>
      <c r="F211" s="63">
        <v>1.35</v>
      </c>
      <c r="G211" s="38">
        <v>8</v>
      </c>
      <c r="H211" s="63">
        <v>10.8</v>
      </c>
      <c r="I211" s="63">
        <v>11.28</v>
      </c>
      <c r="J211" s="38">
        <v>56</v>
      </c>
      <c r="K211" s="38" t="s">
        <v>112</v>
      </c>
      <c r="L211" s="39" t="s">
        <v>111</v>
      </c>
      <c r="M211" s="38">
        <v>55</v>
      </c>
      <c r="N211" s="51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90"/>
      <c r="P211" s="390"/>
      <c r="Q211" s="390"/>
      <c r="R211" s="391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9"/>
        <v>0</v>
      </c>
      <c r="X211" s="42" t="str">
        <f>IFERROR(IF(W211=0,"",ROUNDUP(W211/H211,0)*0.02175),"")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366</v>
      </c>
      <c r="B212" s="64" t="s">
        <v>367</v>
      </c>
      <c r="C212" s="37">
        <v>4301011311</v>
      </c>
      <c r="D212" s="388">
        <v>4607091387377</v>
      </c>
      <c r="E212" s="388"/>
      <c r="F212" s="63">
        <v>1.35</v>
      </c>
      <c r="G212" s="38">
        <v>8</v>
      </c>
      <c r="H212" s="63">
        <v>10.8</v>
      </c>
      <c r="I212" s="63">
        <v>11.28</v>
      </c>
      <c r="J212" s="38">
        <v>56</v>
      </c>
      <c r="K212" s="38" t="s">
        <v>112</v>
      </c>
      <c r="L212" s="39" t="s">
        <v>111</v>
      </c>
      <c r="M212" s="38">
        <v>55</v>
      </c>
      <c r="N212" s="51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90"/>
      <c r="P212" s="390"/>
      <c r="Q212" s="390"/>
      <c r="R212" s="391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9"/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368</v>
      </c>
      <c r="B213" s="64" t="s">
        <v>369</v>
      </c>
      <c r="C213" s="37">
        <v>4301010945</v>
      </c>
      <c r="D213" s="388">
        <v>4607091387353</v>
      </c>
      <c r="E213" s="388"/>
      <c r="F213" s="63">
        <v>1.35</v>
      </c>
      <c r="G213" s="38">
        <v>8</v>
      </c>
      <c r="H213" s="63">
        <v>10.8</v>
      </c>
      <c r="I213" s="63">
        <v>11.28</v>
      </c>
      <c r="J213" s="38">
        <v>56</v>
      </c>
      <c r="K213" s="38" t="s">
        <v>112</v>
      </c>
      <c r="L213" s="39" t="s">
        <v>111</v>
      </c>
      <c r="M213" s="38">
        <v>55</v>
      </c>
      <c r="N213" s="51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90"/>
      <c r="P213" s="390"/>
      <c r="Q213" s="390"/>
      <c r="R213" s="391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9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370</v>
      </c>
      <c r="B214" s="64" t="s">
        <v>371</v>
      </c>
      <c r="C214" s="37">
        <v>4301011328</v>
      </c>
      <c r="D214" s="388">
        <v>4607091386011</v>
      </c>
      <c r="E214" s="388"/>
      <c r="F214" s="63">
        <v>0.5</v>
      </c>
      <c r="G214" s="38">
        <v>10</v>
      </c>
      <c r="H214" s="63">
        <v>5</v>
      </c>
      <c r="I214" s="63">
        <v>5.21</v>
      </c>
      <c r="J214" s="38">
        <v>120</v>
      </c>
      <c r="K214" s="38" t="s">
        <v>80</v>
      </c>
      <c r="L214" s="39" t="s">
        <v>79</v>
      </c>
      <c r="M214" s="38">
        <v>55</v>
      </c>
      <c r="N214" s="51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90"/>
      <c r="P214" s="390"/>
      <c r="Q214" s="390"/>
      <c r="R214" s="391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9"/>
        <v>0</v>
      </c>
      <c r="X214" s="42" t="str">
        <f t="shared" ref="X214:X220" si="10">IFERROR(IF(W214=0,"",ROUNDUP(W214/H214,0)*0.00937),"")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372</v>
      </c>
      <c r="B215" s="64" t="s">
        <v>373</v>
      </c>
      <c r="C215" s="37">
        <v>4301011329</v>
      </c>
      <c r="D215" s="388">
        <v>4607091387308</v>
      </c>
      <c r="E215" s="388"/>
      <c r="F215" s="63">
        <v>0.5</v>
      </c>
      <c r="G215" s="38">
        <v>10</v>
      </c>
      <c r="H215" s="63">
        <v>5</v>
      </c>
      <c r="I215" s="63">
        <v>5.21</v>
      </c>
      <c r="J215" s="38">
        <v>120</v>
      </c>
      <c r="K215" s="38" t="s">
        <v>80</v>
      </c>
      <c r="L215" s="39" t="s">
        <v>79</v>
      </c>
      <c r="M215" s="38">
        <v>55</v>
      </c>
      <c r="N215" s="51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90"/>
      <c r="P215" s="390"/>
      <c r="Q215" s="390"/>
      <c r="R215" s="391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9"/>
        <v>0</v>
      </c>
      <c r="X215" s="42" t="str">
        <f t="shared" si="10"/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374</v>
      </c>
      <c r="B216" s="64" t="s">
        <v>375</v>
      </c>
      <c r="C216" s="37">
        <v>4301011049</v>
      </c>
      <c r="D216" s="388">
        <v>4607091387339</v>
      </c>
      <c r="E216" s="388"/>
      <c r="F216" s="63">
        <v>0.5</v>
      </c>
      <c r="G216" s="38">
        <v>10</v>
      </c>
      <c r="H216" s="63">
        <v>5</v>
      </c>
      <c r="I216" s="63">
        <v>5.24</v>
      </c>
      <c r="J216" s="38">
        <v>120</v>
      </c>
      <c r="K216" s="38" t="s">
        <v>80</v>
      </c>
      <c r="L216" s="39" t="s">
        <v>111</v>
      </c>
      <c r="M216" s="38">
        <v>55</v>
      </c>
      <c r="N216" s="51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90"/>
      <c r="P216" s="390"/>
      <c r="Q216" s="390"/>
      <c r="R216" s="391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9"/>
        <v>0</v>
      </c>
      <c r="X216" s="42" t="str">
        <f t="shared" si="10"/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376</v>
      </c>
      <c r="B217" s="64" t="s">
        <v>377</v>
      </c>
      <c r="C217" s="37">
        <v>4301011433</v>
      </c>
      <c r="D217" s="388">
        <v>4680115882638</v>
      </c>
      <c r="E217" s="388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80</v>
      </c>
      <c r="L217" s="39" t="s">
        <v>111</v>
      </c>
      <c r="M217" s="38">
        <v>90</v>
      </c>
      <c r="N217" s="5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90"/>
      <c r="P217" s="390"/>
      <c r="Q217" s="390"/>
      <c r="R217" s="391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9"/>
        <v>0</v>
      </c>
      <c r="X217" s="42" t="str">
        <f t="shared" si="10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378</v>
      </c>
      <c r="B218" s="64" t="s">
        <v>379</v>
      </c>
      <c r="C218" s="37">
        <v>4301011573</v>
      </c>
      <c r="D218" s="388">
        <v>4680115881938</v>
      </c>
      <c r="E218" s="388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80</v>
      </c>
      <c r="L218" s="39" t="s">
        <v>111</v>
      </c>
      <c r="M218" s="38">
        <v>90</v>
      </c>
      <c r="N218" s="5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90"/>
      <c r="P218" s="390"/>
      <c r="Q218" s="390"/>
      <c r="R218" s="391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9"/>
        <v>0</v>
      </c>
      <c r="X218" s="42" t="str">
        <f t="shared" si="10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380</v>
      </c>
      <c r="B219" s="64" t="s">
        <v>381</v>
      </c>
      <c r="C219" s="37">
        <v>4301010944</v>
      </c>
      <c r="D219" s="388">
        <v>4607091387346</v>
      </c>
      <c r="E219" s="388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80</v>
      </c>
      <c r="L219" s="39" t="s">
        <v>111</v>
      </c>
      <c r="M219" s="38">
        <v>55</v>
      </c>
      <c r="N219" s="5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90"/>
      <c r="P219" s="390"/>
      <c r="Q219" s="390"/>
      <c r="R219" s="391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9"/>
        <v>0</v>
      </c>
      <c r="X219" s="42" t="str">
        <f t="shared" si="10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382</v>
      </c>
      <c r="B220" s="64" t="s">
        <v>383</v>
      </c>
      <c r="C220" s="37">
        <v>4301011353</v>
      </c>
      <c r="D220" s="388">
        <v>4607091389807</v>
      </c>
      <c r="E220" s="388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80</v>
      </c>
      <c r="L220" s="39" t="s">
        <v>111</v>
      </c>
      <c r="M220" s="38">
        <v>55</v>
      </c>
      <c r="N220" s="52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90"/>
      <c r="P220" s="390"/>
      <c r="Q220" s="390"/>
      <c r="R220" s="391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9"/>
        <v>0</v>
      </c>
      <c r="X220" s="42" t="str">
        <f t="shared" si="10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x14ac:dyDescent="0.2">
      <c r="A221" s="395"/>
      <c r="B221" s="395"/>
      <c r="C221" s="395"/>
      <c r="D221" s="395"/>
      <c r="E221" s="395"/>
      <c r="F221" s="395"/>
      <c r="G221" s="395"/>
      <c r="H221" s="395"/>
      <c r="I221" s="395"/>
      <c r="J221" s="395"/>
      <c r="K221" s="395"/>
      <c r="L221" s="395"/>
      <c r="M221" s="396"/>
      <c r="N221" s="392" t="s">
        <v>43</v>
      </c>
      <c r="O221" s="393"/>
      <c r="P221" s="393"/>
      <c r="Q221" s="393"/>
      <c r="R221" s="393"/>
      <c r="S221" s="393"/>
      <c r="T221" s="394"/>
      <c r="U221" s="43" t="s">
        <v>42</v>
      </c>
      <c r="V221" s="44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0</v>
      </c>
      <c r="W221" s="44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0</v>
      </c>
      <c r="X221" s="44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0</v>
      </c>
      <c r="Y221" s="68"/>
      <c r="Z221" s="68"/>
    </row>
    <row r="222" spans="1:53" x14ac:dyDescent="0.2">
      <c r="A222" s="395"/>
      <c r="B222" s="395"/>
      <c r="C222" s="395"/>
      <c r="D222" s="395"/>
      <c r="E222" s="395"/>
      <c r="F222" s="395"/>
      <c r="G222" s="395"/>
      <c r="H222" s="395"/>
      <c r="I222" s="395"/>
      <c r="J222" s="395"/>
      <c r="K222" s="395"/>
      <c r="L222" s="395"/>
      <c r="M222" s="396"/>
      <c r="N222" s="392" t="s">
        <v>43</v>
      </c>
      <c r="O222" s="393"/>
      <c r="P222" s="393"/>
      <c r="Q222" s="393"/>
      <c r="R222" s="393"/>
      <c r="S222" s="393"/>
      <c r="T222" s="394"/>
      <c r="U222" s="43" t="s">
        <v>0</v>
      </c>
      <c r="V222" s="44">
        <f>IFERROR(SUM(V206:V220),"0")</f>
        <v>0</v>
      </c>
      <c r="W222" s="44">
        <f>IFERROR(SUM(W206:W220),"0")</f>
        <v>0</v>
      </c>
      <c r="X222" s="43"/>
      <c r="Y222" s="68"/>
      <c r="Z222" s="68"/>
    </row>
    <row r="223" spans="1:53" ht="14.25" customHeight="1" x14ac:dyDescent="0.25">
      <c r="A223" s="387" t="s">
        <v>108</v>
      </c>
      <c r="B223" s="387"/>
      <c r="C223" s="387"/>
      <c r="D223" s="387"/>
      <c r="E223" s="387"/>
      <c r="F223" s="387"/>
      <c r="G223" s="387"/>
      <c r="H223" s="387"/>
      <c r="I223" s="387"/>
      <c r="J223" s="387"/>
      <c r="K223" s="387"/>
      <c r="L223" s="387"/>
      <c r="M223" s="387"/>
      <c r="N223" s="387"/>
      <c r="O223" s="387"/>
      <c r="P223" s="387"/>
      <c r="Q223" s="387"/>
      <c r="R223" s="387"/>
      <c r="S223" s="387"/>
      <c r="T223" s="387"/>
      <c r="U223" s="387"/>
      <c r="V223" s="387"/>
      <c r="W223" s="387"/>
      <c r="X223" s="387"/>
      <c r="Y223" s="67"/>
      <c r="Z223" s="67"/>
    </row>
    <row r="224" spans="1:53" ht="27" customHeight="1" x14ac:dyDescent="0.25">
      <c r="A224" s="64" t="s">
        <v>384</v>
      </c>
      <c r="B224" s="64" t="s">
        <v>385</v>
      </c>
      <c r="C224" s="37">
        <v>4301020254</v>
      </c>
      <c r="D224" s="388">
        <v>4680115881914</v>
      </c>
      <c r="E224" s="388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111</v>
      </c>
      <c r="M224" s="38">
        <v>90</v>
      </c>
      <c r="N224" s="52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90"/>
      <c r="P224" s="390"/>
      <c r="Q224" s="390"/>
      <c r="R224" s="391"/>
      <c r="S224" s="40" t="s">
        <v>48</v>
      </c>
      <c r="T224" s="40" t="s">
        <v>48</v>
      </c>
      <c r="U224" s="41" t="s">
        <v>0</v>
      </c>
      <c r="V224" s="59">
        <v>0</v>
      </c>
      <c r="W224" s="56">
        <f>IFERROR(IF(V224="",0,CEILING((V224/$H224),1)*$H224),"")</f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x14ac:dyDescent="0.2">
      <c r="A225" s="395"/>
      <c r="B225" s="395"/>
      <c r="C225" s="395"/>
      <c r="D225" s="395"/>
      <c r="E225" s="395"/>
      <c r="F225" s="395"/>
      <c r="G225" s="395"/>
      <c r="H225" s="395"/>
      <c r="I225" s="395"/>
      <c r="J225" s="395"/>
      <c r="K225" s="395"/>
      <c r="L225" s="395"/>
      <c r="M225" s="396"/>
      <c r="N225" s="392" t="s">
        <v>43</v>
      </c>
      <c r="O225" s="393"/>
      <c r="P225" s="393"/>
      <c r="Q225" s="393"/>
      <c r="R225" s="393"/>
      <c r="S225" s="393"/>
      <c r="T225" s="394"/>
      <c r="U225" s="43" t="s">
        <v>42</v>
      </c>
      <c r="V225" s="44">
        <f>IFERROR(V224/H224,"0")</f>
        <v>0</v>
      </c>
      <c r="W225" s="44">
        <f>IFERROR(W224/H224,"0")</f>
        <v>0</v>
      </c>
      <c r="X225" s="44">
        <f>IFERROR(IF(X224="",0,X224),"0")</f>
        <v>0</v>
      </c>
      <c r="Y225" s="68"/>
      <c r="Z225" s="68"/>
    </row>
    <row r="226" spans="1:53" x14ac:dyDescent="0.2">
      <c r="A226" s="395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6"/>
      <c r="N226" s="392" t="s">
        <v>43</v>
      </c>
      <c r="O226" s="393"/>
      <c r="P226" s="393"/>
      <c r="Q226" s="393"/>
      <c r="R226" s="393"/>
      <c r="S226" s="393"/>
      <c r="T226" s="394"/>
      <c r="U226" s="43" t="s">
        <v>0</v>
      </c>
      <c r="V226" s="44">
        <f>IFERROR(SUM(V224:V224),"0")</f>
        <v>0</v>
      </c>
      <c r="W226" s="44">
        <f>IFERROR(SUM(W224:W224),"0")</f>
        <v>0</v>
      </c>
      <c r="X226" s="43"/>
      <c r="Y226" s="68"/>
      <c r="Z226" s="68"/>
    </row>
    <row r="227" spans="1:53" ht="14.25" customHeight="1" x14ac:dyDescent="0.25">
      <c r="A227" s="387" t="s">
        <v>76</v>
      </c>
      <c r="B227" s="387"/>
      <c r="C227" s="387"/>
      <c r="D227" s="387"/>
      <c r="E227" s="387"/>
      <c r="F227" s="387"/>
      <c r="G227" s="387"/>
      <c r="H227" s="387"/>
      <c r="I227" s="387"/>
      <c r="J227" s="387"/>
      <c r="K227" s="387"/>
      <c r="L227" s="387"/>
      <c r="M227" s="387"/>
      <c r="N227" s="387"/>
      <c r="O227" s="387"/>
      <c r="P227" s="387"/>
      <c r="Q227" s="387"/>
      <c r="R227" s="387"/>
      <c r="S227" s="387"/>
      <c r="T227" s="387"/>
      <c r="U227" s="387"/>
      <c r="V227" s="387"/>
      <c r="W227" s="387"/>
      <c r="X227" s="387"/>
      <c r="Y227" s="67"/>
      <c r="Z227" s="67"/>
    </row>
    <row r="228" spans="1:53" ht="27" customHeight="1" x14ac:dyDescent="0.25">
      <c r="A228" s="64" t="s">
        <v>386</v>
      </c>
      <c r="B228" s="64" t="s">
        <v>387</v>
      </c>
      <c r="C228" s="37">
        <v>4301030878</v>
      </c>
      <c r="D228" s="388">
        <v>4607091387193</v>
      </c>
      <c r="E228" s="388"/>
      <c r="F228" s="63">
        <v>0.7</v>
      </c>
      <c r="G228" s="38">
        <v>6</v>
      </c>
      <c r="H228" s="63">
        <v>4.2</v>
      </c>
      <c r="I228" s="63">
        <v>4.46</v>
      </c>
      <c r="J228" s="38">
        <v>156</v>
      </c>
      <c r="K228" s="38" t="s">
        <v>80</v>
      </c>
      <c r="L228" s="39" t="s">
        <v>79</v>
      </c>
      <c r="M228" s="38">
        <v>35</v>
      </c>
      <c r="N228" s="5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90"/>
      <c r="P228" s="390"/>
      <c r="Q228" s="390"/>
      <c r="R228" s="391"/>
      <c r="S228" s="40" t="s">
        <v>48</v>
      </c>
      <c r="T228" s="40" t="s">
        <v>48</v>
      </c>
      <c r="U228" s="41" t="s">
        <v>0</v>
      </c>
      <c r="V228" s="59">
        <v>0</v>
      </c>
      <c r="W228" s="56">
        <f>IFERROR(IF(V228="",0,CEILING((V228/$H228),1)*$H228),"")</f>
        <v>0</v>
      </c>
      <c r="X228" s="42" t="str">
        <f>IFERROR(IF(W228=0,"",ROUNDUP(W228/H228,0)*0.00753),"")</f>
        <v/>
      </c>
      <c r="Y228" s="69" t="s">
        <v>48</v>
      </c>
      <c r="Z228" s="70" t="s">
        <v>48</v>
      </c>
      <c r="AD228" s="71"/>
      <c r="BA228" s="199" t="s">
        <v>66</v>
      </c>
    </row>
    <row r="229" spans="1:53" ht="27" customHeight="1" x14ac:dyDescent="0.25">
      <c r="A229" s="64" t="s">
        <v>388</v>
      </c>
      <c r="B229" s="64" t="s">
        <v>389</v>
      </c>
      <c r="C229" s="37">
        <v>4301031153</v>
      </c>
      <c r="D229" s="388">
        <v>4607091387230</v>
      </c>
      <c r="E229" s="388"/>
      <c r="F229" s="63">
        <v>0.7</v>
      </c>
      <c r="G229" s="38">
        <v>6</v>
      </c>
      <c r="H229" s="63">
        <v>4.2</v>
      </c>
      <c r="I229" s="63">
        <v>4.46</v>
      </c>
      <c r="J229" s="38">
        <v>156</v>
      </c>
      <c r="K229" s="38" t="s">
        <v>80</v>
      </c>
      <c r="L229" s="39" t="s">
        <v>79</v>
      </c>
      <c r="M229" s="38">
        <v>40</v>
      </c>
      <c r="N229" s="5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90"/>
      <c r="P229" s="390"/>
      <c r="Q229" s="390"/>
      <c r="R229" s="391"/>
      <c r="S229" s="40" t="s">
        <v>48</v>
      </c>
      <c r="T229" s="40" t="s">
        <v>48</v>
      </c>
      <c r="U229" s="41" t="s">
        <v>0</v>
      </c>
      <c r="V229" s="59">
        <v>0</v>
      </c>
      <c r="W229" s="56">
        <f>IFERROR(IF(V229="",0,CEILING((V229/$H229),1)*$H229),"")</f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0" t="s">
        <v>66</v>
      </c>
    </row>
    <row r="230" spans="1:53" ht="27" customHeight="1" x14ac:dyDescent="0.25">
      <c r="A230" s="64" t="s">
        <v>390</v>
      </c>
      <c r="B230" s="64" t="s">
        <v>391</v>
      </c>
      <c r="C230" s="37">
        <v>4301031152</v>
      </c>
      <c r="D230" s="388">
        <v>4607091387285</v>
      </c>
      <c r="E230" s="388"/>
      <c r="F230" s="63">
        <v>0.35</v>
      </c>
      <c r="G230" s="38">
        <v>6</v>
      </c>
      <c r="H230" s="63">
        <v>2.1</v>
      </c>
      <c r="I230" s="63">
        <v>2.23</v>
      </c>
      <c r="J230" s="38">
        <v>234</v>
      </c>
      <c r="K230" s="38" t="s">
        <v>188</v>
      </c>
      <c r="L230" s="39" t="s">
        <v>79</v>
      </c>
      <c r="M230" s="38">
        <v>40</v>
      </c>
      <c r="N230" s="5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90"/>
      <c r="P230" s="390"/>
      <c r="Q230" s="390"/>
      <c r="R230" s="391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IFERROR(IF(W230=0,"",ROUNDUP(W230/H230,0)*0.00502),"")</f>
        <v/>
      </c>
      <c r="Y230" s="69" t="s">
        <v>48</v>
      </c>
      <c r="Z230" s="70" t="s">
        <v>48</v>
      </c>
      <c r="AD230" s="71"/>
      <c r="BA230" s="201" t="s">
        <v>66</v>
      </c>
    </row>
    <row r="231" spans="1:53" x14ac:dyDescent="0.2">
      <c r="A231" s="395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6"/>
      <c r="N231" s="392" t="s">
        <v>43</v>
      </c>
      <c r="O231" s="393"/>
      <c r="P231" s="393"/>
      <c r="Q231" s="393"/>
      <c r="R231" s="393"/>
      <c r="S231" s="393"/>
      <c r="T231" s="394"/>
      <c r="U231" s="43" t="s">
        <v>42</v>
      </c>
      <c r="V231" s="44">
        <f>IFERROR(V228/H228,"0")+IFERROR(V229/H229,"0")+IFERROR(V230/H230,"0")</f>
        <v>0</v>
      </c>
      <c r="W231" s="44">
        <f>IFERROR(W228/H228,"0")+IFERROR(W229/H229,"0")+IFERROR(W230/H230,"0")</f>
        <v>0</v>
      </c>
      <c r="X231" s="44">
        <f>IFERROR(IF(X228="",0,X228),"0")+IFERROR(IF(X229="",0,X229),"0")+IFERROR(IF(X230="",0,X230),"0")</f>
        <v>0</v>
      </c>
      <c r="Y231" s="68"/>
      <c r="Z231" s="68"/>
    </row>
    <row r="232" spans="1:53" x14ac:dyDescent="0.2">
      <c r="A232" s="395"/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6"/>
      <c r="N232" s="392" t="s">
        <v>43</v>
      </c>
      <c r="O232" s="393"/>
      <c r="P232" s="393"/>
      <c r="Q232" s="393"/>
      <c r="R232" s="393"/>
      <c r="S232" s="393"/>
      <c r="T232" s="394"/>
      <c r="U232" s="43" t="s">
        <v>0</v>
      </c>
      <c r="V232" s="44">
        <f>IFERROR(SUM(V228:V230),"0")</f>
        <v>0</v>
      </c>
      <c r="W232" s="44">
        <f>IFERROR(SUM(W228:W230),"0")</f>
        <v>0</v>
      </c>
      <c r="X232" s="43"/>
      <c r="Y232" s="68"/>
      <c r="Z232" s="68"/>
    </row>
    <row r="233" spans="1:53" ht="14.25" customHeight="1" x14ac:dyDescent="0.25">
      <c r="A233" s="387" t="s">
        <v>81</v>
      </c>
      <c r="B233" s="387"/>
      <c r="C233" s="387"/>
      <c r="D233" s="387"/>
      <c r="E233" s="387"/>
      <c r="F233" s="387"/>
      <c r="G233" s="387"/>
      <c r="H233" s="387"/>
      <c r="I233" s="387"/>
      <c r="J233" s="387"/>
      <c r="K233" s="387"/>
      <c r="L233" s="387"/>
      <c r="M233" s="387"/>
      <c r="N233" s="387"/>
      <c r="O233" s="387"/>
      <c r="P233" s="387"/>
      <c r="Q233" s="387"/>
      <c r="R233" s="387"/>
      <c r="S233" s="387"/>
      <c r="T233" s="387"/>
      <c r="U233" s="387"/>
      <c r="V233" s="387"/>
      <c r="W233" s="387"/>
      <c r="X233" s="387"/>
      <c r="Y233" s="67"/>
      <c r="Z233" s="67"/>
    </row>
    <row r="234" spans="1:53" ht="16.5" customHeight="1" x14ac:dyDescent="0.25">
      <c r="A234" s="64" t="s">
        <v>392</v>
      </c>
      <c r="B234" s="64" t="s">
        <v>393</v>
      </c>
      <c r="C234" s="37">
        <v>4301051100</v>
      </c>
      <c r="D234" s="388">
        <v>4607091387766</v>
      </c>
      <c r="E234" s="388"/>
      <c r="F234" s="63">
        <v>1.3</v>
      </c>
      <c r="G234" s="38">
        <v>6</v>
      </c>
      <c r="H234" s="63">
        <v>7.8</v>
      </c>
      <c r="I234" s="63">
        <v>8.3580000000000005</v>
      </c>
      <c r="J234" s="38">
        <v>56</v>
      </c>
      <c r="K234" s="38" t="s">
        <v>112</v>
      </c>
      <c r="L234" s="39" t="s">
        <v>133</v>
      </c>
      <c r="M234" s="38">
        <v>40</v>
      </c>
      <c r="N234" s="5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90"/>
      <c r="P234" s="390"/>
      <c r="Q234" s="390"/>
      <c r="R234" s="391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ref="W234:W242" si="11">IFERROR(IF(V234="",0,CEILING((V234/$H234),1)*$H234),"")</f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2" t="s">
        <v>66</v>
      </c>
    </row>
    <row r="235" spans="1:53" ht="27" customHeight="1" x14ac:dyDescent="0.25">
      <c r="A235" s="64" t="s">
        <v>394</v>
      </c>
      <c r="B235" s="64" t="s">
        <v>395</v>
      </c>
      <c r="C235" s="37">
        <v>4301051116</v>
      </c>
      <c r="D235" s="388">
        <v>4607091387957</v>
      </c>
      <c r="E235" s="388"/>
      <c r="F235" s="63">
        <v>1.3</v>
      </c>
      <c r="G235" s="38">
        <v>6</v>
      </c>
      <c r="H235" s="63">
        <v>7.8</v>
      </c>
      <c r="I235" s="63">
        <v>8.3640000000000008</v>
      </c>
      <c r="J235" s="38">
        <v>56</v>
      </c>
      <c r="K235" s="38" t="s">
        <v>112</v>
      </c>
      <c r="L235" s="39" t="s">
        <v>79</v>
      </c>
      <c r="M235" s="38">
        <v>40</v>
      </c>
      <c r="N235" s="52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90"/>
      <c r="P235" s="390"/>
      <c r="Q235" s="390"/>
      <c r="R235" s="391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1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ht="27" customHeight="1" x14ac:dyDescent="0.25">
      <c r="A236" s="64" t="s">
        <v>396</v>
      </c>
      <c r="B236" s="64" t="s">
        <v>397</v>
      </c>
      <c r="C236" s="37">
        <v>4301051115</v>
      </c>
      <c r="D236" s="388">
        <v>4607091387964</v>
      </c>
      <c r="E236" s="388"/>
      <c r="F236" s="63">
        <v>1.35</v>
      </c>
      <c r="G236" s="38">
        <v>6</v>
      </c>
      <c r="H236" s="63">
        <v>8.1</v>
      </c>
      <c r="I236" s="63">
        <v>8.6460000000000008</v>
      </c>
      <c r="J236" s="38">
        <v>56</v>
      </c>
      <c r="K236" s="38" t="s">
        <v>112</v>
      </c>
      <c r="L236" s="39" t="s">
        <v>79</v>
      </c>
      <c r="M236" s="38">
        <v>40</v>
      </c>
      <c r="N236" s="5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90"/>
      <c r="P236" s="390"/>
      <c r="Q236" s="390"/>
      <c r="R236" s="391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1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398</v>
      </c>
      <c r="B237" s="64" t="s">
        <v>399</v>
      </c>
      <c r="C237" s="37">
        <v>4301051461</v>
      </c>
      <c r="D237" s="388">
        <v>4680115883604</v>
      </c>
      <c r="E237" s="388"/>
      <c r="F237" s="63">
        <v>0.35</v>
      </c>
      <c r="G237" s="38">
        <v>6</v>
      </c>
      <c r="H237" s="63">
        <v>2.1</v>
      </c>
      <c r="I237" s="63">
        <v>2.3719999999999999</v>
      </c>
      <c r="J237" s="38">
        <v>156</v>
      </c>
      <c r="K237" s="38" t="s">
        <v>80</v>
      </c>
      <c r="L237" s="39" t="s">
        <v>133</v>
      </c>
      <c r="M237" s="38">
        <v>45</v>
      </c>
      <c r="N237" s="528" t="s">
        <v>400</v>
      </c>
      <c r="O237" s="390"/>
      <c r="P237" s="390"/>
      <c r="Q237" s="390"/>
      <c r="R237" s="391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1"/>
        <v>0</v>
      </c>
      <c r="X237" s="42" t="str">
        <f>IFERROR(IF(W237=0,"",ROUNDUP(W237/H237,0)*0.00753),"")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401</v>
      </c>
      <c r="B238" s="64" t="s">
        <v>402</v>
      </c>
      <c r="C238" s="37">
        <v>4301051485</v>
      </c>
      <c r="D238" s="388">
        <v>4680115883567</v>
      </c>
      <c r="E238" s="388"/>
      <c r="F238" s="63">
        <v>0.35</v>
      </c>
      <c r="G238" s="38">
        <v>6</v>
      </c>
      <c r="H238" s="63">
        <v>2.1</v>
      </c>
      <c r="I238" s="63">
        <v>2.36</v>
      </c>
      <c r="J238" s="38">
        <v>156</v>
      </c>
      <c r="K238" s="38" t="s">
        <v>80</v>
      </c>
      <c r="L238" s="39" t="s">
        <v>79</v>
      </c>
      <c r="M238" s="38">
        <v>40</v>
      </c>
      <c r="N238" s="529" t="s">
        <v>403</v>
      </c>
      <c r="O238" s="390"/>
      <c r="P238" s="390"/>
      <c r="Q238" s="390"/>
      <c r="R238" s="391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1"/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404</v>
      </c>
      <c r="B239" s="64" t="s">
        <v>405</v>
      </c>
      <c r="C239" s="37">
        <v>4301051134</v>
      </c>
      <c r="D239" s="388">
        <v>4607091381672</v>
      </c>
      <c r="E239" s="388"/>
      <c r="F239" s="63">
        <v>0.6</v>
      </c>
      <c r="G239" s="38">
        <v>6</v>
      </c>
      <c r="H239" s="63">
        <v>3.6</v>
      </c>
      <c r="I239" s="63">
        <v>3.8759999999999999</v>
      </c>
      <c r="J239" s="38">
        <v>120</v>
      </c>
      <c r="K239" s="38" t="s">
        <v>80</v>
      </c>
      <c r="L239" s="39" t="s">
        <v>79</v>
      </c>
      <c r="M239" s="38">
        <v>40</v>
      </c>
      <c r="N239" s="5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90"/>
      <c r="P239" s="390"/>
      <c r="Q239" s="390"/>
      <c r="R239" s="391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1"/>
        <v>0</v>
      </c>
      <c r="X239" s="42" t="str">
        <f>IFERROR(IF(W239=0,"",ROUNDUP(W239/H239,0)*0.00937),"")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406</v>
      </c>
      <c r="B240" s="64" t="s">
        <v>407</v>
      </c>
      <c r="C240" s="37">
        <v>4301051130</v>
      </c>
      <c r="D240" s="388">
        <v>4607091387537</v>
      </c>
      <c r="E240" s="388"/>
      <c r="F240" s="63">
        <v>0.45</v>
      </c>
      <c r="G240" s="38">
        <v>6</v>
      </c>
      <c r="H240" s="63">
        <v>2.7</v>
      </c>
      <c r="I240" s="63">
        <v>2.99</v>
      </c>
      <c r="J240" s="38">
        <v>156</v>
      </c>
      <c r="K240" s="38" t="s">
        <v>80</v>
      </c>
      <c r="L240" s="39" t="s">
        <v>79</v>
      </c>
      <c r="M240" s="38">
        <v>40</v>
      </c>
      <c r="N240" s="5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90"/>
      <c r="P240" s="390"/>
      <c r="Q240" s="390"/>
      <c r="R240" s="391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1"/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408</v>
      </c>
      <c r="B241" s="64" t="s">
        <v>409</v>
      </c>
      <c r="C241" s="37">
        <v>4301051132</v>
      </c>
      <c r="D241" s="388">
        <v>4607091387513</v>
      </c>
      <c r="E241" s="388"/>
      <c r="F241" s="63">
        <v>0.45</v>
      </c>
      <c r="G241" s="38">
        <v>6</v>
      </c>
      <c r="H241" s="63">
        <v>2.7</v>
      </c>
      <c r="I241" s="63">
        <v>2.9780000000000002</v>
      </c>
      <c r="J241" s="38">
        <v>156</v>
      </c>
      <c r="K241" s="38" t="s">
        <v>80</v>
      </c>
      <c r="L241" s="39" t="s">
        <v>79</v>
      </c>
      <c r="M241" s="38">
        <v>40</v>
      </c>
      <c r="N241" s="5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90"/>
      <c r="P241" s="390"/>
      <c r="Q241" s="390"/>
      <c r="R241" s="391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1"/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410</v>
      </c>
      <c r="B242" s="64" t="s">
        <v>411</v>
      </c>
      <c r="C242" s="37">
        <v>4301051277</v>
      </c>
      <c r="D242" s="388">
        <v>4680115880511</v>
      </c>
      <c r="E242" s="388"/>
      <c r="F242" s="63">
        <v>0.33</v>
      </c>
      <c r="G242" s="38">
        <v>6</v>
      </c>
      <c r="H242" s="63">
        <v>1.98</v>
      </c>
      <c r="I242" s="63">
        <v>2.1800000000000002</v>
      </c>
      <c r="J242" s="38">
        <v>156</v>
      </c>
      <c r="K242" s="38" t="s">
        <v>80</v>
      </c>
      <c r="L242" s="39" t="s">
        <v>133</v>
      </c>
      <c r="M242" s="38">
        <v>40</v>
      </c>
      <c r="N242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90"/>
      <c r="P242" s="390"/>
      <c r="Q242" s="390"/>
      <c r="R242" s="391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1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x14ac:dyDescent="0.2">
      <c r="A243" s="395"/>
      <c r="B243" s="395"/>
      <c r="C243" s="395"/>
      <c r="D243" s="395"/>
      <c r="E243" s="395"/>
      <c r="F243" s="395"/>
      <c r="G243" s="395"/>
      <c r="H243" s="395"/>
      <c r="I243" s="395"/>
      <c r="J243" s="395"/>
      <c r="K243" s="395"/>
      <c r="L243" s="395"/>
      <c r="M243" s="396"/>
      <c r="N243" s="392" t="s">
        <v>43</v>
      </c>
      <c r="O243" s="393"/>
      <c r="P243" s="393"/>
      <c r="Q243" s="393"/>
      <c r="R243" s="393"/>
      <c r="S243" s="393"/>
      <c r="T243" s="394"/>
      <c r="U243" s="43" t="s">
        <v>42</v>
      </c>
      <c r="V243" s="44">
        <f>IFERROR(V234/H234,"0")+IFERROR(V235/H235,"0")+IFERROR(V236/H236,"0")+IFERROR(V237/H237,"0")+IFERROR(V238/H238,"0")+IFERROR(V239/H239,"0")+IFERROR(V240/H240,"0")+IFERROR(V241/H241,"0")+IFERROR(V242/H242,"0")</f>
        <v>0</v>
      </c>
      <c r="W243" s="44">
        <f>IFERROR(W234/H234,"0")+IFERROR(W235/H235,"0")+IFERROR(W236/H236,"0")+IFERROR(W237/H237,"0")+IFERROR(W238/H238,"0")+IFERROR(W239/H239,"0")+IFERROR(W240/H240,"0")+IFERROR(W241/H241,"0")+IFERROR(W242/H242,"0")</f>
        <v>0</v>
      </c>
      <c r="X243" s="44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68"/>
      <c r="Z243" s="68"/>
    </row>
    <row r="244" spans="1:53" x14ac:dyDescent="0.2">
      <c r="A244" s="395"/>
      <c r="B244" s="395"/>
      <c r="C244" s="395"/>
      <c r="D244" s="395"/>
      <c r="E244" s="395"/>
      <c r="F244" s="395"/>
      <c r="G244" s="395"/>
      <c r="H244" s="395"/>
      <c r="I244" s="395"/>
      <c r="J244" s="395"/>
      <c r="K244" s="395"/>
      <c r="L244" s="395"/>
      <c r="M244" s="396"/>
      <c r="N244" s="392" t="s">
        <v>43</v>
      </c>
      <c r="O244" s="393"/>
      <c r="P244" s="393"/>
      <c r="Q244" s="393"/>
      <c r="R244" s="393"/>
      <c r="S244" s="393"/>
      <c r="T244" s="394"/>
      <c r="U244" s="43" t="s">
        <v>0</v>
      </c>
      <c r="V244" s="44">
        <f>IFERROR(SUM(V234:V242),"0")</f>
        <v>0</v>
      </c>
      <c r="W244" s="44">
        <f>IFERROR(SUM(W234:W242),"0")</f>
        <v>0</v>
      </c>
      <c r="X244" s="43"/>
      <c r="Y244" s="68"/>
      <c r="Z244" s="68"/>
    </row>
    <row r="245" spans="1:53" ht="14.25" customHeight="1" x14ac:dyDescent="0.25">
      <c r="A245" s="387" t="s">
        <v>238</v>
      </c>
      <c r="B245" s="387"/>
      <c r="C245" s="387"/>
      <c r="D245" s="387"/>
      <c r="E245" s="387"/>
      <c r="F245" s="387"/>
      <c r="G245" s="387"/>
      <c r="H245" s="387"/>
      <c r="I245" s="387"/>
      <c r="J245" s="387"/>
      <c r="K245" s="387"/>
      <c r="L245" s="387"/>
      <c r="M245" s="387"/>
      <c r="N245" s="387"/>
      <c r="O245" s="387"/>
      <c r="P245" s="387"/>
      <c r="Q245" s="387"/>
      <c r="R245" s="387"/>
      <c r="S245" s="387"/>
      <c r="T245" s="387"/>
      <c r="U245" s="387"/>
      <c r="V245" s="387"/>
      <c r="W245" s="387"/>
      <c r="X245" s="387"/>
      <c r="Y245" s="67"/>
      <c r="Z245" s="67"/>
    </row>
    <row r="246" spans="1:53" ht="16.5" customHeight="1" x14ac:dyDescent="0.25">
      <c r="A246" s="64" t="s">
        <v>412</v>
      </c>
      <c r="B246" s="64" t="s">
        <v>413</v>
      </c>
      <c r="C246" s="37">
        <v>4301060326</v>
      </c>
      <c r="D246" s="388">
        <v>4607091380880</v>
      </c>
      <c r="E246" s="388"/>
      <c r="F246" s="63">
        <v>1.4</v>
      </c>
      <c r="G246" s="38">
        <v>6</v>
      </c>
      <c r="H246" s="63">
        <v>8.4</v>
      </c>
      <c r="I246" s="63">
        <v>8.9640000000000004</v>
      </c>
      <c r="J246" s="38">
        <v>56</v>
      </c>
      <c r="K246" s="38" t="s">
        <v>112</v>
      </c>
      <c r="L246" s="39" t="s">
        <v>79</v>
      </c>
      <c r="M246" s="38">
        <v>30</v>
      </c>
      <c r="N246" s="53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90"/>
      <c r="P246" s="390"/>
      <c r="Q246" s="390"/>
      <c r="R246" s="391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IFERROR(IF(W246=0,"",ROUNDUP(W246/H246,0)*0.02175),"")</f>
        <v/>
      </c>
      <c r="Y246" s="69" t="s">
        <v>48</v>
      </c>
      <c r="Z246" s="70" t="s">
        <v>48</v>
      </c>
      <c r="AD246" s="71"/>
      <c r="BA246" s="211" t="s">
        <v>66</v>
      </c>
    </row>
    <row r="247" spans="1:53" ht="27" customHeight="1" x14ac:dyDescent="0.25">
      <c r="A247" s="64" t="s">
        <v>414</v>
      </c>
      <c r="B247" s="64" t="s">
        <v>415</v>
      </c>
      <c r="C247" s="37">
        <v>4301060308</v>
      </c>
      <c r="D247" s="388">
        <v>4607091384482</v>
      </c>
      <c r="E247" s="388"/>
      <c r="F247" s="63">
        <v>1.3</v>
      </c>
      <c r="G247" s="38">
        <v>6</v>
      </c>
      <c r="H247" s="63">
        <v>7.8</v>
      </c>
      <c r="I247" s="63">
        <v>8.3640000000000008</v>
      </c>
      <c r="J247" s="38">
        <v>56</v>
      </c>
      <c r="K247" s="38" t="s">
        <v>112</v>
      </c>
      <c r="L247" s="39" t="s">
        <v>79</v>
      </c>
      <c r="M247" s="38">
        <v>30</v>
      </c>
      <c r="N247" s="5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90"/>
      <c r="P247" s="390"/>
      <c r="Q247" s="390"/>
      <c r="R247" s="391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IFERROR(IF(W247=0,"",ROUNDUP(W247/H247,0)*0.02175),"")</f>
        <v/>
      </c>
      <c r="Y247" s="69" t="s">
        <v>48</v>
      </c>
      <c r="Z247" s="70" t="s">
        <v>48</v>
      </c>
      <c r="AD247" s="71"/>
      <c r="BA247" s="212" t="s">
        <v>66</v>
      </c>
    </row>
    <row r="248" spans="1:53" ht="16.5" customHeight="1" x14ac:dyDescent="0.25">
      <c r="A248" s="64" t="s">
        <v>416</v>
      </c>
      <c r="B248" s="64" t="s">
        <v>417</v>
      </c>
      <c r="C248" s="37">
        <v>4301060325</v>
      </c>
      <c r="D248" s="388">
        <v>4607091380897</v>
      </c>
      <c r="E248" s="388"/>
      <c r="F248" s="63">
        <v>1.4</v>
      </c>
      <c r="G248" s="38">
        <v>6</v>
      </c>
      <c r="H248" s="63">
        <v>8.4</v>
      </c>
      <c r="I248" s="63">
        <v>8.9640000000000004</v>
      </c>
      <c r="J248" s="38">
        <v>56</v>
      </c>
      <c r="K248" s="38" t="s">
        <v>112</v>
      </c>
      <c r="L248" s="39" t="s">
        <v>79</v>
      </c>
      <c r="M248" s="38">
        <v>30</v>
      </c>
      <c r="N248" s="5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90"/>
      <c r="P248" s="390"/>
      <c r="Q248" s="390"/>
      <c r="R248" s="391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3" t="s">
        <v>66</v>
      </c>
    </row>
    <row r="249" spans="1:53" x14ac:dyDescent="0.2">
      <c r="A249" s="395"/>
      <c r="B249" s="395"/>
      <c r="C249" s="395"/>
      <c r="D249" s="395"/>
      <c r="E249" s="395"/>
      <c r="F249" s="395"/>
      <c r="G249" s="395"/>
      <c r="H249" s="395"/>
      <c r="I249" s="395"/>
      <c r="J249" s="395"/>
      <c r="K249" s="395"/>
      <c r="L249" s="395"/>
      <c r="M249" s="396"/>
      <c r="N249" s="392" t="s">
        <v>43</v>
      </c>
      <c r="O249" s="393"/>
      <c r="P249" s="393"/>
      <c r="Q249" s="393"/>
      <c r="R249" s="393"/>
      <c r="S249" s="393"/>
      <c r="T249" s="394"/>
      <c r="U249" s="43" t="s">
        <v>42</v>
      </c>
      <c r="V249" s="44">
        <f>IFERROR(V246/H246,"0")+IFERROR(V247/H247,"0")+IFERROR(V248/H248,"0")</f>
        <v>0</v>
      </c>
      <c r="W249" s="44">
        <f>IFERROR(W246/H246,"0")+IFERROR(W247/H247,"0")+IFERROR(W248/H248,"0")</f>
        <v>0</v>
      </c>
      <c r="X249" s="44">
        <f>IFERROR(IF(X246="",0,X246),"0")+IFERROR(IF(X247="",0,X247),"0")+IFERROR(IF(X248="",0,X248),"0")</f>
        <v>0</v>
      </c>
      <c r="Y249" s="68"/>
      <c r="Z249" s="68"/>
    </row>
    <row r="250" spans="1:53" x14ac:dyDescent="0.2">
      <c r="A250" s="395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6"/>
      <c r="N250" s="392" t="s">
        <v>43</v>
      </c>
      <c r="O250" s="393"/>
      <c r="P250" s="393"/>
      <c r="Q250" s="393"/>
      <c r="R250" s="393"/>
      <c r="S250" s="393"/>
      <c r="T250" s="394"/>
      <c r="U250" s="43" t="s">
        <v>0</v>
      </c>
      <c r="V250" s="44">
        <f>IFERROR(SUM(V246:V248),"0")</f>
        <v>0</v>
      </c>
      <c r="W250" s="44">
        <f>IFERROR(SUM(W246:W248),"0")</f>
        <v>0</v>
      </c>
      <c r="X250" s="43"/>
      <c r="Y250" s="68"/>
      <c r="Z250" s="68"/>
    </row>
    <row r="251" spans="1:53" ht="14.25" customHeight="1" x14ac:dyDescent="0.25">
      <c r="A251" s="387" t="s">
        <v>94</v>
      </c>
      <c r="B251" s="387"/>
      <c r="C251" s="387"/>
      <c r="D251" s="387"/>
      <c r="E251" s="387"/>
      <c r="F251" s="387"/>
      <c r="G251" s="387"/>
      <c r="H251" s="387"/>
      <c r="I251" s="387"/>
      <c r="J251" s="387"/>
      <c r="K251" s="387"/>
      <c r="L251" s="387"/>
      <c r="M251" s="387"/>
      <c r="N251" s="387"/>
      <c r="O251" s="387"/>
      <c r="P251" s="387"/>
      <c r="Q251" s="387"/>
      <c r="R251" s="387"/>
      <c r="S251" s="387"/>
      <c r="T251" s="387"/>
      <c r="U251" s="387"/>
      <c r="V251" s="387"/>
      <c r="W251" s="387"/>
      <c r="X251" s="387"/>
      <c r="Y251" s="67"/>
      <c r="Z251" s="67"/>
    </row>
    <row r="252" spans="1:53" ht="16.5" customHeight="1" x14ac:dyDescent="0.25">
      <c r="A252" s="64" t="s">
        <v>418</v>
      </c>
      <c r="B252" s="64" t="s">
        <v>419</v>
      </c>
      <c r="C252" s="37">
        <v>4301030232</v>
      </c>
      <c r="D252" s="388">
        <v>4607091388374</v>
      </c>
      <c r="E252" s="388"/>
      <c r="F252" s="63">
        <v>0.38</v>
      </c>
      <c r="G252" s="38">
        <v>8</v>
      </c>
      <c r="H252" s="63">
        <v>3.04</v>
      </c>
      <c r="I252" s="63">
        <v>3.28</v>
      </c>
      <c r="J252" s="38">
        <v>156</v>
      </c>
      <c r="K252" s="38" t="s">
        <v>80</v>
      </c>
      <c r="L252" s="39" t="s">
        <v>98</v>
      </c>
      <c r="M252" s="38">
        <v>180</v>
      </c>
      <c r="N252" s="537" t="s">
        <v>420</v>
      </c>
      <c r="O252" s="390"/>
      <c r="P252" s="390"/>
      <c r="Q252" s="390"/>
      <c r="R252" s="391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4" t="s">
        <v>66</v>
      </c>
    </row>
    <row r="253" spans="1:53" ht="27" customHeight="1" x14ac:dyDescent="0.25">
      <c r="A253" s="64" t="s">
        <v>421</v>
      </c>
      <c r="B253" s="64" t="s">
        <v>422</v>
      </c>
      <c r="C253" s="37">
        <v>4301030235</v>
      </c>
      <c r="D253" s="388">
        <v>4607091388381</v>
      </c>
      <c r="E253" s="388"/>
      <c r="F253" s="63">
        <v>0.38</v>
      </c>
      <c r="G253" s="38">
        <v>8</v>
      </c>
      <c r="H253" s="63">
        <v>3.04</v>
      </c>
      <c r="I253" s="63">
        <v>3.32</v>
      </c>
      <c r="J253" s="38">
        <v>156</v>
      </c>
      <c r="K253" s="38" t="s">
        <v>80</v>
      </c>
      <c r="L253" s="39" t="s">
        <v>98</v>
      </c>
      <c r="M253" s="38">
        <v>180</v>
      </c>
      <c r="N253" s="538" t="s">
        <v>423</v>
      </c>
      <c r="O253" s="390"/>
      <c r="P253" s="390"/>
      <c r="Q253" s="390"/>
      <c r="R253" s="391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5" t="s">
        <v>66</v>
      </c>
    </row>
    <row r="254" spans="1:53" ht="27" customHeight="1" x14ac:dyDescent="0.25">
      <c r="A254" s="64" t="s">
        <v>424</v>
      </c>
      <c r="B254" s="64" t="s">
        <v>425</v>
      </c>
      <c r="C254" s="37">
        <v>4301030233</v>
      </c>
      <c r="D254" s="388">
        <v>4607091388404</v>
      </c>
      <c r="E254" s="388"/>
      <c r="F254" s="63">
        <v>0.17</v>
      </c>
      <c r="G254" s="38">
        <v>15</v>
      </c>
      <c r="H254" s="63">
        <v>2.5499999999999998</v>
      </c>
      <c r="I254" s="63">
        <v>2.9</v>
      </c>
      <c r="J254" s="38">
        <v>156</v>
      </c>
      <c r="K254" s="38" t="s">
        <v>80</v>
      </c>
      <c r="L254" s="39" t="s">
        <v>98</v>
      </c>
      <c r="M254" s="38">
        <v>180</v>
      </c>
      <c r="N254" s="5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90"/>
      <c r="P254" s="390"/>
      <c r="Q254" s="390"/>
      <c r="R254" s="391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6" t="s">
        <v>66</v>
      </c>
    </row>
    <row r="255" spans="1:53" x14ac:dyDescent="0.2">
      <c r="A255" s="395"/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6"/>
      <c r="N255" s="392" t="s">
        <v>43</v>
      </c>
      <c r="O255" s="393"/>
      <c r="P255" s="393"/>
      <c r="Q255" s="393"/>
      <c r="R255" s="393"/>
      <c r="S255" s="393"/>
      <c r="T255" s="394"/>
      <c r="U255" s="43" t="s">
        <v>42</v>
      </c>
      <c r="V255" s="44">
        <f>IFERROR(V252/H252,"0")+IFERROR(V253/H253,"0")+IFERROR(V254/H254,"0")</f>
        <v>0</v>
      </c>
      <c r="W255" s="44">
        <f>IFERROR(W252/H252,"0")+IFERROR(W253/H253,"0")+IFERROR(W254/H254,"0")</f>
        <v>0</v>
      </c>
      <c r="X255" s="44">
        <f>IFERROR(IF(X252="",0,X252),"0")+IFERROR(IF(X253="",0,X253),"0")+IFERROR(IF(X254="",0,X254),"0")</f>
        <v>0</v>
      </c>
      <c r="Y255" s="68"/>
      <c r="Z255" s="68"/>
    </row>
    <row r="256" spans="1:53" x14ac:dyDescent="0.2">
      <c r="A256" s="395"/>
      <c r="B256" s="395"/>
      <c r="C256" s="395"/>
      <c r="D256" s="395"/>
      <c r="E256" s="395"/>
      <c r="F256" s="395"/>
      <c r="G256" s="395"/>
      <c r="H256" s="395"/>
      <c r="I256" s="395"/>
      <c r="J256" s="395"/>
      <c r="K256" s="395"/>
      <c r="L256" s="395"/>
      <c r="M256" s="396"/>
      <c r="N256" s="392" t="s">
        <v>43</v>
      </c>
      <c r="O256" s="393"/>
      <c r="P256" s="393"/>
      <c r="Q256" s="393"/>
      <c r="R256" s="393"/>
      <c r="S256" s="393"/>
      <c r="T256" s="394"/>
      <c r="U256" s="43" t="s">
        <v>0</v>
      </c>
      <c r="V256" s="44">
        <f>IFERROR(SUM(V252:V254),"0")</f>
        <v>0</v>
      </c>
      <c r="W256" s="44">
        <f>IFERROR(SUM(W252:W254),"0")</f>
        <v>0</v>
      </c>
      <c r="X256" s="43"/>
      <c r="Y256" s="68"/>
      <c r="Z256" s="68"/>
    </row>
    <row r="257" spans="1:53" ht="14.25" customHeight="1" x14ac:dyDescent="0.25">
      <c r="A257" s="387" t="s">
        <v>426</v>
      </c>
      <c r="B257" s="387"/>
      <c r="C257" s="387"/>
      <c r="D257" s="387"/>
      <c r="E257" s="387"/>
      <c r="F257" s="387"/>
      <c r="G257" s="387"/>
      <c r="H257" s="387"/>
      <c r="I257" s="387"/>
      <c r="J257" s="387"/>
      <c r="K257" s="387"/>
      <c r="L257" s="387"/>
      <c r="M257" s="387"/>
      <c r="N257" s="387"/>
      <c r="O257" s="387"/>
      <c r="P257" s="387"/>
      <c r="Q257" s="387"/>
      <c r="R257" s="387"/>
      <c r="S257" s="387"/>
      <c r="T257" s="387"/>
      <c r="U257" s="387"/>
      <c r="V257" s="387"/>
      <c r="W257" s="387"/>
      <c r="X257" s="387"/>
      <c r="Y257" s="67"/>
      <c r="Z257" s="67"/>
    </row>
    <row r="258" spans="1:53" ht="16.5" customHeight="1" x14ac:dyDescent="0.25">
      <c r="A258" s="64" t="s">
        <v>427</v>
      </c>
      <c r="B258" s="64" t="s">
        <v>428</v>
      </c>
      <c r="C258" s="37">
        <v>4301180007</v>
      </c>
      <c r="D258" s="388">
        <v>4680115881808</v>
      </c>
      <c r="E258" s="388"/>
      <c r="F258" s="63">
        <v>0.1</v>
      </c>
      <c r="G258" s="38">
        <v>20</v>
      </c>
      <c r="H258" s="63">
        <v>2</v>
      </c>
      <c r="I258" s="63">
        <v>2.2400000000000002</v>
      </c>
      <c r="J258" s="38">
        <v>238</v>
      </c>
      <c r="K258" s="38" t="s">
        <v>430</v>
      </c>
      <c r="L258" s="39" t="s">
        <v>429</v>
      </c>
      <c r="M258" s="38">
        <v>730</v>
      </c>
      <c r="N258" s="5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90"/>
      <c r="P258" s="390"/>
      <c r="Q258" s="390"/>
      <c r="R258" s="391"/>
      <c r="S258" s="40" t="s">
        <v>48</v>
      </c>
      <c r="T258" s="40" t="s">
        <v>48</v>
      </c>
      <c r="U258" s="41" t="s">
        <v>0</v>
      </c>
      <c r="V258" s="59">
        <v>0</v>
      </c>
      <c r="W258" s="56">
        <f>IFERROR(IF(V258="",0,CEILING((V258/$H258),1)*$H258),"")</f>
        <v>0</v>
      </c>
      <c r="X258" s="42" t="str">
        <f>IFERROR(IF(W258=0,"",ROUNDUP(W258/H258,0)*0.00474),"")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431</v>
      </c>
      <c r="B259" s="64" t="s">
        <v>432</v>
      </c>
      <c r="C259" s="37">
        <v>4301180006</v>
      </c>
      <c r="D259" s="388">
        <v>4680115881822</v>
      </c>
      <c r="E259" s="388"/>
      <c r="F259" s="63">
        <v>0.1</v>
      </c>
      <c r="G259" s="38">
        <v>20</v>
      </c>
      <c r="H259" s="63">
        <v>2</v>
      </c>
      <c r="I259" s="63">
        <v>2.2400000000000002</v>
      </c>
      <c r="J259" s="38">
        <v>238</v>
      </c>
      <c r="K259" s="38" t="s">
        <v>430</v>
      </c>
      <c r="L259" s="39" t="s">
        <v>429</v>
      </c>
      <c r="M259" s="38">
        <v>730</v>
      </c>
      <c r="N259" s="5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90"/>
      <c r="P259" s="390"/>
      <c r="Q259" s="390"/>
      <c r="R259" s="391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IFERROR(IF(W259=0,"",ROUNDUP(W259/H259,0)*0.00474),"")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433</v>
      </c>
      <c r="B260" s="64" t="s">
        <v>434</v>
      </c>
      <c r="C260" s="37">
        <v>4301180001</v>
      </c>
      <c r="D260" s="388">
        <v>4680115880016</v>
      </c>
      <c r="E260" s="388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430</v>
      </c>
      <c r="L260" s="39" t="s">
        <v>429</v>
      </c>
      <c r="M260" s="38">
        <v>730</v>
      </c>
      <c r="N260" s="5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90"/>
      <c r="P260" s="390"/>
      <c r="Q260" s="390"/>
      <c r="R260" s="391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x14ac:dyDescent="0.2">
      <c r="A261" s="395"/>
      <c r="B261" s="395"/>
      <c r="C261" s="395"/>
      <c r="D261" s="395"/>
      <c r="E261" s="395"/>
      <c r="F261" s="395"/>
      <c r="G261" s="395"/>
      <c r="H261" s="395"/>
      <c r="I261" s="395"/>
      <c r="J261" s="395"/>
      <c r="K261" s="395"/>
      <c r="L261" s="395"/>
      <c r="M261" s="396"/>
      <c r="N261" s="392" t="s">
        <v>43</v>
      </c>
      <c r="O261" s="393"/>
      <c r="P261" s="393"/>
      <c r="Q261" s="393"/>
      <c r="R261" s="393"/>
      <c r="S261" s="393"/>
      <c r="T261" s="394"/>
      <c r="U261" s="43" t="s">
        <v>42</v>
      </c>
      <c r="V261" s="44">
        <f>IFERROR(V258/H258,"0")+IFERROR(V259/H259,"0")+IFERROR(V260/H260,"0")</f>
        <v>0</v>
      </c>
      <c r="W261" s="44">
        <f>IFERROR(W258/H258,"0")+IFERROR(W259/H259,"0")+IFERROR(W260/H260,"0")</f>
        <v>0</v>
      </c>
      <c r="X261" s="44">
        <f>IFERROR(IF(X258="",0,X258),"0")+IFERROR(IF(X259="",0,X259),"0")+IFERROR(IF(X260="",0,X260),"0")</f>
        <v>0</v>
      </c>
      <c r="Y261" s="68"/>
      <c r="Z261" s="68"/>
    </row>
    <row r="262" spans="1:53" x14ac:dyDescent="0.2">
      <c r="A262" s="395"/>
      <c r="B262" s="395"/>
      <c r="C262" s="395"/>
      <c r="D262" s="395"/>
      <c r="E262" s="395"/>
      <c r="F262" s="395"/>
      <c r="G262" s="395"/>
      <c r="H262" s="395"/>
      <c r="I262" s="395"/>
      <c r="J262" s="395"/>
      <c r="K262" s="395"/>
      <c r="L262" s="395"/>
      <c r="M262" s="396"/>
      <c r="N262" s="392" t="s">
        <v>43</v>
      </c>
      <c r="O262" s="393"/>
      <c r="P262" s="393"/>
      <c r="Q262" s="393"/>
      <c r="R262" s="393"/>
      <c r="S262" s="393"/>
      <c r="T262" s="394"/>
      <c r="U262" s="43" t="s">
        <v>0</v>
      </c>
      <c r="V262" s="44">
        <f>IFERROR(SUM(V258:V260),"0")</f>
        <v>0</v>
      </c>
      <c r="W262" s="44">
        <f>IFERROR(SUM(W258:W260),"0")</f>
        <v>0</v>
      </c>
      <c r="X262" s="43"/>
      <c r="Y262" s="68"/>
      <c r="Z262" s="68"/>
    </row>
    <row r="263" spans="1:53" ht="16.5" customHeight="1" x14ac:dyDescent="0.25">
      <c r="A263" s="386" t="s">
        <v>435</v>
      </c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6"/>
      <c r="P263" s="386"/>
      <c r="Q263" s="386"/>
      <c r="R263" s="386"/>
      <c r="S263" s="386"/>
      <c r="T263" s="386"/>
      <c r="U263" s="386"/>
      <c r="V263" s="386"/>
      <c r="W263" s="386"/>
      <c r="X263" s="386"/>
      <c r="Y263" s="66"/>
      <c r="Z263" s="66"/>
    </row>
    <row r="264" spans="1:53" ht="14.25" customHeight="1" x14ac:dyDescent="0.25">
      <c r="A264" s="387" t="s">
        <v>116</v>
      </c>
      <c r="B264" s="387"/>
      <c r="C264" s="387"/>
      <c r="D264" s="387"/>
      <c r="E264" s="387"/>
      <c r="F264" s="387"/>
      <c r="G264" s="387"/>
      <c r="H264" s="387"/>
      <c r="I264" s="387"/>
      <c r="J264" s="387"/>
      <c r="K264" s="387"/>
      <c r="L264" s="387"/>
      <c r="M264" s="387"/>
      <c r="N264" s="387"/>
      <c r="O264" s="387"/>
      <c r="P264" s="387"/>
      <c r="Q264" s="387"/>
      <c r="R264" s="387"/>
      <c r="S264" s="387"/>
      <c r="T264" s="387"/>
      <c r="U264" s="387"/>
      <c r="V264" s="387"/>
      <c r="W264" s="387"/>
      <c r="X264" s="387"/>
      <c r="Y264" s="67"/>
      <c r="Z264" s="67"/>
    </row>
    <row r="265" spans="1:53" ht="27" customHeight="1" x14ac:dyDescent="0.25">
      <c r="A265" s="64" t="s">
        <v>436</v>
      </c>
      <c r="B265" s="64" t="s">
        <v>437</v>
      </c>
      <c r="C265" s="37">
        <v>4301011315</v>
      </c>
      <c r="D265" s="388">
        <v>4607091387421</v>
      </c>
      <c r="E265" s="388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112</v>
      </c>
      <c r="L265" s="39" t="s">
        <v>111</v>
      </c>
      <c r="M265" s="38">
        <v>55</v>
      </c>
      <c r="N265" s="54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90"/>
      <c r="P265" s="390"/>
      <c r="Q265" s="390"/>
      <c r="R265" s="391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ref="W265:W271" si="12">IFERROR(IF(V265="",0,CEILING((V265/$H265),1)*$H265),"")</f>
        <v>0</v>
      </c>
      <c r="X265" s="42" t="str">
        <f>IFERROR(IF(W265=0,"",ROUNDUP(W265/H265,0)*0.02175),"")</f>
        <v/>
      </c>
      <c r="Y265" s="69" t="s">
        <v>48</v>
      </c>
      <c r="Z265" s="70" t="s">
        <v>48</v>
      </c>
      <c r="AD265" s="71"/>
      <c r="BA265" s="220" t="s">
        <v>66</v>
      </c>
    </row>
    <row r="266" spans="1:53" ht="27" customHeight="1" x14ac:dyDescent="0.25">
      <c r="A266" s="64" t="s">
        <v>436</v>
      </c>
      <c r="B266" s="64" t="s">
        <v>438</v>
      </c>
      <c r="C266" s="37">
        <v>4301011121</v>
      </c>
      <c r="D266" s="388">
        <v>4607091387421</v>
      </c>
      <c r="E266" s="388"/>
      <c r="F266" s="63">
        <v>1.35</v>
      </c>
      <c r="G266" s="38">
        <v>8</v>
      </c>
      <c r="H266" s="63">
        <v>10.8</v>
      </c>
      <c r="I266" s="63">
        <v>11.28</v>
      </c>
      <c r="J266" s="38">
        <v>48</v>
      </c>
      <c r="K266" s="38" t="s">
        <v>112</v>
      </c>
      <c r="L266" s="39" t="s">
        <v>121</v>
      </c>
      <c r="M266" s="38">
        <v>55</v>
      </c>
      <c r="N266" s="54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90"/>
      <c r="P266" s="390"/>
      <c r="Q266" s="390"/>
      <c r="R266" s="391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2"/>
        <v>0</v>
      </c>
      <c r="X266" s="42" t="str">
        <f>IFERROR(IF(W266=0,"",ROUNDUP(W266/H266,0)*0.02039),"")</f>
        <v/>
      </c>
      <c r="Y266" s="69" t="s">
        <v>48</v>
      </c>
      <c r="Z266" s="70" t="s">
        <v>48</v>
      </c>
      <c r="AD266" s="71"/>
      <c r="BA266" s="221" t="s">
        <v>66</v>
      </c>
    </row>
    <row r="267" spans="1:53" ht="27" customHeight="1" x14ac:dyDescent="0.25">
      <c r="A267" s="64" t="s">
        <v>439</v>
      </c>
      <c r="B267" s="64" t="s">
        <v>440</v>
      </c>
      <c r="C267" s="37">
        <v>4301011619</v>
      </c>
      <c r="D267" s="388">
        <v>4607091387452</v>
      </c>
      <c r="E267" s="388"/>
      <c r="F267" s="63">
        <v>1.45</v>
      </c>
      <c r="G267" s="38">
        <v>8</v>
      </c>
      <c r="H267" s="63">
        <v>11.6</v>
      </c>
      <c r="I267" s="63">
        <v>12.08</v>
      </c>
      <c r="J267" s="38">
        <v>56</v>
      </c>
      <c r="K267" s="38" t="s">
        <v>112</v>
      </c>
      <c r="L267" s="39" t="s">
        <v>111</v>
      </c>
      <c r="M267" s="38">
        <v>55</v>
      </c>
      <c r="N267" s="545" t="s">
        <v>441</v>
      </c>
      <c r="O267" s="390"/>
      <c r="P267" s="390"/>
      <c r="Q267" s="390"/>
      <c r="R267" s="391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2"/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customHeight="1" x14ac:dyDescent="0.25">
      <c r="A268" s="64" t="s">
        <v>439</v>
      </c>
      <c r="B268" s="64" t="s">
        <v>442</v>
      </c>
      <c r="C268" s="37">
        <v>4301011396</v>
      </c>
      <c r="D268" s="388">
        <v>4607091387452</v>
      </c>
      <c r="E268" s="388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112</v>
      </c>
      <c r="L268" s="39" t="s">
        <v>121</v>
      </c>
      <c r="M268" s="38">
        <v>55</v>
      </c>
      <c r="N268" s="54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90"/>
      <c r="P268" s="390"/>
      <c r="Q268" s="390"/>
      <c r="R268" s="391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2"/>
        <v>0</v>
      </c>
      <c r="X268" s="42" t="str">
        <f>IFERROR(IF(W268=0,"",ROUNDUP(W268/H268,0)*0.02039),"")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customHeight="1" x14ac:dyDescent="0.25">
      <c r="A269" s="64" t="s">
        <v>443</v>
      </c>
      <c r="B269" s="64" t="s">
        <v>444</v>
      </c>
      <c r="C269" s="37">
        <v>4301011313</v>
      </c>
      <c r="D269" s="388">
        <v>4607091385984</v>
      </c>
      <c r="E269" s="388"/>
      <c r="F269" s="63">
        <v>1.35</v>
      </c>
      <c r="G269" s="38">
        <v>8</v>
      </c>
      <c r="H269" s="63">
        <v>10.8</v>
      </c>
      <c r="I269" s="63">
        <v>11.28</v>
      </c>
      <c r="J269" s="38">
        <v>56</v>
      </c>
      <c r="K269" s="38" t="s">
        <v>112</v>
      </c>
      <c r="L269" s="39" t="s">
        <v>111</v>
      </c>
      <c r="M269" s="38">
        <v>55</v>
      </c>
      <c r="N269" s="5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90"/>
      <c r="P269" s="390"/>
      <c r="Q269" s="390"/>
      <c r="R269" s="391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2"/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445</v>
      </c>
      <c r="B270" s="64" t="s">
        <v>446</v>
      </c>
      <c r="C270" s="37">
        <v>4301011316</v>
      </c>
      <c r="D270" s="388">
        <v>4607091387438</v>
      </c>
      <c r="E270" s="388"/>
      <c r="F270" s="63">
        <v>0.5</v>
      </c>
      <c r="G270" s="38">
        <v>10</v>
      </c>
      <c r="H270" s="63">
        <v>5</v>
      </c>
      <c r="I270" s="63">
        <v>5.24</v>
      </c>
      <c r="J270" s="38">
        <v>120</v>
      </c>
      <c r="K270" s="38" t="s">
        <v>80</v>
      </c>
      <c r="L270" s="39" t="s">
        <v>111</v>
      </c>
      <c r="M270" s="38">
        <v>55</v>
      </c>
      <c r="N270" s="5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90"/>
      <c r="P270" s="390"/>
      <c r="Q270" s="390"/>
      <c r="R270" s="391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2"/>
        <v>0</v>
      </c>
      <c r="X270" s="42" t="str">
        <f>IFERROR(IF(W270=0,"",ROUNDUP(W270/H270,0)*0.00937),"")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447</v>
      </c>
      <c r="B271" s="64" t="s">
        <v>448</v>
      </c>
      <c r="C271" s="37">
        <v>4301011318</v>
      </c>
      <c r="D271" s="388">
        <v>4607091387469</v>
      </c>
      <c r="E271" s="388"/>
      <c r="F271" s="63">
        <v>0.5</v>
      </c>
      <c r="G271" s="38">
        <v>10</v>
      </c>
      <c r="H271" s="63">
        <v>5</v>
      </c>
      <c r="I271" s="63">
        <v>5.21</v>
      </c>
      <c r="J271" s="38">
        <v>120</v>
      </c>
      <c r="K271" s="38" t="s">
        <v>80</v>
      </c>
      <c r="L271" s="39" t="s">
        <v>79</v>
      </c>
      <c r="M271" s="38">
        <v>55</v>
      </c>
      <c r="N271" s="5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90"/>
      <c r="P271" s="390"/>
      <c r="Q271" s="390"/>
      <c r="R271" s="391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2"/>
        <v>0</v>
      </c>
      <c r="X271" s="42" t="str">
        <f>IFERROR(IF(W271=0,"",ROUNDUP(W271/H271,0)*0.00937),"")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6"/>
      <c r="N272" s="392" t="s">
        <v>43</v>
      </c>
      <c r="O272" s="393"/>
      <c r="P272" s="393"/>
      <c r="Q272" s="393"/>
      <c r="R272" s="393"/>
      <c r="S272" s="393"/>
      <c r="T272" s="394"/>
      <c r="U272" s="43" t="s">
        <v>42</v>
      </c>
      <c r="V272" s="44">
        <f>IFERROR(V265/H265,"0")+IFERROR(V266/H266,"0")+IFERROR(V267/H267,"0")+IFERROR(V268/H268,"0")+IFERROR(V269/H269,"0")+IFERROR(V270/H270,"0")+IFERROR(V271/H271,"0")</f>
        <v>0</v>
      </c>
      <c r="W272" s="44">
        <f>IFERROR(W265/H265,"0")+IFERROR(W266/H266,"0")+IFERROR(W267/H267,"0")+IFERROR(W268/H268,"0")+IFERROR(W269/H269,"0")+IFERROR(W270/H270,"0")+IFERROR(W271/H271,"0")</f>
        <v>0</v>
      </c>
      <c r="X272" s="44">
        <f>IFERROR(IF(X265="",0,X265),"0")+IFERROR(IF(X266="",0,X266),"0")+IFERROR(IF(X267="",0,X267),"0")+IFERROR(IF(X268="",0,X268),"0")+IFERROR(IF(X269="",0,X269),"0")+IFERROR(IF(X270="",0,X270),"0")+IFERROR(IF(X271="",0,X271),"0")</f>
        <v>0</v>
      </c>
      <c r="Y272" s="68"/>
      <c r="Z272" s="68"/>
    </row>
    <row r="273" spans="1:53" x14ac:dyDescent="0.2">
      <c r="A273" s="395"/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6"/>
      <c r="N273" s="392" t="s">
        <v>43</v>
      </c>
      <c r="O273" s="393"/>
      <c r="P273" s="393"/>
      <c r="Q273" s="393"/>
      <c r="R273" s="393"/>
      <c r="S273" s="393"/>
      <c r="T273" s="394"/>
      <c r="U273" s="43" t="s">
        <v>0</v>
      </c>
      <c r="V273" s="44">
        <f>IFERROR(SUM(V265:V271),"0")</f>
        <v>0</v>
      </c>
      <c r="W273" s="44">
        <f>IFERROR(SUM(W265:W271),"0")</f>
        <v>0</v>
      </c>
      <c r="X273" s="43"/>
      <c r="Y273" s="68"/>
      <c r="Z273" s="68"/>
    </row>
    <row r="274" spans="1:53" ht="14.25" customHeight="1" x14ac:dyDescent="0.25">
      <c r="A274" s="387" t="s">
        <v>76</v>
      </c>
      <c r="B274" s="387"/>
      <c r="C274" s="387"/>
      <c r="D274" s="387"/>
      <c r="E274" s="387"/>
      <c r="F274" s="387"/>
      <c r="G274" s="387"/>
      <c r="H274" s="387"/>
      <c r="I274" s="387"/>
      <c r="J274" s="387"/>
      <c r="K274" s="387"/>
      <c r="L274" s="387"/>
      <c r="M274" s="387"/>
      <c r="N274" s="387"/>
      <c r="O274" s="387"/>
      <c r="P274" s="387"/>
      <c r="Q274" s="387"/>
      <c r="R274" s="387"/>
      <c r="S274" s="387"/>
      <c r="T274" s="387"/>
      <c r="U274" s="387"/>
      <c r="V274" s="387"/>
      <c r="W274" s="387"/>
      <c r="X274" s="387"/>
      <c r="Y274" s="67"/>
      <c r="Z274" s="67"/>
    </row>
    <row r="275" spans="1:53" ht="27" customHeight="1" x14ac:dyDescent="0.25">
      <c r="A275" s="64" t="s">
        <v>449</v>
      </c>
      <c r="B275" s="64" t="s">
        <v>450</v>
      </c>
      <c r="C275" s="37">
        <v>4301031154</v>
      </c>
      <c r="D275" s="388">
        <v>4607091387292</v>
      </c>
      <c r="E275" s="388"/>
      <c r="F275" s="63">
        <v>0.73</v>
      </c>
      <c r="G275" s="38">
        <v>6</v>
      </c>
      <c r="H275" s="63">
        <v>4.38</v>
      </c>
      <c r="I275" s="63">
        <v>4.6399999999999997</v>
      </c>
      <c r="J275" s="38">
        <v>156</v>
      </c>
      <c r="K275" s="38" t="s">
        <v>80</v>
      </c>
      <c r="L275" s="39" t="s">
        <v>79</v>
      </c>
      <c r="M275" s="38">
        <v>45</v>
      </c>
      <c r="N275" s="55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90"/>
      <c r="P275" s="390"/>
      <c r="Q275" s="390"/>
      <c r="R275" s="391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27" t="s">
        <v>66</v>
      </c>
    </row>
    <row r="276" spans="1:53" ht="27" customHeight="1" x14ac:dyDescent="0.25">
      <c r="A276" s="64" t="s">
        <v>451</v>
      </c>
      <c r="B276" s="64" t="s">
        <v>452</v>
      </c>
      <c r="C276" s="37">
        <v>4301031155</v>
      </c>
      <c r="D276" s="388">
        <v>4607091387315</v>
      </c>
      <c r="E276" s="388"/>
      <c r="F276" s="63">
        <v>0.7</v>
      </c>
      <c r="G276" s="38">
        <v>4</v>
      </c>
      <c r="H276" s="63">
        <v>2.8</v>
      </c>
      <c r="I276" s="63">
        <v>3.048</v>
      </c>
      <c r="J276" s="38">
        <v>156</v>
      </c>
      <c r="K276" s="38" t="s">
        <v>80</v>
      </c>
      <c r="L276" s="39" t="s">
        <v>79</v>
      </c>
      <c r="M276" s="38">
        <v>45</v>
      </c>
      <c r="N276" s="55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90"/>
      <c r="P276" s="390"/>
      <c r="Q276" s="390"/>
      <c r="R276" s="391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8" t="s">
        <v>66</v>
      </c>
    </row>
    <row r="277" spans="1:53" x14ac:dyDescent="0.2">
      <c r="A277" s="395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6"/>
      <c r="N277" s="392" t="s">
        <v>43</v>
      </c>
      <c r="O277" s="393"/>
      <c r="P277" s="393"/>
      <c r="Q277" s="393"/>
      <c r="R277" s="393"/>
      <c r="S277" s="393"/>
      <c r="T277" s="394"/>
      <c r="U277" s="43" t="s">
        <v>42</v>
      </c>
      <c r="V277" s="44">
        <f>IFERROR(V275/H275,"0")+IFERROR(V276/H276,"0")</f>
        <v>0</v>
      </c>
      <c r="W277" s="44">
        <f>IFERROR(W275/H275,"0")+IFERROR(W276/H276,"0")</f>
        <v>0</v>
      </c>
      <c r="X277" s="44">
        <f>IFERROR(IF(X275="",0,X275),"0")+IFERROR(IF(X276="",0,X276),"0")</f>
        <v>0</v>
      </c>
      <c r="Y277" s="68"/>
      <c r="Z277" s="68"/>
    </row>
    <row r="278" spans="1:53" x14ac:dyDescent="0.2">
      <c r="A278" s="395"/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6"/>
      <c r="N278" s="392" t="s">
        <v>43</v>
      </c>
      <c r="O278" s="393"/>
      <c r="P278" s="393"/>
      <c r="Q278" s="393"/>
      <c r="R278" s="393"/>
      <c r="S278" s="393"/>
      <c r="T278" s="394"/>
      <c r="U278" s="43" t="s">
        <v>0</v>
      </c>
      <c r="V278" s="44">
        <f>IFERROR(SUM(V275:V276),"0")</f>
        <v>0</v>
      </c>
      <c r="W278" s="44">
        <f>IFERROR(SUM(W275:W276),"0")</f>
        <v>0</v>
      </c>
      <c r="X278" s="43"/>
      <c r="Y278" s="68"/>
      <c r="Z278" s="68"/>
    </row>
    <row r="279" spans="1:53" ht="16.5" customHeight="1" x14ac:dyDescent="0.25">
      <c r="A279" s="386" t="s">
        <v>453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66"/>
      <c r="Z279" s="66"/>
    </row>
    <row r="280" spans="1:53" ht="14.25" customHeight="1" x14ac:dyDescent="0.25">
      <c r="A280" s="387" t="s">
        <v>76</v>
      </c>
      <c r="B280" s="387"/>
      <c r="C280" s="387"/>
      <c r="D280" s="387"/>
      <c r="E280" s="387"/>
      <c r="F280" s="387"/>
      <c r="G280" s="387"/>
      <c r="H280" s="387"/>
      <c r="I280" s="387"/>
      <c r="J280" s="387"/>
      <c r="K280" s="387"/>
      <c r="L280" s="387"/>
      <c r="M280" s="387"/>
      <c r="N280" s="387"/>
      <c r="O280" s="387"/>
      <c r="P280" s="387"/>
      <c r="Q280" s="387"/>
      <c r="R280" s="387"/>
      <c r="S280" s="387"/>
      <c r="T280" s="387"/>
      <c r="U280" s="387"/>
      <c r="V280" s="387"/>
      <c r="W280" s="387"/>
      <c r="X280" s="387"/>
      <c r="Y280" s="67"/>
      <c r="Z280" s="67"/>
    </row>
    <row r="281" spans="1:53" ht="27" customHeight="1" x14ac:dyDescent="0.25">
      <c r="A281" s="64" t="s">
        <v>454</v>
      </c>
      <c r="B281" s="64" t="s">
        <v>455</v>
      </c>
      <c r="C281" s="37">
        <v>4301031066</v>
      </c>
      <c r="D281" s="388">
        <v>4607091383836</v>
      </c>
      <c r="E281" s="388"/>
      <c r="F281" s="63">
        <v>0.3</v>
      </c>
      <c r="G281" s="38">
        <v>6</v>
      </c>
      <c r="H281" s="63">
        <v>1.8</v>
      </c>
      <c r="I281" s="63">
        <v>2.048</v>
      </c>
      <c r="J281" s="38">
        <v>156</v>
      </c>
      <c r="K281" s="38" t="s">
        <v>80</v>
      </c>
      <c r="L281" s="39" t="s">
        <v>79</v>
      </c>
      <c r="M281" s="38">
        <v>40</v>
      </c>
      <c r="N281" s="5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90"/>
      <c r="P281" s="390"/>
      <c r="Q281" s="390"/>
      <c r="R281" s="391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9" t="s">
        <v>66</v>
      </c>
    </row>
    <row r="282" spans="1:53" x14ac:dyDescent="0.2">
      <c r="A282" s="395"/>
      <c r="B282" s="395"/>
      <c r="C282" s="395"/>
      <c r="D282" s="395"/>
      <c r="E282" s="395"/>
      <c r="F282" s="395"/>
      <c r="G282" s="395"/>
      <c r="H282" s="395"/>
      <c r="I282" s="395"/>
      <c r="J282" s="395"/>
      <c r="K282" s="395"/>
      <c r="L282" s="395"/>
      <c r="M282" s="396"/>
      <c r="N282" s="392" t="s">
        <v>43</v>
      </c>
      <c r="O282" s="393"/>
      <c r="P282" s="393"/>
      <c r="Q282" s="393"/>
      <c r="R282" s="393"/>
      <c r="S282" s="393"/>
      <c r="T282" s="394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95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6"/>
      <c r="N283" s="392" t="s">
        <v>43</v>
      </c>
      <c r="O283" s="393"/>
      <c r="P283" s="393"/>
      <c r="Q283" s="393"/>
      <c r="R283" s="393"/>
      <c r="S283" s="393"/>
      <c r="T283" s="394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87" t="s">
        <v>81</v>
      </c>
      <c r="B284" s="387"/>
      <c r="C284" s="387"/>
      <c r="D284" s="387"/>
      <c r="E284" s="387"/>
      <c r="F284" s="387"/>
      <c r="G284" s="387"/>
      <c r="H284" s="387"/>
      <c r="I284" s="387"/>
      <c r="J284" s="387"/>
      <c r="K284" s="387"/>
      <c r="L284" s="387"/>
      <c r="M284" s="387"/>
      <c r="N284" s="387"/>
      <c r="O284" s="387"/>
      <c r="P284" s="387"/>
      <c r="Q284" s="387"/>
      <c r="R284" s="387"/>
      <c r="S284" s="387"/>
      <c r="T284" s="387"/>
      <c r="U284" s="387"/>
      <c r="V284" s="387"/>
      <c r="W284" s="387"/>
      <c r="X284" s="387"/>
      <c r="Y284" s="67"/>
      <c r="Z284" s="67"/>
    </row>
    <row r="285" spans="1:53" ht="27" customHeight="1" x14ac:dyDescent="0.25">
      <c r="A285" s="64" t="s">
        <v>456</v>
      </c>
      <c r="B285" s="64" t="s">
        <v>457</v>
      </c>
      <c r="C285" s="37">
        <v>4301051142</v>
      </c>
      <c r="D285" s="388">
        <v>4607091387919</v>
      </c>
      <c r="E285" s="388"/>
      <c r="F285" s="63">
        <v>1.35</v>
      </c>
      <c r="G285" s="38">
        <v>6</v>
      </c>
      <c r="H285" s="63">
        <v>8.1</v>
      </c>
      <c r="I285" s="63">
        <v>8.6639999999999997</v>
      </c>
      <c r="J285" s="38">
        <v>56</v>
      </c>
      <c r="K285" s="38" t="s">
        <v>112</v>
      </c>
      <c r="L285" s="39" t="s">
        <v>79</v>
      </c>
      <c r="M285" s="38">
        <v>45</v>
      </c>
      <c r="N285" s="5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90"/>
      <c r="P285" s="390"/>
      <c r="Q285" s="390"/>
      <c r="R285" s="391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0" t="s">
        <v>66</v>
      </c>
    </row>
    <row r="286" spans="1:53" x14ac:dyDescent="0.2">
      <c r="A286" s="395"/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6"/>
      <c r="N286" s="392" t="s">
        <v>43</v>
      </c>
      <c r="O286" s="393"/>
      <c r="P286" s="393"/>
      <c r="Q286" s="393"/>
      <c r="R286" s="393"/>
      <c r="S286" s="393"/>
      <c r="T286" s="394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95"/>
      <c r="B287" s="395"/>
      <c r="C287" s="395"/>
      <c r="D287" s="395"/>
      <c r="E287" s="395"/>
      <c r="F287" s="395"/>
      <c r="G287" s="395"/>
      <c r="H287" s="395"/>
      <c r="I287" s="395"/>
      <c r="J287" s="395"/>
      <c r="K287" s="395"/>
      <c r="L287" s="395"/>
      <c r="M287" s="396"/>
      <c r="N287" s="392" t="s">
        <v>43</v>
      </c>
      <c r="O287" s="393"/>
      <c r="P287" s="393"/>
      <c r="Q287" s="393"/>
      <c r="R287" s="393"/>
      <c r="S287" s="393"/>
      <c r="T287" s="394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14.25" customHeight="1" x14ac:dyDescent="0.25">
      <c r="A288" s="387" t="s">
        <v>238</v>
      </c>
      <c r="B288" s="387"/>
      <c r="C288" s="387"/>
      <c r="D288" s="387"/>
      <c r="E288" s="387"/>
      <c r="F288" s="387"/>
      <c r="G288" s="387"/>
      <c r="H288" s="387"/>
      <c r="I288" s="387"/>
      <c r="J288" s="387"/>
      <c r="K288" s="387"/>
      <c r="L288" s="387"/>
      <c r="M288" s="387"/>
      <c r="N288" s="387"/>
      <c r="O288" s="387"/>
      <c r="P288" s="387"/>
      <c r="Q288" s="387"/>
      <c r="R288" s="387"/>
      <c r="S288" s="387"/>
      <c r="T288" s="387"/>
      <c r="U288" s="387"/>
      <c r="V288" s="387"/>
      <c r="W288" s="387"/>
      <c r="X288" s="387"/>
      <c r="Y288" s="67"/>
      <c r="Z288" s="67"/>
    </row>
    <row r="289" spans="1:53" ht="27" customHeight="1" x14ac:dyDescent="0.25">
      <c r="A289" s="64" t="s">
        <v>458</v>
      </c>
      <c r="B289" s="64" t="s">
        <v>459</v>
      </c>
      <c r="C289" s="37">
        <v>4301060324</v>
      </c>
      <c r="D289" s="388">
        <v>4607091388831</v>
      </c>
      <c r="E289" s="388"/>
      <c r="F289" s="63">
        <v>0.38</v>
      </c>
      <c r="G289" s="38">
        <v>6</v>
      </c>
      <c r="H289" s="63">
        <v>2.2799999999999998</v>
      </c>
      <c r="I289" s="63">
        <v>2.552</v>
      </c>
      <c r="J289" s="38">
        <v>156</v>
      </c>
      <c r="K289" s="38" t="s">
        <v>80</v>
      </c>
      <c r="L289" s="39" t="s">
        <v>79</v>
      </c>
      <c r="M289" s="38">
        <v>40</v>
      </c>
      <c r="N289" s="55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90"/>
      <c r="P289" s="390"/>
      <c r="Q289" s="390"/>
      <c r="R289" s="391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IFERROR(IF(W289=0,"",ROUNDUP(W289/H289,0)*0.00753),"")</f>
        <v/>
      </c>
      <c r="Y289" s="69" t="s">
        <v>48</v>
      </c>
      <c r="Z289" s="70" t="s">
        <v>48</v>
      </c>
      <c r="AD289" s="71"/>
      <c r="BA289" s="231" t="s">
        <v>66</v>
      </c>
    </row>
    <row r="290" spans="1:53" x14ac:dyDescent="0.2">
      <c r="A290" s="395"/>
      <c r="B290" s="395"/>
      <c r="C290" s="395"/>
      <c r="D290" s="395"/>
      <c r="E290" s="395"/>
      <c r="F290" s="395"/>
      <c r="G290" s="395"/>
      <c r="H290" s="395"/>
      <c r="I290" s="395"/>
      <c r="J290" s="395"/>
      <c r="K290" s="395"/>
      <c r="L290" s="395"/>
      <c r="M290" s="396"/>
      <c r="N290" s="392" t="s">
        <v>43</v>
      </c>
      <c r="O290" s="393"/>
      <c r="P290" s="393"/>
      <c r="Q290" s="393"/>
      <c r="R290" s="393"/>
      <c r="S290" s="393"/>
      <c r="T290" s="394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x14ac:dyDescent="0.2">
      <c r="A291" s="395"/>
      <c r="B291" s="395"/>
      <c r="C291" s="395"/>
      <c r="D291" s="395"/>
      <c r="E291" s="395"/>
      <c r="F291" s="395"/>
      <c r="G291" s="395"/>
      <c r="H291" s="395"/>
      <c r="I291" s="395"/>
      <c r="J291" s="395"/>
      <c r="K291" s="395"/>
      <c r="L291" s="395"/>
      <c r="M291" s="396"/>
      <c r="N291" s="392" t="s">
        <v>43</v>
      </c>
      <c r="O291" s="393"/>
      <c r="P291" s="393"/>
      <c r="Q291" s="393"/>
      <c r="R291" s="393"/>
      <c r="S291" s="393"/>
      <c r="T291" s="394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14.25" customHeight="1" x14ac:dyDescent="0.25">
      <c r="A292" s="387" t="s">
        <v>94</v>
      </c>
      <c r="B292" s="387"/>
      <c r="C292" s="387"/>
      <c r="D292" s="387"/>
      <c r="E292" s="387"/>
      <c r="F292" s="387"/>
      <c r="G292" s="387"/>
      <c r="H292" s="387"/>
      <c r="I292" s="387"/>
      <c r="J292" s="387"/>
      <c r="K292" s="387"/>
      <c r="L292" s="387"/>
      <c r="M292" s="387"/>
      <c r="N292" s="387"/>
      <c r="O292" s="387"/>
      <c r="P292" s="387"/>
      <c r="Q292" s="387"/>
      <c r="R292" s="387"/>
      <c r="S292" s="387"/>
      <c r="T292" s="387"/>
      <c r="U292" s="387"/>
      <c r="V292" s="387"/>
      <c r="W292" s="387"/>
      <c r="X292" s="387"/>
      <c r="Y292" s="67"/>
      <c r="Z292" s="67"/>
    </row>
    <row r="293" spans="1:53" ht="27" customHeight="1" x14ac:dyDescent="0.25">
      <c r="A293" s="64" t="s">
        <v>460</v>
      </c>
      <c r="B293" s="64" t="s">
        <v>461</v>
      </c>
      <c r="C293" s="37">
        <v>4301032015</v>
      </c>
      <c r="D293" s="388">
        <v>4607091383102</v>
      </c>
      <c r="E293" s="388"/>
      <c r="F293" s="63">
        <v>0.17</v>
      </c>
      <c r="G293" s="38">
        <v>15</v>
      </c>
      <c r="H293" s="63">
        <v>2.5499999999999998</v>
      </c>
      <c r="I293" s="63">
        <v>2.9750000000000001</v>
      </c>
      <c r="J293" s="38">
        <v>156</v>
      </c>
      <c r="K293" s="38" t="s">
        <v>80</v>
      </c>
      <c r="L293" s="39" t="s">
        <v>98</v>
      </c>
      <c r="M293" s="38">
        <v>180</v>
      </c>
      <c r="N293" s="5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90"/>
      <c r="P293" s="390"/>
      <c r="Q293" s="390"/>
      <c r="R293" s="391"/>
      <c r="S293" s="40" t="s">
        <v>48</v>
      </c>
      <c r="T293" s="40" t="s">
        <v>48</v>
      </c>
      <c r="U293" s="41" t="s">
        <v>0</v>
      </c>
      <c r="V293" s="59">
        <v>0</v>
      </c>
      <c r="W293" s="56">
        <f>IFERROR(IF(V293="",0,CEILING((V293/$H293),1)*$H293),"")</f>
        <v>0</v>
      </c>
      <c r="X293" s="42" t="str">
        <f>IFERROR(IF(W293=0,"",ROUNDUP(W293/H293,0)*0.00753),"")</f>
        <v/>
      </c>
      <c r="Y293" s="69" t="s">
        <v>48</v>
      </c>
      <c r="Z293" s="70" t="s">
        <v>48</v>
      </c>
      <c r="AD293" s="71"/>
      <c r="BA293" s="232" t="s">
        <v>66</v>
      </c>
    </row>
    <row r="294" spans="1:53" x14ac:dyDescent="0.2">
      <c r="A294" s="395"/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6"/>
      <c r="N294" s="392" t="s">
        <v>43</v>
      </c>
      <c r="O294" s="393"/>
      <c r="P294" s="393"/>
      <c r="Q294" s="393"/>
      <c r="R294" s="393"/>
      <c r="S294" s="393"/>
      <c r="T294" s="394"/>
      <c r="U294" s="43" t="s">
        <v>42</v>
      </c>
      <c r="V294" s="44">
        <f>IFERROR(V293/H293,"0")</f>
        <v>0</v>
      </c>
      <c r="W294" s="44">
        <f>IFERROR(W293/H293,"0")</f>
        <v>0</v>
      </c>
      <c r="X294" s="44">
        <f>IFERROR(IF(X293="",0,X293),"0")</f>
        <v>0</v>
      </c>
      <c r="Y294" s="68"/>
      <c r="Z294" s="68"/>
    </row>
    <row r="295" spans="1:53" x14ac:dyDescent="0.2">
      <c r="A295" s="395"/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6"/>
      <c r="N295" s="392" t="s">
        <v>43</v>
      </c>
      <c r="O295" s="393"/>
      <c r="P295" s="393"/>
      <c r="Q295" s="393"/>
      <c r="R295" s="393"/>
      <c r="S295" s="393"/>
      <c r="T295" s="394"/>
      <c r="U295" s="43" t="s">
        <v>0</v>
      </c>
      <c r="V295" s="44">
        <f>IFERROR(SUM(V293:V293),"0")</f>
        <v>0</v>
      </c>
      <c r="W295" s="44">
        <f>IFERROR(SUM(W293:W293),"0")</f>
        <v>0</v>
      </c>
      <c r="X295" s="43"/>
      <c r="Y295" s="68"/>
      <c r="Z295" s="68"/>
    </row>
    <row r="296" spans="1:53" ht="27.75" customHeight="1" x14ac:dyDescent="0.2">
      <c r="A296" s="385" t="s">
        <v>462</v>
      </c>
      <c r="B296" s="385"/>
      <c r="C296" s="385"/>
      <c r="D296" s="385"/>
      <c r="E296" s="385"/>
      <c r="F296" s="385"/>
      <c r="G296" s="385"/>
      <c r="H296" s="385"/>
      <c r="I296" s="385"/>
      <c r="J296" s="385"/>
      <c r="K296" s="385"/>
      <c r="L296" s="385"/>
      <c r="M296" s="385"/>
      <c r="N296" s="385"/>
      <c r="O296" s="385"/>
      <c r="P296" s="385"/>
      <c r="Q296" s="385"/>
      <c r="R296" s="385"/>
      <c r="S296" s="385"/>
      <c r="T296" s="385"/>
      <c r="U296" s="385"/>
      <c r="V296" s="385"/>
      <c r="W296" s="385"/>
      <c r="X296" s="385"/>
      <c r="Y296" s="55"/>
      <c r="Z296" s="55"/>
    </row>
    <row r="297" spans="1:53" ht="16.5" customHeight="1" x14ac:dyDescent="0.25">
      <c r="A297" s="386" t="s">
        <v>463</v>
      </c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6"/>
      <c r="P297" s="386"/>
      <c r="Q297" s="386"/>
      <c r="R297" s="386"/>
      <c r="S297" s="386"/>
      <c r="T297" s="386"/>
      <c r="U297" s="386"/>
      <c r="V297" s="386"/>
      <c r="W297" s="386"/>
      <c r="X297" s="386"/>
      <c r="Y297" s="66"/>
      <c r="Z297" s="66"/>
    </row>
    <row r="298" spans="1:53" ht="14.25" customHeight="1" x14ac:dyDescent="0.25">
      <c r="A298" s="387" t="s">
        <v>116</v>
      </c>
      <c r="B298" s="387"/>
      <c r="C298" s="387"/>
      <c r="D298" s="387"/>
      <c r="E298" s="387"/>
      <c r="F298" s="387"/>
      <c r="G298" s="387"/>
      <c r="H298" s="387"/>
      <c r="I298" s="387"/>
      <c r="J298" s="387"/>
      <c r="K298" s="387"/>
      <c r="L298" s="387"/>
      <c r="M298" s="387"/>
      <c r="N298" s="387"/>
      <c r="O298" s="387"/>
      <c r="P298" s="387"/>
      <c r="Q298" s="387"/>
      <c r="R298" s="387"/>
      <c r="S298" s="387"/>
      <c r="T298" s="387"/>
      <c r="U298" s="387"/>
      <c r="V298" s="387"/>
      <c r="W298" s="387"/>
      <c r="X298" s="387"/>
      <c r="Y298" s="67"/>
      <c r="Z298" s="67"/>
    </row>
    <row r="299" spans="1:53" ht="27" customHeight="1" x14ac:dyDescent="0.25">
      <c r="A299" s="64" t="s">
        <v>464</v>
      </c>
      <c r="B299" s="64" t="s">
        <v>465</v>
      </c>
      <c r="C299" s="37">
        <v>4301011339</v>
      </c>
      <c r="D299" s="388">
        <v>4607091383997</v>
      </c>
      <c r="E299" s="388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8" t="s">
        <v>112</v>
      </c>
      <c r="L299" s="39" t="s">
        <v>79</v>
      </c>
      <c r="M299" s="38">
        <v>60</v>
      </c>
      <c r="N299" s="55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90"/>
      <c r="P299" s="390"/>
      <c r="Q299" s="390"/>
      <c r="R299" s="391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ref="W299:W306" si="13">IFERROR(IF(V299="",0,CEILING((V299/$H299),1)*$H299),"")</f>
        <v>0</v>
      </c>
      <c r="X299" s="42" t="str">
        <f>IFERROR(IF(W299=0,"",ROUNDUP(W299/H299,0)*0.02175),"")</f>
        <v/>
      </c>
      <c r="Y299" s="69" t="s">
        <v>48</v>
      </c>
      <c r="Z299" s="70" t="s">
        <v>48</v>
      </c>
      <c r="AD299" s="71"/>
      <c r="BA299" s="233" t="s">
        <v>66</v>
      </c>
    </row>
    <row r="300" spans="1:53" ht="27" customHeight="1" x14ac:dyDescent="0.25">
      <c r="A300" s="64" t="s">
        <v>464</v>
      </c>
      <c r="B300" s="64" t="s">
        <v>466</v>
      </c>
      <c r="C300" s="37">
        <v>4301011239</v>
      </c>
      <c r="D300" s="388">
        <v>4607091383997</v>
      </c>
      <c r="E300" s="388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112</v>
      </c>
      <c r="L300" s="39" t="s">
        <v>121</v>
      </c>
      <c r="M300" s="38">
        <v>60</v>
      </c>
      <c r="N300" s="5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90"/>
      <c r="P300" s="390"/>
      <c r="Q300" s="390"/>
      <c r="R300" s="391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3"/>
        <v>0</v>
      </c>
      <c r="X300" s="42" t="str">
        <f>IFERROR(IF(W300=0,"",ROUNDUP(W300/H300,0)*0.02039),"")</f>
        <v/>
      </c>
      <c r="Y300" s="69" t="s">
        <v>48</v>
      </c>
      <c r="Z300" s="70" t="s">
        <v>48</v>
      </c>
      <c r="AD300" s="71"/>
      <c r="BA300" s="234" t="s">
        <v>66</v>
      </c>
    </row>
    <row r="301" spans="1:53" ht="27" customHeight="1" x14ac:dyDescent="0.25">
      <c r="A301" s="64" t="s">
        <v>467</v>
      </c>
      <c r="B301" s="64" t="s">
        <v>468</v>
      </c>
      <c r="C301" s="37">
        <v>4301011326</v>
      </c>
      <c r="D301" s="388">
        <v>4607091384130</v>
      </c>
      <c r="E301" s="388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112</v>
      </c>
      <c r="L301" s="39" t="s">
        <v>79</v>
      </c>
      <c r="M301" s="38">
        <v>60</v>
      </c>
      <c r="N301" s="55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90"/>
      <c r="P301" s="390"/>
      <c r="Q301" s="390"/>
      <c r="R301" s="391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si="13"/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25">
      <c r="A302" s="64" t="s">
        <v>467</v>
      </c>
      <c r="B302" s="64" t="s">
        <v>469</v>
      </c>
      <c r="C302" s="37">
        <v>4301011240</v>
      </c>
      <c r="D302" s="388">
        <v>4607091384130</v>
      </c>
      <c r="E302" s="388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121</v>
      </c>
      <c r="M302" s="38">
        <v>60</v>
      </c>
      <c r="N302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90"/>
      <c r="P302" s="390"/>
      <c r="Q302" s="390"/>
      <c r="R302" s="391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3"/>
        <v>0</v>
      </c>
      <c r="X302" s="42" t="str">
        <f>IFERROR(IF(W302=0,"",ROUNDUP(W302/H302,0)*0.02039),"")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16.5" customHeight="1" x14ac:dyDescent="0.25">
      <c r="A303" s="64" t="s">
        <v>470</v>
      </c>
      <c r="B303" s="64" t="s">
        <v>471</v>
      </c>
      <c r="C303" s="37">
        <v>4301011330</v>
      </c>
      <c r="D303" s="388">
        <v>4607091384147</v>
      </c>
      <c r="E303" s="388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79</v>
      </c>
      <c r="M303" s="38">
        <v>60</v>
      </c>
      <c r="N303" s="56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90"/>
      <c r="P303" s="390"/>
      <c r="Q303" s="390"/>
      <c r="R303" s="391"/>
      <c r="S303" s="40" t="s">
        <v>48</v>
      </c>
      <c r="T303" s="40" t="s">
        <v>48</v>
      </c>
      <c r="U303" s="41" t="s">
        <v>0</v>
      </c>
      <c r="V303" s="59">
        <v>0</v>
      </c>
      <c r="W303" s="56">
        <f t="shared" si="13"/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7" t="s">
        <v>66</v>
      </c>
    </row>
    <row r="304" spans="1:53" ht="16.5" customHeight="1" x14ac:dyDescent="0.25">
      <c r="A304" s="64" t="s">
        <v>470</v>
      </c>
      <c r="B304" s="64" t="s">
        <v>472</v>
      </c>
      <c r="C304" s="37">
        <v>4301011238</v>
      </c>
      <c r="D304" s="388">
        <v>4607091384147</v>
      </c>
      <c r="E304" s="388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112</v>
      </c>
      <c r="L304" s="39" t="s">
        <v>121</v>
      </c>
      <c r="M304" s="38">
        <v>60</v>
      </c>
      <c r="N304" s="561" t="s">
        <v>473</v>
      </c>
      <c r="O304" s="390"/>
      <c r="P304" s="390"/>
      <c r="Q304" s="390"/>
      <c r="R304" s="391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3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27" customHeight="1" x14ac:dyDescent="0.25">
      <c r="A305" s="64" t="s">
        <v>474</v>
      </c>
      <c r="B305" s="64" t="s">
        <v>475</v>
      </c>
      <c r="C305" s="37">
        <v>4301011327</v>
      </c>
      <c r="D305" s="388">
        <v>4607091384154</v>
      </c>
      <c r="E305" s="388"/>
      <c r="F305" s="63">
        <v>0.5</v>
      </c>
      <c r="G305" s="38">
        <v>10</v>
      </c>
      <c r="H305" s="63">
        <v>5</v>
      </c>
      <c r="I305" s="63">
        <v>5.21</v>
      </c>
      <c r="J305" s="38">
        <v>120</v>
      </c>
      <c r="K305" s="38" t="s">
        <v>80</v>
      </c>
      <c r="L305" s="39" t="s">
        <v>79</v>
      </c>
      <c r="M305" s="38">
        <v>60</v>
      </c>
      <c r="N305" s="5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90"/>
      <c r="P305" s="390"/>
      <c r="Q305" s="390"/>
      <c r="R305" s="391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3"/>
        <v>0</v>
      </c>
      <c r="X305" s="42" t="str">
        <f>IFERROR(IF(W305=0,"",ROUNDUP(W305/H305,0)*0.00937),"")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ht="27" customHeight="1" x14ac:dyDescent="0.25">
      <c r="A306" s="64" t="s">
        <v>476</v>
      </c>
      <c r="B306" s="64" t="s">
        <v>477</v>
      </c>
      <c r="C306" s="37">
        <v>4301011332</v>
      </c>
      <c r="D306" s="388">
        <v>4607091384161</v>
      </c>
      <c r="E306" s="388"/>
      <c r="F306" s="63">
        <v>0.5</v>
      </c>
      <c r="G306" s="38">
        <v>10</v>
      </c>
      <c r="H306" s="63">
        <v>5</v>
      </c>
      <c r="I306" s="63">
        <v>5.21</v>
      </c>
      <c r="J306" s="38">
        <v>120</v>
      </c>
      <c r="K306" s="38" t="s">
        <v>80</v>
      </c>
      <c r="L306" s="39" t="s">
        <v>79</v>
      </c>
      <c r="M306" s="38">
        <v>60</v>
      </c>
      <c r="N306" s="56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90"/>
      <c r="P306" s="390"/>
      <c r="Q306" s="390"/>
      <c r="R306" s="391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3"/>
        <v>0</v>
      </c>
      <c r="X306" s="42" t="str">
        <f>IFERROR(IF(W306=0,"",ROUNDUP(W306/H306,0)*0.00937),"")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x14ac:dyDescent="0.2">
      <c r="A307" s="395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6"/>
      <c r="N307" s="392" t="s">
        <v>43</v>
      </c>
      <c r="O307" s="393"/>
      <c r="P307" s="393"/>
      <c r="Q307" s="393"/>
      <c r="R307" s="393"/>
      <c r="S307" s="393"/>
      <c r="T307" s="394"/>
      <c r="U307" s="43" t="s">
        <v>42</v>
      </c>
      <c r="V307" s="44">
        <f>IFERROR(V299/H299,"0")+IFERROR(V300/H300,"0")+IFERROR(V301/H301,"0")+IFERROR(V302/H302,"0")+IFERROR(V303/H303,"0")+IFERROR(V304/H304,"0")+IFERROR(V305/H305,"0")+IFERROR(V306/H306,"0")</f>
        <v>0</v>
      </c>
      <c r="W307" s="44">
        <f>IFERROR(W299/H299,"0")+IFERROR(W300/H300,"0")+IFERROR(W301/H301,"0")+IFERROR(W302/H302,"0")+IFERROR(W303/H303,"0")+IFERROR(W304/H304,"0")+IFERROR(W305/H305,"0")+IFERROR(W306/H306,"0")</f>
        <v>0</v>
      </c>
      <c r="X307" s="44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0</v>
      </c>
      <c r="Y307" s="68"/>
      <c r="Z307" s="68"/>
    </row>
    <row r="308" spans="1:53" x14ac:dyDescent="0.2">
      <c r="A308" s="395"/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6"/>
      <c r="N308" s="392" t="s">
        <v>43</v>
      </c>
      <c r="O308" s="393"/>
      <c r="P308" s="393"/>
      <c r="Q308" s="393"/>
      <c r="R308" s="393"/>
      <c r="S308" s="393"/>
      <c r="T308" s="394"/>
      <c r="U308" s="43" t="s">
        <v>0</v>
      </c>
      <c r="V308" s="44">
        <f>IFERROR(SUM(V299:V306),"0")</f>
        <v>0</v>
      </c>
      <c r="W308" s="44">
        <f>IFERROR(SUM(W299:W306),"0")</f>
        <v>0</v>
      </c>
      <c r="X308" s="43"/>
      <c r="Y308" s="68"/>
      <c r="Z308" s="68"/>
    </row>
    <row r="309" spans="1:53" ht="14.25" customHeight="1" x14ac:dyDescent="0.25">
      <c r="A309" s="387" t="s">
        <v>108</v>
      </c>
      <c r="B309" s="387"/>
      <c r="C309" s="387"/>
      <c r="D309" s="387"/>
      <c r="E309" s="387"/>
      <c r="F309" s="387"/>
      <c r="G309" s="387"/>
      <c r="H309" s="387"/>
      <c r="I309" s="387"/>
      <c r="J309" s="387"/>
      <c r="K309" s="387"/>
      <c r="L309" s="387"/>
      <c r="M309" s="387"/>
      <c r="N309" s="387"/>
      <c r="O309" s="387"/>
      <c r="P309" s="387"/>
      <c r="Q309" s="387"/>
      <c r="R309" s="387"/>
      <c r="S309" s="387"/>
      <c r="T309" s="387"/>
      <c r="U309" s="387"/>
      <c r="V309" s="387"/>
      <c r="W309" s="387"/>
      <c r="X309" s="387"/>
      <c r="Y309" s="67"/>
      <c r="Z309" s="67"/>
    </row>
    <row r="310" spans="1:53" ht="27" customHeight="1" x14ac:dyDescent="0.25">
      <c r="A310" s="64" t="s">
        <v>478</v>
      </c>
      <c r="B310" s="64" t="s">
        <v>479</v>
      </c>
      <c r="C310" s="37">
        <v>4301020178</v>
      </c>
      <c r="D310" s="388">
        <v>4607091383980</v>
      </c>
      <c r="E310" s="388"/>
      <c r="F310" s="63">
        <v>2.5</v>
      </c>
      <c r="G310" s="38">
        <v>6</v>
      </c>
      <c r="H310" s="63">
        <v>15</v>
      </c>
      <c r="I310" s="63">
        <v>15.48</v>
      </c>
      <c r="J310" s="38">
        <v>48</v>
      </c>
      <c r="K310" s="38" t="s">
        <v>112</v>
      </c>
      <c r="L310" s="39" t="s">
        <v>111</v>
      </c>
      <c r="M310" s="38">
        <v>50</v>
      </c>
      <c r="N310" s="5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90"/>
      <c r="P310" s="390"/>
      <c r="Q310" s="390"/>
      <c r="R310" s="391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41" t="s">
        <v>66</v>
      </c>
    </row>
    <row r="311" spans="1:53" ht="16.5" customHeight="1" x14ac:dyDescent="0.25">
      <c r="A311" s="64" t="s">
        <v>480</v>
      </c>
      <c r="B311" s="64" t="s">
        <v>481</v>
      </c>
      <c r="C311" s="37">
        <v>4301020270</v>
      </c>
      <c r="D311" s="388">
        <v>4680115883314</v>
      </c>
      <c r="E311" s="388"/>
      <c r="F311" s="63">
        <v>1.35</v>
      </c>
      <c r="G311" s="38">
        <v>8</v>
      </c>
      <c r="H311" s="63">
        <v>10.8</v>
      </c>
      <c r="I311" s="63">
        <v>11.28</v>
      </c>
      <c r="J311" s="38">
        <v>56</v>
      </c>
      <c r="K311" s="38" t="s">
        <v>112</v>
      </c>
      <c r="L311" s="39" t="s">
        <v>133</v>
      </c>
      <c r="M311" s="38">
        <v>50</v>
      </c>
      <c r="N311" s="565" t="s">
        <v>482</v>
      </c>
      <c r="O311" s="390"/>
      <c r="P311" s="390"/>
      <c r="Q311" s="390"/>
      <c r="R311" s="391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2" t="s">
        <v>66</v>
      </c>
    </row>
    <row r="312" spans="1:53" ht="27" customHeight="1" x14ac:dyDescent="0.25">
      <c r="A312" s="64" t="s">
        <v>483</v>
      </c>
      <c r="B312" s="64" t="s">
        <v>484</v>
      </c>
      <c r="C312" s="37">
        <v>4301020179</v>
      </c>
      <c r="D312" s="388">
        <v>4607091384178</v>
      </c>
      <c r="E312" s="388"/>
      <c r="F312" s="63">
        <v>0.4</v>
      </c>
      <c r="G312" s="38">
        <v>10</v>
      </c>
      <c r="H312" s="63">
        <v>4</v>
      </c>
      <c r="I312" s="63">
        <v>4.24</v>
      </c>
      <c r="J312" s="38">
        <v>120</v>
      </c>
      <c r="K312" s="38" t="s">
        <v>80</v>
      </c>
      <c r="L312" s="39" t="s">
        <v>111</v>
      </c>
      <c r="M312" s="38">
        <v>50</v>
      </c>
      <c r="N312" s="5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90"/>
      <c r="P312" s="390"/>
      <c r="Q312" s="390"/>
      <c r="R312" s="391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IFERROR(IF(W312=0,"",ROUNDUP(W312/H312,0)*0.00937),"")</f>
        <v/>
      </c>
      <c r="Y312" s="69" t="s">
        <v>48</v>
      </c>
      <c r="Z312" s="70" t="s">
        <v>48</v>
      </c>
      <c r="AD312" s="71"/>
      <c r="BA312" s="243" t="s">
        <v>66</v>
      </c>
    </row>
    <row r="313" spans="1:53" x14ac:dyDescent="0.2">
      <c r="A313" s="395"/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6"/>
      <c r="N313" s="392" t="s">
        <v>43</v>
      </c>
      <c r="O313" s="393"/>
      <c r="P313" s="393"/>
      <c r="Q313" s="393"/>
      <c r="R313" s="393"/>
      <c r="S313" s="393"/>
      <c r="T313" s="394"/>
      <c r="U313" s="43" t="s">
        <v>42</v>
      </c>
      <c r="V313" s="44">
        <f>IFERROR(V310/H310,"0")+IFERROR(V311/H311,"0")+IFERROR(V312/H312,"0")</f>
        <v>0</v>
      </c>
      <c r="W313" s="44">
        <f>IFERROR(W310/H310,"0")+IFERROR(W311/H311,"0")+IFERROR(W312/H312,"0")</f>
        <v>0</v>
      </c>
      <c r="X313" s="44">
        <f>IFERROR(IF(X310="",0,X310),"0")+IFERROR(IF(X311="",0,X311),"0")+IFERROR(IF(X312="",0,X312),"0")</f>
        <v>0</v>
      </c>
      <c r="Y313" s="68"/>
      <c r="Z313" s="68"/>
    </row>
    <row r="314" spans="1:53" x14ac:dyDescent="0.2">
      <c r="A314" s="395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6"/>
      <c r="N314" s="392" t="s">
        <v>43</v>
      </c>
      <c r="O314" s="393"/>
      <c r="P314" s="393"/>
      <c r="Q314" s="393"/>
      <c r="R314" s="393"/>
      <c r="S314" s="393"/>
      <c r="T314" s="394"/>
      <c r="U314" s="43" t="s">
        <v>0</v>
      </c>
      <c r="V314" s="44">
        <f>IFERROR(SUM(V310:V312),"0")</f>
        <v>0</v>
      </c>
      <c r="W314" s="44">
        <f>IFERROR(SUM(W310:W312),"0")</f>
        <v>0</v>
      </c>
      <c r="X314" s="43"/>
      <c r="Y314" s="68"/>
      <c r="Z314" s="68"/>
    </row>
    <row r="315" spans="1:53" ht="14.25" customHeight="1" x14ac:dyDescent="0.25">
      <c r="A315" s="387" t="s">
        <v>81</v>
      </c>
      <c r="B315" s="387"/>
      <c r="C315" s="387"/>
      <c r="D315" s="387"/>
      <c r="E315" s="387"/>
      <c r="F315" s="387"/>
      <c r="G315" s="387"/>
      <c r="H315" s="387"/>
      <c r="I315" s="387"/>
      <c r="J315" s="387"/>
      <c r="K315" s="387"/>
      <c r="L315" s="387"/>
      <c r="M315" s="387"/>
      <c r="N315" s="387"/>
      <c r="O315" s="387"/>
      <c r="P315" s="387"/>
      <c r="Q315" s="387"/>
      <c r="R315" s="387"/>
      <c r="S315" s="387"/>
      <c r="T315" s="387"/>
      <c r="U315" s="387"/>
      <c r="V315" s="387"/>
      <c r="W315" s="387"/>
      <c r="X315" s="387"/>
      <c r="Y315" s="67"/>
      <c r="Z315" s="67"/>
    </row>
    <row r="316" spans="1:53" ht="27" customHeight="1" x14ac:dyDescent="0.25">
      <c r="A316" s="64" t="s">
        <v>485</v>
      </c>
      <c r="B316" s="64" t="s">
        <v>486</v>
      </c>
      <c r="C316" s="37">
        <v>4301051560</v>
      </c>
      <c r="D316" s="388">
        <v>4607091383928</v>
      </c>
      <c r="E316" s="388"/>
      <c r="F316" s="63">
        <v>1.3</v>
      </c>
      <c r="G316" s="38">
        <v>6</v>
      </c>
      <c r="H316" s="63">
        <v>7.8</v>
      </c>
      <c r="I316" s="63">
        <v>8.3699999999999992</v>
      </c>
      <c r="J316" s="38">
        <v>56</v>
      </c>
      <c r="K316" s="38" t="s">
        <v>112</v>
      </c>
      <c r="L316" s="39" t="s">
        <v>133</v>
      </c>
      <c r="M316" s="38">
        <v>40</v>
      </c>
      <c r="N316" s="567" t="s">
        <v>487</v>
      </c>
      <c r="O316" s="390"/>
      <c r="P316" s="390"/>
      <c r="Q316" s="390"/>
      <c r="R316" s="391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4" t="s">
        <v>66</v>
      </c>
    </row>
    <row r="317" spans="1:53" ht="27" customHeight="1" x14ac:dyDescent="0.25">
      <c r="A317" s="64" t="s">
        <v>488</v>
      </c>
      <c r="B317" s="64" t="s">
        <v>489</v>
      </c>
      <c r="C317" s="37">
        <v>4301051298</v>
      </c>
      <c r="D317" s="388">
        <v>4607091384260</v>
      </c>
      <c r="E317" s="388"/>
      <c r="F317" s="63">
        <v>1.3</v>
      </c>
      <c r="G317" s="38">
        <v>6</v>
      </c>
      <c r="H317" s="63">
        <v>7.8</v>
      </c>
      <c r="I317" s="63">
        <v>8.3640000000000008</v>
      </c>
      <c r="J317" s="38">
        <v>56</v>
      </c>
      <c r="K317" s="38" t="s">
        <v>112</v>
      </c>
      <c r="L317" s="39" t="s">
        <v>79</v>
      </c>
      <c r="M317" s="38">
        <v>35</v>
      </c>
      <c r="N317" s="56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90"/>
      <c r="P317" s="390"/>
      <c r="Q317" s="390"/>
      <c r="R317" s="391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5" t="s">
        <v>66</v>
      </c>
    </row>
    <row r="318" spans="1:53" x14ac:dyDescent="0.2">
      <c r="A318" s="395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6"/>
      <c r="N318" s="392" t="s">
        <v>43</v>
      </c>
      <c r="O318" s="393"/>
      <c r="P318" s="393"/>
      <c r="Q318" s="393"/>
      <c r="R318" s="393"/>
      <c r="S318" s="393"/>
      <c r="T318" s="394"/>
      <c r="U318" s="43" t="s">
        <v>42</v>
      </c>
      <c r="V318" s="44">
        <f>IFERROR(V316/H316,"0")+IFERROR(V317/H317,"0")</f>
        <v>0</v>
      </c>
      <c r="W318" s="44">
        <f>IFERROR(W316/H316,"0")+IFERROR(W317/H317,"0")</f>
        <v>0</v>
      </c>
      <c r="X318" s="44">
        <f>IFERROR(IF(X316="",0,X316),"0")+IFERROR(IF(X317="",0,X317),"0")</f>
        <v>0</v>
      </c>
      <c r="Y318" s="68"/>
      <c r="Z318" s="68"/>
    </row>
    <row r="319" spans="1:53" x14ac:dyDescent="0.2">
      <c r="A319" s="395"/>
      <c r="B319" s="395"/>
      <c r="C319" s="395"/>
      <c r="D319" s="395"/>
      <c r="E319" s="395"/>
      <c r="F319" s="395"/>
      <c r="G319" s="395"/>
      <c r="H319" s="395"/>
      <c r="I319" s="395"/>
      <c r="J319" s="395"/>
      <c r="K319" s="395"/>
      <c r="L319" s="395"/>
      <c r="M319" s="396"/>
      <c r="N319" s="392" t="s">
        <v>43</v>
      </c>
      <c r="O319" s="393"/>
      <c r="P319" s="393"/>
      <c r="Q319" s="393"/>
      <c r="R319" s="393"/>
      <c r="S319" s="393"/>
      <c r="T319" s="394"/>
      <c r="U319" s="43" t="s">
        <v>0</v>
      </c>
      <c r="V319" s="44">
        <f>IFERROR(SUM(V316:V317),"0")</f>
        <v>0</v>
      </c>
      <c r="W319" s="44">
        <f>IFERROR(SUM(W316:W317),"0")</f>
        <v>0</v>
      </c>
      <c r="X319" s="43"/>
      <c r="Y319" s="68"/>
      <c r="Z319" s="68"/>
    </row>
    <row r="320" spans="1:53" ht="14.25" customHeight="1" x14ac:dyDescent="0.25">
      <c r="A320" s="387" t="s">
        <v>238</v>
      </c>
      <c r="B320" s="387"/>
      <c r="C320" s="387"/>
      <c r="D320" s="387"/>
      <c r="E320" s="387"/>
      <c r="F320" s="387"/>
      <c r="G320" s="387"/>
      <c r="H320" s="387"/>
      <c r="I320" s="387"/>
      <c r="J320" s="387"/>
      <c r="K320" s="387"/>
      <c r="L320" s="387"/>
      <c r="M320" s="387"/>
      <c r="N320" s="387"/>
      <c r="O320" s="387"/>
      <c r="P320" s="387"/>
      <c r="Q320" s="387"/>
      <c r="R320" s="387"/>
      <c r="S320" s="387"/>
      <c r="T320" s="387"/>
      <c r="U320" s="387"/>
      <c r="V320" s="387"/>
      <c r="W320" s="387"/>
      <c r="X320" s="387"/>
      <c r="Y320" s="67"/>
      <c r="Z320" s="67"/>
    </row>
    <row r="321" spans="1:53" ht="16.5" customHeight="1" x14ac:dyDescent="0.25">
      <c r="A321" s="64" t="s">
        <v>490</v>
      </c>
      <c r="B321" s="64" t="s">
        <v>491</v>
      </c>
      <c r="C321" s="37">
        <v>4301060314</v>
      </c>
      <c r="D321" s="388">
        <v>4607091384673</v>
      </c>
      <c r="E321" s="388"/>
      <c r="F321" s="63">
        <v>1.3</v>
      </c>
      <c r="G321" s="38">
        <v>6</v>
      </c>
      <c r="H321" s="63">
        <v>7.8</v>
      </c>
      <c r="I321" s="63">
        <v>8.3640000000000008</v>
      </c>
      <c r="J321" s="38">
        <v>56</v>
      </c>
      <c r="K321" s="38" t="s">
        <v>112</v>
      </c>
      <c r="L321" s="39" t="s">
        <v>79</v>
      </c>
      <c r="M321" s="38">
        <v>30</v>
      </c>
      <c r="N321" s="5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90"/>
      <c r="P321" s="390"/>
      <c r="Q321" s="390"/>
      <c r="R321" s="391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x14ac:dyDescent="0.2">
      <c r="A322" s="395"/>
      <c r="B322" s="395"/>
      <c r="C322" s="395"/>
      <c r="D322" s="395"/>
      <c r="E322" s="395"/>
      <c r="F322" s="395"/>
      <c r="G322" s="395"/>
      <c r="H322" s="395"/>
      <c r="I322" s="395"/>
      <c r="J322" s="395"/>
      <c r="K322" s="395"/>
      <c r="L322" s="395"/>
      <c r="M322" s="396"/>
      <c r="N322" s="392" t="s">
        <v>43</v>
      </c>
      <c r="O322" s="393"/>
      <c r="P322" s="393"/>
      <c r="Q322" s="393"/>
      <c r="R322" s="393"/>
      <c r="S322" s="393"/>
      <c r="T322" s="394"/>
      <c r="U322" s="43" t="s">
        <v>42</v>
      </c>
      <c r="V322" s="44">
        <f>IFERROR(V321/H321,"0")</f>
        <v>0</v>
      </c>
      <c r="W322" s="44">
        <f>IFERROR(W321/H321,"0")</f>
        <v>0</v>
      </c>
      <c r="X322" s="44">
        <f>IFERROR(IF(X321="",0,X321),"0")</f>
        <v>0</v>
      </c>
      <c r="Y322" s="68"/>
      <c r="Z322" s="68"/>
    </row>
    <row r="323" spans="1:53" x14ac:dyDescent="0.2">
      <c r="A323" s="395"/>
      <c r="B323" s="395"/>
      <c r="C323" s="395"/>
      <c r="D323" s="395"/>
      <c r="E323" s="395"/>
      <c r="F323" s="395"/>
      <c r="G323" s="395"/>
      <c r="H323" s="395"/>
      <c r="I323" s="395"/>
      <c r="J323" s="395"/>
      <c r="K323" s="395"/>
      <c r="L323" s="395"/>
      <c r="M323" s="396"/>
      <c r="N323" s="392" t="s">
        <v>43</v>
      </c>
      <c r="O323" s="393"/>
      <c r="P323" s="393"/>
      <c r="Q323" s="393"/>
      <c r="R323" s="393"/>
      <c r="S323" s="393"/>
      <c r="T323" s="394"/>
      <c r="U323" s="43" t="s">
        <v>0</v>
      </c>
      <c r="V323" s="44">
        <f>IFERROR(SUM(V321:V321),"0")</f>
        <v>0</v>
      </c>
      <c r="W323" s="44">
        <f>IFERROR(SUM(W321:W321),"0")</f>
        <v>0</v>
      </c>
      <c r="X323" s="43"/>
      <c r="Y323" s="68"/>
      <c r="Z323" s="68"/>
    </row>
    <row r="324" spans="1:53" ht="16.5" customHeight="1" x14ac:dyDescent="0.25">
      <c r="A324" s="386" t="s">
        <v>492</v>
      </c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86"/>
      <c r="O324" s="386"/>
      <c r="P324" s="386"/>
      <c r="Q324" s="386"/>
      <c r="R324" s="386"/>
      <c r="S324" s="386"/>
      <c r="T324" s="386"/>
      <c r="U324" s="386"/>
      <c r="V324" s="386"/>
      <c r="W324" s="386"/>
      <c r="X324" s="386"/>
      <c r="Y324" s="66"/>
      <c r="Z324" s="66"/>
    </row>
    <row r="325" spans="1:53" ht="14.25" customHeight="1" x14ac:dyDescent="0.25">
      <c r="A325" s="387" t="s">
        <v>116</v>
      </c>
      <c r="B325" s="387"/>
      <c r="C325" s="387"/>
      <c r="D325" s="387"/>
      <c r="E325" s="387"/>
      <c r="F325" s="387"/>
      <c r="G325" s="387"/>
      <c r="H325" s="387"/>
      <c r="I325" s="387"/>
      <c r="J325" s="387"/>
      <c r="K325" s="387"/>
      <c r="L325" s="387"/>
      <c r="M325" s="387"/>
      <c r="N325" s="387"/>
      <c r="O325" s="387"/>
      <c r="P325" s="387"/>
      <c r="Q325" s="387"/>
      <c r="R325" s="387"/>
      <c r="S325" s="387"/>
      <c r="T325" s="387"/>
      <c r="U325" s="387"/>
      <c r="V325" s="387"/>
      <c r="W325" s="387"/>
      <c r="X325" s="387"/>
      <c r="Y325" s="67"/>
      <c r="Z325" s="67"/>
    </row>
    <row r="326" spans="1:53" ht="27" customHeight="1" x14ac:dyDescent="0.25">
      <c r="A326" s="64" t="s">
        <v>493</v>
      </c>
      <c r="B326" s="64" t="s">
        <v>494</v>
      </c>
      <c r="C326" s="37">
        <v>4301011324</v>
      </c>
      <c r="D326" s="388">
        <v>4607091384185</v>
      </c>
      <c r="E326" s="388"/>
      <c r="F326" s="63">
        <v>0.8</v>
      </c>
      <c r="G326" s="38">
        <v>15</v>
      </c>
      <c r="H326" s="63">
        <v>12</v>
      </c>
      <c r="I326" s="63">
        <v>12.48</v>
      </c>
      <c r="J326" s="38">
        <v>56</v>
      </c>
      <c r="K326" s="38" t="s">
        <v>112</v>
      </c>
      <c r="L326" s="39" t="s">
        <v>79</v>
      </c>
      <c r="M326" s="38">
        <v>60</v>
      </c>
      <c r="N326" s="57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90"/>
      <c r="P326" s="390"/>
      <c r="Q326" s="390"/>
      <c r="R326" s="391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47" t="s">
        <v>66</v>
      </c>
    </row>
    <row r="327" spans="1:53" ht="27" customHeight="1" x14ac:dyDescent="0.25">
      <c r="A327" s="64" t="s">
        <v>495</v>
      </c>
      <c r="B327" s="64" t="s">
        <v>496</v>
      </c>
      <c r="C327" s="37">
        <v>4301011312</v>
      </c>
      <c r="D327" s="388">
        <v>4607091384192</v>
      </c>
      <c r="E327" s="388"/>
      <c r="F327" s="63">
        <v>1.8</v>
      </c>
      <c r="G327" s="38">
        <v>6</v>
      </c>
      <c r="H327" s="63">
        <v>10.8</v>
      </c>
      <c r="I327" s="63">
        <v>11.28</v>
      </c>
      <c r="J327" s="38">
        <v>56</v>
      </c>
      <c r="K327" s="38" t="s">
        <v>112</v>
      </c>
      <c r="L327" s="39" t="s">
        <v>111</v>
      </c>
      <c r="M327" s="38">
        <v>60</v>
      </c>
      <c r="N327" s="5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90"/>
      <c r="P327" s="390"/>
      <c r="Q327" s="390"/>
      <c r="R327" s="391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8" t="s">
        <v>66</v>
      </c>
    </row>
    <row r="328" spans="1:53" ht="27" customHeight="1" x14ac:dyDescent="0.25">
      <c r="A328" s="64" t="s">
        <v>497</v>
      </c>
      <c r="B328" s="64" t="s">
        <v>498</v>
      </c>
      <c r="C328" s="37">
        <v>4301011483</v>
      </c>
      <c r="D328" s="388">
        <v>4680115881907</v>
      </c>
      <c r="E328" s="388"/>
      <c r="F328" s="63">
        <v>1.8</v>
      </c>
      <c r="G328" s="38">
        <v>6</v>
      </c>
      <c r="H328" s="63">
        <v>10.8</v>
      </c>
      <c r="I328" s="63">
        <v>11.28</v>
      </c>
      <c r="J328" s="38">
        <v>56</v>
      </c>
      <c r="K328" s="38" t="s">
        <v>112</v>
      </c>
      <c r="L328" s="39" t="s">
        <v>79</v>
      </c>
      <c r="M328" s="38">
        <v>60</v>
      </c>
      <c r="N328" s="5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90"/>
      <c r="P328" s="390"/>
      <c r="Q328" s="390"/>
      <c r="R328" s="391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customHeight="1" x14ac:dyDescent="0.25">
      <c r="A329" s="64" t="s">
        <v>500</v>
      </c>
      <c r="B329" s="64" t="s">
        <v>501</v>
      </c>
      <c r="C329" s="37">
        <v>4301011655</v>
      </c>
      <c r="D329" s="388">
        <v>4680115883925</v>
      </c>
      <c r="E329" s="388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112</v>
      </c>
      <c r="L329" s="39" t="s">
        <v>79</v>
      </c>
      <c r="M329" s="38">
        <v>60</v>
      </c>
      <c r="N329" s="573" t="s">
        <v>502</v>
      </c>
      <c r="O329" s="390"/>
      <c r="P329" s="390"/>
      <c r="Q329" s="390"/>
      <c r="R329" s="391"/>
      <c r="S329" s="40" t="s">
        <v>499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503</v>
      </c>
      <c r="B330" s="64" t="s">
        <v>504</v>
      </c>
      <c r="C330" s="37">
        <v>4301011303</v>
      </c>
      <c r="D330" s="388">
        <v>4607091384680</v>
      </c>
      <c r="E330" s="388"/>
      <c r="F330" s="63">
        <v>0.4</v>
      </c>
      <c r="G330" s="38">
        <v>10</v>
      </c>
      <c r="H330" s="63">
        <v>4</v>
      </c>
      <c r="I330" s="63">
        <v>4.21</v>
      </c>
      <c r="J330" s="38">
        <v>120</v>
      </c>
      <c r="K330" s="38" t="s">
        <v>80</v>
      </c>
      <c r="L330" s="39" t="s">
        <v>79</v>
      </c>
      <c r="M330" s="38">
        <v>60</v>
      </c>
      <c r="N330" s="57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90"/>
      <c r="P330" s="390"/>
      <c r="Q330" s="390"/>
      <c r="R330" s="391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x14ac:dyDescent="0.2">
      <c r="A331" s="395"/>
      <c r="B331" s="395"/>
      <c r="C331" s="395"/>
      <c r="D331" s="395"/>
      <c r="E331" s="395"/>
      <c r="F331" s="395"/>
      <c r="G331" s="395"/>
      <c r="H331" s="395"/>
      <c r="I331" s="395"/>
      <c r="J331" s="395"/>
      <c r="K331" s="395"/>
      <c r="L331" s="395"/>
      <c r="M331" s="396"/>
      <c r="N331" s="392" t="s">
        <v>43</v>
      </c>
      <c r="O331" s="393"/>
      <c r="P331" s="393"/>
      <c r="Q331" s="393"/>
      <c r="R331" s="393"/>
      <c r="S331" s="393"/>
      <c r="T331" s="394"/>
      <c r="U331" s="43" t="s">
        <v>42</v>
      </c>
      <c r="V331" s="44">
        <f>IFERROR(V326/H326,"0")+IFERROR(V327/H327,"0")+IFERROR(V328/H328,"0")+IFERROR(V329/H329,"0")+IFERROR(V330/H330,"0")</f>
        <v>0</v>
      </c>
      <c r="W331" s="44">
        <f>IFERROR(W326/H326,"0")+IFERROR(W327/H327,"0")+IFERROR(W328/H328,"0")+IFERROR(W329/H329,"0")+IFERROR(W330/H330,"0")</f>
        <v>0</v>
      </c>
      <c r="X331" s="44">
        <f>IFERROR(IF(X326="",0,X326),"0")+IFERROR(IF(X327="",0,X327),"0")+IFERROR(IF(X328="",0,X328),"0")+IFERROR(IF(X329="",0,X329),"0")+IFERROR(IF(X330="",0,X330),"0")</f>
        <v>0</v>
      </c>
      <c r="Y331" s="68"/>
      <c r="Z331" s="68"/>
    </row>
    <row r="332" spans="1:53" x14ac:dyDescent="0.2">
      <c r="A332" s="395"/>
      <c r="B332" s="395"/>
      <c r="C332" s="395"/>
      <c r="D332" s="395"/>
      <c r="E332" s="395"/>
      <c r="F332" s="395"/>
      <c r="G332" s="395"/>
      <c r="H332" s="395"/>
      <c r="I332" s="395"/>
      <c r="J332" s="395"/>
      <c r="K332" s="395"/>
      <c r="L332" s="395"/>
      <c r="M332" s="396"/>
      <c r="N332" s="392" t="s">
        <v>43</v>
      </c>
      <c r="O332" s="393"/>
      <c r="P332" s="393"/>
      <c r="Q332" s="393"/>
      <c r="R332" s="393"/>
      <c r="S332" s="393"/>
      <c r="T332" s="394"/>
      <c r="U332" s="43" t="s">
        <v>0</v>
      </c>
      <c r="V332" s="44">
        <f>IFERROR(SUM(V326:V330),"0")</f>
        <v>0</v>
      </c>
      <c r="W332" s="44">
        <f>IFERROR(SUM(W326:W330),"0")</f>
        <v>0</v>
      </c>
      <c r="X332" s="43"/>
      <c r="Y332" s="68"/>
      <c r="Z332" s="68"/>
    </row>
    <row r="333" spans="1:53" ht="14.25" customHeight="1" x14ac:dyDescent="0.25">
      <c r="A333" s="387" t="s">
        <v>76</v>
      </c>
      <c r="B333" s="387"/>
      <c r="C333" s="387"/>
      <c r="D333" s="387"/>
      <c r="E333" s="387"/>
      <c r="F333" s="387"/>
      <c r="G333" s="387"/>
      <c r="H333" s="387"/>
      <c r="I333" s="387"/>
      <c r="J333" s="387"/>
      <c r="K333" s="387"/>
      <c r="L333" s="387"/>
      <c r="M333" s="387"/>
      <c r="N333" s="387"/>
      <c r="O333" s="387"/>
      <c r="P333" s="387"/>
      <c r="Q333" s="387"/>
      <c r="R333" s="387"/>
      <c r="S333" s="387"/>
      <c r="T333" s="387"/>
      <c r="U333" s="387"/>
      <c r="V333" s="387"/>
      <c r="W333" s="387"/>
      <c r="X333" s="387"/>
      <c r="Y333" s="67"/>
      <c r="Z333" s="67"/>
    </row>
    <row r="334" spans="1:53" ht="27" customHeight="1" x14ac:dyDescent="0.25">
      <c r="A334" s="64" t="s">
        <v>505</v>
      </c>
      <c r="B334" s="64" t="s">
        <v>506</v>
      </c>
      <c r="C334" s="37">
        <v>4301031139</v>
      </c>
      <c r="D334" s="388">
        <v>4607091384802</v>
      </c>
      <c r="E334" s="388"/>
      <c r="F334" s="63">
        <v>0.73</v>
      </c>
      <c r="G334" s="38">
        <v>6</v>
      </c>
      <c r="H334" s="63">
        <v>4.38</v>
      </c>
      <c r="I334" s="63">
        <v>4.58</v>
      </c>
      <c r="J334" s="38">
        <v>156</v>
      </c>
      <c r="K334" s="38" t="s">
        <v>80</v>
      </c>
      <c r="L334" s="39" t="s">
        <v>79</v>
      </c>
      <c r="M334" s="38">
        <v>35</v>
      </c>
      <c r="N334" s="57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90"/>
      <c r="P334" s="390"/>
      <c r="Q334" s="390"/>
      <c r="R334" s="391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IFERROR(IF(W334=0,"",ROUNDUP(W334/H334,0)*0.00753),"")</f>
        <v/>
      </c>
      <c r="Y334" s="69" t="s">
        <v>48</v>
      </c>
      <c r="Z334" s="70" t="s">
        <v>48</v>
      </c>
      <c r="AD334" s="71"/>
      <c r="BA334" s="252" t="s">
        <v>66</v>
      </c>
    </row>
    <row r="335" spans="1:53" ht="27" customHeight="1" x14ac:dyDescent="0.25">
      <c r="A335" s="64" t="s">
        <v>507</v>
      </c>
      <c r="B335" s="64" t="s">
        <v>508</v>
      </c>
      <c r="C335" s="37">
        <v>4301031140</v>
      </c>
      <c r="D335" s="388">
        <v>4607091384826</v>
      </c>
      <c r="E335" s="388"/>
      <c r="F335" s="63">
        <v>0.35</v>
      </c>
      <c r="G335" s="38">
        <v>8</v>
      </c>
      <c r="H335" s="63">
        <v>2.8</v>
      </c>
      <c r="I335" s="63">
        <v>2.9</v>
      </c>
      <c r="J335" s="38">
        <v>234</v>
      </c>
      <c r="K335" s="38" t="s">
        <v>188</v>
      </c>
      <c r="L335" s="39" t="s">
        <v>79</v>
      </c>
      <c r="M335" s="38">
        <v>35</v>
      </c>
      <c r="N335" s="57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90"/>
      <c r="P335" s="390"/>
      <c r="Q335" s="390"/>
      <c r="R335" s="391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IFERROR(IF(W335=0,"",ROUNDUP(W335/H335,0)*0.00502),"")</f>
        <v/>
      </c>
      <c r="Y335" s="69" t="s">
        <v>48</v>
      </c>
      <c r="Z335" s="70" t="s">
        <v>48</v>
      </c>
      <c r="AD335" s="71"/>
      <c r="BA335" s="253" t="s">
        <v>66</v>
      </c>
    </row>
    <row r="336" spans="1:53" x14ac:dyDescent="0.2">
      <c r="A336" s="395"/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6"/>
      <c r="N336" s="392" t="s">
        <v>43</v>
      </c>
      <c r="O336" s="393"/>
      <c r="P336" s="393"/>
      <c r="Q336" s="393"/>
      <c r="R336" s="393"/>
      <c r="S336" s="393"/>
      <c r="T336" s="394"/>
      <c r="U336" s="43" t="s">
        <v>42</v>
      </c>
      <c r="V336" s="44">
        <f>IFERROR(V334/H334,"0")+IFERROR(V335/H335,"0")</f>
        <v>0</v>
      </c>
      <c r="W336" s="44">
        <f>IFERROR(W334/H334,"0")+IFERROR(W335/H335,"0")</f>
        <v>0</v>
      </c>
      <c r="X336" s="44">
        <f>IFERROR(IF(X334="",0,X334),"0")+IFERROR(IF(X335="",0,X335),"0")</f>
        <v>0</v>
      </c>
      <c r="Y336" s="68"/>
      <c r="Z336" s="68"/>
    </row>
    <row r="337" spans="1:53" x14ac:dyDescent="0.2">
      <c r="A337" s="395"/>
      <c r="B337" s="395"/>
      <c r="C337" s="395"/>
      <c r="D337" s="395"/>
      <c r="E337" s="395"/>
      <c r="F337" s="395"/>
      <c r="G337" s="395"/>
      <c r="H337" s="395"/>
      <c r="I337" s="395"/>
      <c r="J337" s="395"/>
      <c r="K337" s="395"/>
      <c r="L337" s="395"/>
      <c r="M337" s="396"/>
      <c r="N337" s="392" t="s">
        <v>43</v>
      </c>
      <c r="O337" s="393"/>
      <c r="P337" s="393"/>
      <c r="Q337" s="393"/>
      <c r="R337" s="393"/>
      <c r="S337" s="393"/>
      <c r="T337" s="394"/>
      <c r="U337" s="43" t="s">
        <v>0</v>
      </c>
      <c r="V337" s="44">
        <f>IFERROR(SUM(V334:V335),"0")</f>
        <v>0</v>
      </c>
      <c r="W337" s="44">
        <f>IFERROR(SUM(W334:W335),"0")</f>
        <v>0</v>
      </c>
      <c r="X337" s="43"/>
      <c r="Y337" s="68"/>
      <c r="Z337" s="68"/>
    </row>
    <row r="338" spans="1:53" ht="14.25" customHeight="1" x14ac:dyDescent="0.25">
      <c r="A338" s="387" t="s">
        <v>81</v>
      </c>
      <c r="B338" s="387"/>
      <c r="C338" s="387"/>
      <c r="D338" s="387"/>
      <c r="E338" s="387"/>
      <c r="F338" s="387"/>
      <c r="G338" s="387"/>
      <c r="H338" s="387"/>
      <c r="I338" s="387"/>
      <c r="J338" s="387"/>
      <c r="K338" s="387"/>
      <c r="L338" s="387"/>
      <c r="M338" s="387"/>
      <c r="N338" s="387"/>
      <c r="O338" s="387"/>
      <c r="P338" s="387"/>
      <c r="Q338" s="387"/>
      <c r="R338" s="387"/>
      <c r="S338" s="387"/>
      <c r="T338" s="387"/>
      <c r="U338" s="387"/>
      <c r="V338" s="387"/>
      <c r="W338" s="387"/>
      <c r="X338" s="387"/>
      <c r="Y338" s="67"/>
      <c r="Z338" s="67"/>
    </row>
    <row r="339" spans="1:53" ht="27" customHeight="1" x14ac:dyDescent="0.25">
      <c r="A339" s="64" t="s">
        <v>509</v>
      </c>
      <c r="B339" s="64" t="s">
        <v>510</v>
      </c>
      <c r="C339" s="37">
        <v>4301051303</v>
      </c>
      <c r="D339" s="388">
        <v>4607091384246</v>
      </c>
      <c r="E339" s="388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40</v>
      </c>
      <c r="N339" s="57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90"/>
      <c r="P339" s="390"/>
      <c r="Q339" s="390"/>
      <c r="R339" s="391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4" t="s">
        <v>66</v>
      </c>
    </row>
    <row r="340" spans="1:53" ht="27" customHeight="1" x14ac:dyDescent="0.25">
      <c r="A340" s="64" t="s">
        <v>511</v>
      </c>
      <c r="B340" s="64" t="s">
        <v>512</v>
      </c>
      <c r="C340" s="37">
        <v>4301051445</v>
      </c>
      <c r="D340" s="388">
        <v>4680115881976</v>
      </c>
      <c r="E340" s="388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112</v>
      </c>
      <c r="L340" s="39" t="s">
        <v>79</v>
      </c>
      <c r="M340" s="38">
        <v>40</v>
      </c>
      <c r="N340" s="5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90"/>
      <c r="P340" s="390"/>
      <c r="Q340" s="390"/>
      <c r="R340" s="391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customHeight="1" x14ac:dyDescent="0.25">
      <c r="A341" s="64" t="s">
        <v>513</v>
      </c>
      <c r="B341" s="64" t="s">
        <v>514</v>
      </c>
      <c r="C341" s="37">
        <v>4301051297</v>
      </c>
      <c r="D341" s="388">
        <v>4607091384253</v>
      </c>
      <c r="E341" s="388"/>
      <c r="F341" s="63">
        <v>0.4</v>
      </c>
      <c r="G341" s="38">
        <v>6</v>
      </c>
      <c r="H341" s="63">
        <v>2.4</v>
      </c>
      <c r="I341" s="63">
        <v>2.6840000000000002</v>
      </c>
      <c r="J341" s="38">
        <v>156</v>
      </c>
      <c r="K341" s="38" t="s">
        <v>80</v>
      </c>
      <c r="L341" s="39" t="s">
        <v>79</v>
      </c>
      <c r="M341" s="38">
        <v>40</v>
      </c>
      <c r="N341" s="5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90"/>
      <c r="P341" s="390"/>
      <c r="Q341" s="390"/>
      <c r="R341" s="391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customHeight="1" x14ac:dyDescent="0.25">
      <c r="A342" s="64" t="s">
        <v>515</v>
      </c>
      <c r="B342" s="64" t="s">
        <v>516</v>
      </c>
      <c r="C342" s="37">
        <v>4301051444</v>
      </c>
      <c r="D342" s="388">
        <v>4680115881969</v>
      </c>
      <c r="E342" s="388"/>
      <c r="F342" s="63">
        <v>0.4</v>
      </c>
      <c r="G342" s="38">
        <v>6</v>
      </c>
      <c r="H342" s="63">
        <v>2.4</v>
      </c>
      <c r="I342" s="63">
        <v>2.6</v>
      </c>
      <c r="J342" s="38">
        <v>156</v>
      </c>
      <c r="K342" s="38" t="s">
        <v>80</v>
      </c>
      <c r="L342" s="39" t="s">
        <v>79</v>
      </c>
      <c r="M342" s="38">
        <v>40</v>
      </c>
      <c r="N342" s="58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90"/>
      <c r="P342" s="390"/>
      <c r="Q342" s="390"/>
      <c r="R342" s="391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x14ac:dyDescent="0.2">
      <c r="A343" s="395"/>
      <c r="B343" s="395"/>
      <c r="C343" s="395"/>
      <c r="D343" s="395"/>
      <c r="E343" s="395"/>
      <c r="F343" s="395"/>
      <c r="G343" s="395"/>
      <c r="H343" s="395"/>
      <c r="I343" s="395"/>
      <c r="J343" s="395"/>
      <c r="K343" s="395"/>
      <c r="L343" s="395"/>
      <c r="M343" s="396"/>
      <c r="N343" s="392" t="s">
        <v>43</v>
      </c>
      <c r="O343" s="393"/>
      <c r="P343" s="393"/>
      <c r="Q343" s="393"/>
      <c r="R343" s="393"/>
      <c r="S343" s="393"/>
      <c r="T343" s="394"/>
      <c r="U343" s="43" t="s">
        <v>42</v>
      </c>
      <c r="V343" s="44">
        <f>IFERROR(V339/H339,"0")+IFERROR(V340/H340,"0")+IFERROR(V341/H341,"0")+IFERROR(V342/H342,"0")</f>
        <v>0</v>
      </c>
      <c r="W343" s="44">
        <f>IFERROR(W339/H339,"0")+IFERROR(W340/H340,"0")+IFERROR(W341/H341,"0")+IFERROR(W342/H342,"0")</f>
        <v>0</v>
      </c>
      <c r="X343" s="44">
        <f>IFERROR(IF(X339="",0,X339),"0")+IFERROR(IF(X340="",0,X340),"0")+IFERROR(IF(X341="",0,X341),"0")+IFERROR(IF(X342="",0,X342),"0")</f>
        <v>0</v>
      </c>
      <c r="Y343" s="68"/>
      <c r="Z343" s="68"/>
    </row>
    <row r="344" spans="1:53" x14ac:dyDescent="0.2">
      <c r="A344" s="395"/>
      <c r="B344" s="395"/>
      <c r="C344" s="395"/>
      <c r="D344" s="395"/>
      <c r="E344" s="395"/>
      <c r="F344" s="395"/>
      <c r="G344" s="395"/>
      <c r="H344" s="395"/>
      <c r="I344" s="395"/>
      <c r="J344" s="395"/>
      <c r="K344" s="395"/>
      <c r="L344" s="395"/>
      <c r="M344" s="396"/>
      <c r="N344" s="392" t="s">
        <v>43</v>
      </c>
      <c r="O344" s="393"/>
      <c r="P344" s="393"/>
      <c r="Q344" s="393"/>
      <c r="R344" s="393"/>
      <c r="S344" s="393"/>
      <c r="T344" s="394"/>
      <c r="U344" s="43" t="s">
        <v>0</v>
      </c>
      <c r="V344" s="44">
        <f>IFERROR(SUM(V339:V342),"0")</f>
        <v>0</v>
      </c>
      <c r="W344" s="44">
        <f>IFERROR(SUM(W339:W342),"0")</f>
        <v>0</v>
      </c>
      <c r="X344" s="43"/>
      <c r="Y344" s="68"/>
      <c r="Z344" s="68"/>
    </row>
    <row r="345" spans="1:53" ht="14.25" customHeight="1" x14ac:dyDescent="0.25">
      <c r="A345" s="387" t="s">
        <v>238</v>
      </c>
      <c r="B345" s="387"/>
      <c r="C345" s="387"/>
      <c r="D345" s="387"/>
      <c r="E345" s="387"/>
      <c r="F345" s="387"/>
      <c r="G345" s="387"/>
      <c r="H345" s="387"/>
      <c r="I345" s="387"/>
      <c r="J345" s="387"/>
      <c r="K345" s="387"/>
      <c r="L345" s="387"/>
      <c r="M345" s="387"/>
      <c r="N345" s="387"/>
      <c r="O345" s="387"/>
      <c r="P345" s="387"/>
      <c r="Q345" s="387"/>
      <c r="R345" s="387"/>
      <c r="S345" s="387"/>
      <c r="T345" s="387"/>
      <c r="U345" s="387"/>
      <c r="V345" s="387"/>
      <c r="W345" s="387"/>
      <c r="X345" s="387"/>
      <c r="Y345" s="67"/>
      <c r="Z345" s="67"/>
    </row>
    <row r="346" spans="1:53" ht="27" customHeight="1" x14ac:dyDescent="0.25">
      <c r="A346" s="64" t="s">
        <v>517</v>
      </c>
      <c r="B346" s="64" t="s">
        <v>518</v>
      </c>
      <c r="C346" s="37">
        <v>4301060322</v>
      </c>
      <c r="D346" s="388">
        <v>4607091389357</v>
      </c>
      <c r="E346" s="388"/>
      <c r="F346" s="63">
        <v>1.3</v>
      </c>
      <c r="G346" s="38">
        <v>6</v>
      </c>
      <c r="H346" s="63">
        <v>7.8</v>
      </c>
      <c r="I346" s="63">
        <v>8.2799999999999994</v>
      </c>
      <c r="J346" s="38">
        <v>56</v>
      </c>
      <c r="K346" s="38" t="s">
        <v>112</v>
      </c>
      <c r="L346" s="39" t="s">
        <v>79</v>
      </c>
      <c r="M346" s="38">
        <v>40</v>
      </c>
      <c r="N346" s="58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90"/>
      <c r="P346" s="390"/>
      <c r="Q346" s="390"/>
      <c r="R346" s="391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58" t="s">
        <v>66</v>
      </c>
    </row>
    <row r="347" spans="1:53" x14ac:dyDescent="0.2">
      <c r="A347" s="395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6"/>
      <c r="N347" s="392" t="s">
        <v>43</v>
      </c>
      <c r="O347" s="393"/>
      <c r="P347" s="393"/>
      <c r="Q347" s="393"/>
      <c r="R347" s="393"/>
      <c r="S347" s="393"/>
      <c r="T347" s="394"/>
      <c r="U347" s="43" t="s">
        <v>42</v>
      </c>
      <c r="V347" s="44">
        <f>IFERROR(V346/H346,"0")</f>
        <v>0</v>
      </c>
      <c r="W347" s="44">
        <f>IFERROR(W346/H346,"0")</f>
        <v>0</v>
      </c>
      <c r="X347" s="44">
        <f>IFERROR(IF(X346="",0,X346),"0")</f>
        <v>0</v>
      </c>
      <c r="Y347" s="68"/>
      <c r="Z347" s="68"/>
    </row>
    <row r="348" spans="1:53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6"/>
      <c r="N348" s="392" t="s">
        <v>43</v>
      </c>
      <c r="O348" s="393"/>
      <c r="P348" s="393"/>
      <c r="Q348" s="393"/>
      <c r="R348" s="393"/>
      <c r="S348" s="393"/>
      <c r="T348" s="394"/>
      <c r="U348" s="43" t="s">
        <v>0</v>
      </c>
      <c r="V348" s="44">
        <f>IFERROR(SUM(V346:V346),"0")</f>
        <v>0</v>
      </c>
      <c r="W348" s="44">
        <f>IFERROR(SUM(W346:W346),"0")</f>
        <v>0</v>
      </c>
      <c r="X348" s="43"/>
      <c r="Y348" s="68"/>
      <c r="Z348" s="68"/>
    </row>
    <row r="349" spans="1:53" ht="27.75" customHeight="1" x14ac:dyDescent="0.2">
      <c r="A349" s="385" t="s">
        <v>519</v>
      </c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5"/>
      <c r="O349" s="385"/>
      <c r="P349" s="385"/>
      <c r="Q349" s="385"/>
      <c r="R349" s="385"/>
      <c r="S349" s="385"/>
      <c r="T349" s="385"/>
      <c r="U349" s="385"/>
      <c r="V349" s="385"/>
      <c r="W349" s="385"/>
      <c r="X349" s="385"/>
      <c r="Y349" s="55"/>
      <c r="Z349" s="55"/>
    </row>
    <row r="350" spans="1:53" ht="16.5" customHeight="1" x14ac:dyDescent="0.25">
      <c r="A350" s="386" t="s">
        <v>520</v>
      </c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386"/>
      <c r="O350" s="386"/>
      <c r="P350" s="386"/>
      <c r="Q350" s="386"/>
      <c r="R350" s="386"/>
      <c r="S350" s="386"/>
      <c r="T350" s="386"/>
      <c r="U350" s="386"/>
      <c r="V350" s="386"/>
      <c r="W350" s="386"/>
      <c r="X350" s="386"/>
      <c r="Y350" s="66"/>
      <c r="Z350" s="66"/>
    </row>
    <row r="351" spans="1:53" ht="14.25" customHeight="1" x14ac:dyDescent="0.25">
      <c r="A351" s="387" t="s">
        <v>116</v>
      </c>
      <c r="B351" s="387"/>
      <c r="C351" s="387"/>
      <c r="D351" s="387"/>
      <c r="E351" s="387"/>
      <c r="F351" s="387"/>
      <c r="G351" s="387"/>
      <c r="H351" s="387"/>
      <c r="I351" s="387"/>
      <c r="J351" s="387"/>
      <c r="K351" s="387"/>
      <c r="L351" s="387"/>
      <c r="M351" s="387"/>
      <c r="N351" s="387"/>
      <c r="O351" s="387"/>
      <c r="P351" s="387"/>
      <c r="Q351" s="387"/>
      <c r="R351" s="387"/>
      <c r="S351" s="387"/>
      <c r="T351" s="387"/>
      <c r="U351" s="387"/>
      <c r="V351" s="387"/>
      <c r="W351" s="387"/>
      <c r="X351" s="387"/>
      <c r="Y351" s="67"/>
      <c r="Z351" s="67"/>
    </row>
    <row r="352" spans="1:53" ht="27" customHeight="1" x14ac:dyDescent="0.25">
      <c r="A352" s="64" t="s">
        <v>521</v>
      </c>
      <c r="B352" s="64" t="s">
        <v>522</v>
      </c>
      <c r="C352" s="37">
        <v>4301011428</v>
      </c>
      <c r="D352" s="388">
        <v>4607091389708</v>
      </c>
      <c r="E352" s="388"/>
      <c r="F352" s="63">
        <v>0.45</v>
      </c>
      <c r="G352" s="38">
        <v>6</v>
      </c>
      <c r="H352" s="63">
        <v>2.7</v>
      </c>
      <c r="I352" s="63">
        <v>2.9</v>
      </c>
      <c r="J352" s="38">
        <v>156</v>
      </c>
      <c r="K352" s="38" t="s">
        <v>80</v>
      </c>
      <c r="L352" s="39" t="s">
        <v>111</v>
      </c>
      <c r="M352" s="38">
        <v>50</v>
      </c>
      <c r="N352" s="5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90"/>
      <c r="P352" s="390"/>
      <c r="Q352" s="390"/>
      <c r="R352" s="391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9" t="s">
        <v>66</v>
      </c>
    </row>
    <row r="353" spans="1:53" ht="27" customHeight="1" x14ac:dyDescent="0.25">
      <c r="A353" s="64" t="s">
        <v>523</v>
      </c>
      <c r="B353" s="64" t="s">
        <v>524</v>
      </c>
      <c r="C353" s="37">
        <v>4301011427</v>
      </c>
      <c r="D353" s="388">
        <v>4607091389692</v>
      </c>
      <c r="E353" s="388"/>
      <c r="F353" s="63">
        <v>0.45</v>
      </c>
      <c r="G353" s="38">
        <v>6</v>
      </c>
      <c r="H353" s="63">
        <v>2.7</v>
      </c>
      <c r="I353" s="63">
        <v>2.9</v>
      </c>
      <c r="J353" s="38">
        <v>156</v>
      </c>
      <c r="K353" s="38" t="s">
        <v>80</v>
      </c>
      <c r="L353" s="39" t="s">
        <v>111</v>
      </c>
      <c r="M353" s="38">
        <v>50</v>
      </c>
      <c r="N353" s="58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90"/>
      <c r="P353" s="390"/>
      <c r="Q353" s="390"/>
      <c r="R353" s="391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0" t="s">
        <v>66</v>
      </c>
    </row>
    <row r="354" spans="1:53" x14ac:dyDescent="0.2">
      <c r="A354" s="395"/>
      <c r="B354" s="395"/>
      <c r="C354" s="395"/>
      <c r="D354" s="395"/>
      <c r="E354" s="395"/>
      <c r="F354" s="395"/>
      <c r="G354" s="395"/>
      <c r="H354" s="395"/>
      <c r="I354" s="395"/>
      <c r="J354" s="395"/>
      <c r="K354" s="395"/>
      <c r="L354" s="395"/>
      <c r="M354" s="396"/>
      <c r="N354" s="392" t="s">
        <v>43</v>
      </c>
      <c r="O354" s="393"/>
      <c r="P354" s="393"/>
      <c r="Q354" s="393"/>
      <c r="R354" s="393"/>
      <c r="S354" s="393"/>
      <c r="T354" s="394"/>
      <c r="U354" s="43" t="s">
        <v>42</v>
      </c>
      <c r="V354" s="44">
        <f>IFERROR(V352/H352,"0")+IFERROR(V353/H353,"0")</f>
        <v>0</v>
      </c>
      <c r="W354" s="44">
        <f>IFERROR(W352/H352,"0")+IFERROR(W353/H353,"0")</f>
        <v>0</v>
      </c>
      <c r="X354" s="44">
        <f>IFERROR(IF(X352="",0,X352),"0")+IFERROR(IF(X353="",0,X353),"0")</f>
        <v>0</v>
      </c>
      <c r="Y354" s="68"/>
      <c r="Z354" s="68"/>
    </row>
    <row r="355" spans="1:53" x14ac:dyDescent="0.2">
      <c r="A355" s="395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6"/>
      <c r="N355" s="392" t="s">
        <v>43</v>
      </c>
      <c r="O355" s="393"/>
      <c r="P355" s="393"/>
      <c r="Q355" s="393"/>
      <c r="R355" s="393"/>
      <c r="S355" s="393"/>
      <c r="T355" s="394"/>
      <c r="U355" s="43" t="s">
        <v>0</v>
      </c>
      <c r="V355" s="44">
        <f>IFERROR(SUM(V352:V353),"0")</f>
        <v>0</v>
      </c>
      <c r="W355" s="44">
        <f>IFERROR(SUM(W352:W353),"0")</f>
        <v>0</v>
      </c>
      <c r="X355" s="43"/>
      <c r="Y355" s="68"/>
      <c r="Z355" s="68"/>
    </row>
    <row r="356" spans="1:53" ht="14.25" customHeight="1" x14ac:dyDescent="0.25">
      <c r="A356" s="387" t="s">
        <v>76</v>
      </c>
      <c r="B356" s="387"/>
      <c r="C356" s="387"/>
      <c r="D356" s="387"/>
      <c r="E356" s="387"/>
      <c r="F356" s="387"/>
      <c r="G356" s="387"/>
      <c r="H356" s="387"/>
      <c r="I356" s="387"/>
      <c r="J356" s="387"/>
      <c r="K356" s="387"/>
      <c r="L356" s="387"/>
      <c r="M356" s="387"/>
      <c r="N356" s="387"/>
      <c r="O356" s="387"/>
      <c r="P356" s="387"/>
      <c r="Q356" s="387"/>
      <c r="R356" s="387"/>
      <c r="S356" s="387"/>
      <c r="T356" s="387"/>
      <c r="U356" s="387"/>
      <c r="V356" s="387"/>
      <c r="W356" s="387"/>
      <c r="X356" s="387"/>
      <c r="Y356" s="67"/>
      <c r="Z356" s="67"/>
    </row>
    <row r="357" spans="1:53" ht="27" customHeight="1" x14ac:dyDescent="0.25">
      <c r="A357" s="64" t="s">
        <v>525</v>
      </c>
      <c r="B357" s="64" t="s">
        <v>526</v>
      </c>
      <c r="C357" s="37">
        <v>4301031177</v>
      </c>
      <c r="D357" s="388">
        <v>4607091389753</v>
      </c>
      <c r="E357" s="388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8" t="s">
        <v>80</v>
      </c>
      <c r="L357" s="39" t="s">
        <v>79</v>
      </c>
      <c r="M357" s="38">
        <v>45</v>
      </c>
      <c r="N357" s="58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90"/>
      <c r="P357" s="390"/>
      <c r="Q357" s="390"/>
      <c r="R357" s="391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ref="W357:W369" si="14">IFERROR(IF(V357="",0,CEILING((V357/$H357),1)*$H357),"")</f>
        <v>0</v>
      </c>
      <c r="X357" s="42" t="str">
        <f>IFERROR(IF(W357=0,"",ROUNDUP(W357/H357,0)*0.00753),"")</f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527</v>
      </c>
      <c r="B358" s="64" t="s">
        <v>528</v>
      </c>
      <c r="C358" s="37">
        <v>4301031174</v>
      </c>
      <c r="D358" s="388">
        <v>4607091389760</v>
      </c>
      <c r="E358" s="388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80</v>
      </c>
      <c r="L358" s="39" t="s">
        <v>79</v>
      </c>
      <c r="M358" s="38">
        <v>45</v>
      </c>
      <c r="N358" s="5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90"/>
      <c r="P358" s="390"/>
      <c r="Q358" s="390"/>
      <c r="R358" s="391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4"/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529</v>
      </c>
      <c r="B359" s="64" t="s">
        <v>530</v>
      </c>
      <c r="C359" s="37">
        <v>4301031175</v>
      </c>
      <c r="D359" s="388">
        <v>4607091389746</v>
      </c>
      <c r="E359" s="388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80</v>
      </c>
      <c r="L359" s="39" t="s">
        <v>79</v>
      </c>
      <c r="M359" s="38">
        <v>45</v>
      </c>
      <c r="N359" s="58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90"/>
      <c r="P359" s="390"/>
      <c r="Q359" s="390"/>
      <c r="R359" s="391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4"/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37.5" customHeight="1" x14ac:dyDescent="0.25">
      <c r="A360" s="64" t="s">
        <v>531</v>
      </c>
      <c r="B360" s="64" t="s">
        <v>532</v>
      </c>
      <c r="C360" s="37">
        <v>4301031236</v>
      </c>
      <c r="D360" s="388">
        <v>4680115882928</v>
      </c>
      <c r="E360" s="388"/>
      <c r="F360" s="63">
        <v>0.28000000000000003</v>
      </c>
      <c r="G360" s="38">
        <v>6</v>
      </c>
      <c r="H360" s="63">
        <v>1.68</v>
      </c>
      <c r="I360" s="63">
        <v>2.6</v>
      </c>
      <c r="J360" s="38">
        <v>156</v>
      </c>
      <c r="K360" s="38" t="s">
        <v>80</v>
      </c>
      <c r="L360" s="39" t="s">
        <v>79</v>
      </c>
      <c r="M360" s="38">
        <v>35</v>
      </c>
      <c r="N360" s="58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90"/>
      <c r="P360" s="390"/>
      <c r="Q360" s="390"/>
      <c r="R360" s="391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4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533</v>
      </c>
      <c r="B361" s="64" t="s">
        <v>534</v>
      </c>
      <c r="C361" s="37">
        <v>4301031257</v>
      </c>
      <c r="D361" s="388">
        <v>4680115883147</v>
      </c>
      <c r="E361" s="388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188</v>
      </c>
      <c r="L361" s="39" t="s">
        <v>79</v>
      </c>
      <c r="M361" s="38">
        <v>45</v>
      </c>
      <c r="N361" s="5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90"/>
      <c r="P361" s="390"/>
      <c r="Q361" s="390"/>
      <c r="R361" s="391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4"/>
        <v>0</v>
      </c>
      <c r="X361" s="42" t="str">
        <f t="shared" ref="X361:X369" si="15">IFERROR(IF(W361=0,"",ROUNDUP(W361/H361,0)*0.00502),"")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535</v>
      </c>
      <c r="B362" s="64" t="s">
        <v>536</v>
      </c>
      <c r="C362" s="37">
        <v>4301031178</v>
      </c>
      <c r="D362" s="388">
        <v>4607091384338</v>
      </c>
      <c r="E362" s="388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188</v>
      </c>
      <c r="L362" s="39" t="s">
        <v>79</v>
      </c>
      <c r="M362" s="38">
        <v>45</v>
      </c>
      <c r="N362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90"/>
      <c r="P362" s="390"/>
      <c r="Q362" s="390"/>
      <c r="R362" s="391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4"/>
        <v>0</v>
      </c>
      <c r="X362" s="42" t="str">
        <f t="shared" si="15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37.5" customHeight="1" x14ac:dyDescent="0.25">
      <c r="A363" s="64" t="s">
        <v>537</v>
      </c>
      <c r="B363" s="64" t="s">
        <v>538</v>
      </c>
      <c r="C363" s="37">
        <v>4301031254</v>
      </c>
      <c r="D363" s="388">
        <v>4680115883154</v>
      </c>
      <c r="E363" s="388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188</v>
      </c>
      <c r="L363" s="39" t="s">
        <v>79</v>
      </c>
      <c r="M363" s="38">
        <v>45</v>
      </c>
      <c r="N363" s="5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90"/>
      <c r="P363" s="390"/>
      <c r="Q363" s="390"/>
      <c r="R363" s="391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4"/>
        <v>0</v>
      </c>
      <c r="X363" s="42" t="str">
        <f t="shared" si="15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37.5" customHeight="1" x14ac:dyDescent="0.25">
      <c r="A364" s="64" t="s">
        <v>539</v>
      </c>
      <c r="B364" s="64" t="s">
        <v>540</v>
      </c>
      <c r="C364" s="37">
        <v>4301031171</v>
      </c>
      <c r="D364" s="388">
        <v>4607091389524</v>
      </c>
      <c r="E364" s="388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188</v>
      </c>
      <c r="L364" s="39" t="s">
        <v>79</v>
      </c>
      <c r="M364" s="38">
        <v>45</v>
      </c>
      <c r="N364" s="5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90"/>
      <c r="P364" s="390"/>
      <c r="Q364" s="390"/>
      <c r="R364" s="391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4"/>
        <v>0</v>
      </c>
      <c r="X364" s="42" t="str">
        <f t="shared" si="15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customHeight="1" x14ac:dyDescent="0.25">
      <c r="A365" s="64" t="s">
        <v>541</v>
      </c>
      <c r="B365" s="64" t="s">
        <v>542</v>
      </c>
      <c r="C365" s="37">
        <v>4301031258</v>
      </c>
      <c r="D365" s="388">
        <v>4680115883161</v>
      </c>
      <c r="E365" s="388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188</v>
      </c>
      <c r="L365" s="39" t="s">
        <v>79</v>
      </c>
      <c r="M365" s="38">
        <v>45</v>
      </c>
      <c r="N365" s="5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90"/>
      <c r="P365" s="390"/>
      <c r="Q365" s="390"/>
      <c r="R365" s="391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4"/>
        <v>0</v>
      </c>
      <c r="X365" s="42" t="str">
        <f t="shared" si="15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543</v>
      </c>
      <c r="B366" s="64" t="s">
        <v>544</v>
      </c>
      <c r="C366" s="37">
        <v>4301031170</v>
      </c>
      <c r="D366" s="388">
        <v>4607091384345</v>
      </c>
      <c r="E366" s="388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188</v>
      </c>
      <c r="L366" s="39" t="s">
        <v>79</v>
      </c>
      <c r="M366" s="38">
        <v>45</v>
      </c>
      <c r="N366" s="5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90"/>
      <c r="P366" s="390"/>
      <c r="Q366" s="390"/>
      <c r="R366" s="391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4"/>
        <v>0</v>
      </c>
      <c r="X366" s="42" t="str">
        <f t="shared" si="15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545</v>
      </c>
      <c r="B367" s="64" t="s">
        <v>546</v>
      </c>
      <c r="C367" s="37">
        <v>4301031256</v>
      </c>
      <c r="D367" s="388">
        <v>4680115883178</v>
      </c>
      <c r="E367" s="388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188</v>
      </c>
      <c r="L367" s="39" t="s">
        <v>79</v>
      </c>
      <c r="M367" s="38">
        <v>45</v>
      </c>
      <c r="N367" s="59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90"/>
      <c r="P367" s="390"/>
      <c r="Q367" s="390"/>
      <c r="R367" s="391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4"/>
        <v>0</v>
      </c>
      <c r="X367" s="42" t="str">
        <f t="shared" si="15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547</v>
      </c>
      <c r="B368" s="64" t="s">
        <v>548</v>
      </c>
      <c r="C368" s="37">
        <v>4301031172</v>
      </c>
      <c r="D368" s="388">
        <v>4607091389531</v>
      </c>
      <c r="E368" s="388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188</v>
      </c>
      <c r="L368" s="39" t="s">
        <v>79</v>
      </c>
      <c r="M368" s="38">
        <v>45</v>
      </c>
      <c r="N368" s="59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90"/>
      <c r="P368" s="390"/>
      <c r="Q368" s="390"/>
      <c r="R368" s="391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4"/>
        <v>0</v>
      </c>
      <c r="X368" s="42" t="str">
        <f t="shared" si="15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549</v>
      </c>
      <c r="B369" s="64" t="s">
        <v>550</v>
      </c>
      <c r="C369" s="37">
        <v>4301031255</v>
      </c>
      <c r="D369" s="388">
        <v>4680115883185</v>
      </c>
      <c r="E369" s="388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188</v>
      </c>
      <c r="L369" s="39" t="s">
        <v>79</v>
      </c>
      <c r="M369" s="38">
        <v>45</v>
      </c>
      <c r="N369" s="596" t="s">
        <v>551</v>
      </c>
      <c r="O369" s="390"/>
      <c r="P369" s="390"/>
      <c r="Q369" s="390"/>
      <c r="R369" s="391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4"/>
        <v>0</v>
      </c>
      <c r="X369" s="42" t="str">
        <f t="shared" si="15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x14ac:dyDescent="0.2">
      <c r="A370" s="395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6"/>
      <c r="N370" s="392" t="s">
        <v>43</v>
      </c>
      <c r="O370" s="393"/>
      <c r="P370" s="393"/>
      <c r="Q370" s="393"/>
      <c r="R370" s="393"/>
      <c r="S370" s="393"/>
      <c r="T370" s="394"/>
      <c r="U370" s="43" t="s">
        <v>42</v>
      </c>
      <c r="V370" s="4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4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4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68"/>
      <c r="Z370" s="68"/>
    </row>
    <row r="371" spans="1:53" x14ac:dyDescent="0.2">
      <c r="A371" s="395"/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6"/>
      <c r="N371" s="392" t="s">
        <v>43</v>
      </c>
      <c r="O371" s="393"/>
      <c r="P371" s="393"/>
      <c r="Q371" s="393"/>
      <c r="R371" s="393"/>
      <c r="S371" s="393"/>
      <c r="T371" s="394"/>
      <c r="U371" s="43" t="s">
        <v>0</v>
      </c>
      <c r="V371" s="44">
        <f>IFERROR(SUM(V357:V369),"0")</f>
        <v>0</v>
      </c>
      <c r="W371" s="44">
        <f>IFERROR(SUM(W357:W369),"0")</f>
        <v>0</v>
      </c>
      <c r="X371" s="43"/>
      <c r="Y371" s="68"/>
      <c r="Z371" s="68"/>
    </row>
    <row r="372" spans="1:53" ht="14.25" customHeight="1" x14ac:dyDescent="0.25">
      <c r="A372" s="387" t="s">
        <v>81</v>
      </c>
      <c r="B372" s="387"/>
      <c r="C372" s="387"/>
      <c r="D372" s="387"/>
      <c r="E372" s="387"/>
      <c r="F372" s="387"/>
      <c r="G372" s="387"/>
      <c r="H372" s="387"/>
      <c r="I372" s="387"/>
      <c r="J372" s="387"/>
      <c r="K372" s="387"/>
      <c r="L372" s="387"/>
      <c r="M372" s="387"/>
      <c r="N372" s="387"/>
      <c r="O372" s="387"/>
      <c r="P372" s="387"/>
      <c r="Q372" s="387"/>
      <c r="R372" s="387"/>
      <c r="S372" s="387"/>
      <c r="T372" s="387"/>
      <c r="U372" s="387"/>
      <c r="V372" s="387"/>
      <c r="W372" s="387"/>
      <c r="X372" s="387"/>
      <c r="Y372" s="67"/>
      <c r="Z372" s="67"/>
    </row>
    <row r="373" spans="1:53" ht="27" customHeight="1" x14ac:dyDescent="0.25">
      <c r="A373" s="64" t="s">
        <v>552</v>
      </c>
      <c r="B373" s="64" t="s">
        <v>553</v>
      </c>
      <c r="C373" s="37">
        <v>4301051258</v>
      </c>
      <c r="D373" s="388">
        <v>4607091389685</v>
      </c>
      <c r="E373" s="388"/>
      <c r="F373" s="63">
        <v>1.3</v>
      </c>
      <c r="G373" s="38">
        <v>6</v>
      </c>
      <c r="H373" s="63">
        <v>7.8</v>
      </c>
      <c r="I373" s="63">
        <v>8.3460000000000001</v>
      </c>
      <c r="J373" s="38">
        <v>56</v>
      </c>
      <c r="K373" s="38" t="s">
        <v>112</v>
      </c>
      <c r="L373" s="39" t="s">
        <v>133</v>
      </c>
      <c r="M373" s="38">
        <v>45</v>
      </c>
      <c r="N373" s="59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90"/>
      <c r="P373" s="390"/>
      <c r="Q373" s="390"/>
      <c r="R373" s="391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ht="27" customHeight="1" x14ac:dyDescent="0.25">
      <c r="A374" s="64" t="s">
        <v>554</v>
      </c>
      <c r="B374" s="64" t="s">
        <v>555</v>
      </c>
      <c r="C374" s="37">
        <v>4301051431</v>
      </c>
      <c r="D374" s="388">
        <v>4607091389654</v>
      </c>
      <c r="E374" s="388"/>
      <c r="F374" s="63">
        <v>0.33</v>
      </c>
      <c r="G374" s="38">
        <v>6</v>
      </c>
      <c r="H374" s="63">
        <v>1.98</v>
      </c>
      <c r="I374" s="63">
        <v>2.258</v>
      </c>
      <c r="J374" s="38">
        <v>156</v>
      </c>
      <c r="K374" s="38" t="s">
        <v>80</v>
      </c>
      <c r="L374" s="39" t="s">
        <v>133</v>
      </c>
      <c r="M374" s="38">
        <v>45</v>
      </c>
      <c r="N374" s="5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90"/>
      <c r="P374" s="390"/>
      <c r="Q374" s="390"/>
      <c r="R374" s="391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customHeight="1" x14ac:dyDescent="0.25">
      <c r="A375" s="64" t="s">
        <v>556</v>
      </c>
      <c r="B375" s="64" t="s">
        <v>557</v>
      </c>
      <c r="C375" s="37">
        <v>4301051284</v>
      </c>
      <c r="D375" s="388">
        <v>4607091384352</v>
      </c>
      <c r="E375" s="388"/>
      <c r="F375" s="63">
        <v>0.6</v>
      </c>
      <c r="G375" s="38">
        <v>4</v>
      </c>
      <c r="H375" s="63">
        <v>2.4</v>
      </c>
      <c r="I375" s="63">
        <v>2.6459999999999999</v>
      </c>
      <c r="J375" s="38">
        <v>120</v>
      </c>
      <c r="K375" s="38" t="s">
        <v>80</v>
      </c>
      <c r="L375" s="39" t="s">
        <v>133</v>
      </c>
      <c r="M375" s="38">
        <v>45</v>
      </c>
      <c r="N375" s="59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90"/>
      <c r="P375" s="390"/>
      <c r="Q375" s="390"/>
      <c r="R375" s="391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IFERROR(IF(W375=0,"",ROUNDUP(W375/H375,0)*0.00937),"")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customHeight="1" x14ac:dyDescent="0.25">
      <c r="A376" s="64" t="s">
        <v>558</v>
      </c>
      <c r="B376" s="64" t="s">
        <v>559</v>
      </c>
      <c r="C376" s="37">
        <v>4301051257</v>
      </c>
      <c r="D376" s="388">
        <v>4607091389661</v>
      </c>
      <c r="E376" s="388"/>
      <c r="F376" s="63">
        <v>0.55000000000000004</v>
      </c>
      <c r="G376" s="38">
        <v>4</v>
      </c>
      <c r="H376" s="63">
        <v>2.2000000000000002</v>
      </c>
      <c r="I376" s="63">
        <v>2.492</v>
      </c>
      <c r="J376" s="38">
        <v>120</v>
      </c>
      <c r="K376" s="38" t="s">
        <v>80</v>
      </c>
      <c r="L376" s="39" t="s">
        <v>133</v>
      </c>
      <c r="M376" s="38">
        <v>45</v>
      </c>
      <c r="N376" s="60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90"/>
      <c r="P376" s="390"/>
      <c r="Q376" s="390"/>
      <c r="R376" s="391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IFERROR(IF(W376=0,"",ROUNDUP(W376/H376,0)*0.00937),"")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x14ac:dyDescent="0.2">
      <c r="A377" s="395"/>
      <c r="B377" s="395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6"/>
      <c r="N377" s="392" t="s">
        <v>43</v>
      </c>
      <c r="O377" s="393"/>
      <c r="P377" s="393"/>
      <c r="Q377" s="393"/>
      <c r="R377" s="393"/>
      <c r="S377" s="393"/>
      <c r="T377" s="394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x14ac:dyDescent="0.2">
      <c r="A378" s="395"/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6"/>
      <c r="N378" s="392" t="s">
        <v>43</v>
      </c>
      <c r="O378" s="393"/>
      <c r="P378" s="393"/>
      <c r="Q378" s="393"/>
      <c r="R378" s="393"/>
      <c r="S378" s="393"/>
      <c r="T378" s="394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customHeight="1" x14ac:dyDescent="0.25">
      <c r="A379" s="387" t="s">
        <v>238</v>
      </c>
      <c r="B379" s="387"/>
      <c r="C379" s="387"/>
      <c r="D379" s="387"/>
      <c r="E379" s="387"/>
      <c r="F379" s="387"/>
      <c r="G379" s="387"/>
      <c r="H379" s="387"/>
      <c r="I379" s="387"/>
      <c r="J379" s="387"/>
      <c r="K379" s="387"/>
      <c r="L379" s="387"/>
      <c r="M379" s="387"/>
      <c r="N379" s="387"/>
      <c r="O379" s="387"/>
      <c r="P379" s="387"/>
      <c r="Q379" s="387"/>
      <c r="R379" s="387"/>
      <c r="S379" s="387"/>
      <c r="T379" s="387"/>
      <c r="U379" s="387"/>
      <c r="V379" s="387"/>
      <c r="W379" s="387"/>
      <c r="X379" s="387"/>
      <c r="Y379" s="67"/>
      <c r="Z379" s="67"/>
    </row>
    <row r="380" spans="1:53" ht="27" customHeight="1" x14ac:dyDescent="0.25">
      <c r="A380" s="64" t="s">
        <v>560</v>
      </c>
      <c r="B380" s="64" t="s">
        <v>561</v>
      </c>
      <c r="C380" s="37">
        <v>4301060352</v>
      </c>
      <c r="D380" s="388">
        <v>4680115881648</v>
      </c>
      <c r="E380" s="388"/>
      <c r="F380" s="63">
        <v>1</v>
      </c>
      <c r="G380" s="38">
        <v>4</v>
      </c>
      <c r="H380" s="63">
        <v>4</v>
      </c>
      <c r="I380" s="63">
        <v>4.4039999999999999</v>
      </c>
      <c r="J380" s="38">
        <v>104</v>
      </c>
      <c r="K380" s="38" t="s">
        <v>112</v>
      </c>
      <c r="L380" s="39" t="s">
        <v>79</v>
      </c>
      <c r="M380" s="38">
        <v>35</v>
      </c>
      <c r="N380" s="60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90"/>
      <c r="P380" s="390"/>
      <c r="Q380" s="390"/>
      <c r="R380" s="391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8" t="s">
        <v>66</v>
      </c>
    </row>
    <row r="381" spans="1:53" x14ac:dyDescent="0.2">
      <c r="A381" s="395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6"/>
      <c r="N381" s="392" t="s">
        <v>43</v>
      </c>
      <c r="O381" s="393"/>
      <c r="P381" s="393"/>
      <c r="Q381" s="393"/>
      <c r="R381" s="393"/>
      <c r="S381" s="393"/>
      <c r="T381" s="394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x14ac:dyDescent="0.2">
      <c r="A382" s="395"/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6"/>
      <c r="N382" s="392" t="s">
        <v>43</v>
      </c>
      <c r="O382" s="393"/>
      <c r="P382" s="393"/>
      <c r="Q382" s="393"/>
      <c r="R382" s="393"/>
      <c r="S382" s="393"/>
      <c r="T382" s="394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14.25" customHeight="1" x14ac:dyDescent="0.25">
      <c r="A383" s="387" t="s">
        <v>94</v>
      </c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7"/>
      <c r="O383" s="387"/>
      <c r="P383" s="387"/>
      <c r="Q383" s="387"/>
      <c r="R383" s="387"/>
      <c r="S383" s="387"/>
      <c r="T383" s="387"/>
      <c r="U383" s="387"/>
      <c r="V383" s="387"/>
      <c r="W383" s="387"/>
      <c r="X383" s="387"/>
      <c r="Y383" s="67"/>
      <c r="Z383" s="67"/>
    </row>
    <row r="384" spans="1:53" ht="27" customHeight="1" x14ac:dyDescent="0.25">
      <c r="A384" s="64" t="s">
        <v>562</v>
      </c>
      <c r="B384" s="64" t="s">
        <v>563</v>
      </c>
      <c r="C384" s="37">
        <v>4301032046</v>
      </c>
      <c r="D384" s="388">
        <v>4680115884359</v>
      </c>
      <c r="E384" s="388"/>
      <c r="F384" s="63">
        <v>0.06</v>
      </c>
      <c r="G384" s="38">
        <v>20</v>
      </c>
      <c r="H384" s="63">
        <v>1.2</v>
      </c>
      <c r="I384" s="63">
        <v>1.8</v>
      </c>
      <c r="J384" s="38">
        <v>200</v>
      </c>
      <c r="K384" s="38" t="s">
        <v>566</v>
      </c>
      <c r="L384" s="39" t="s">
        <v>565</v>
      </c>
      <c r="M384" s="38">
        <v>60</v>
      </c>
      <c r="N384" s="602" t="s">
        <v>564</v>
      </c>
      <c r="O384" s="390"/>
      <c r="P384" s="390"/>
      <c r="Q384" s="390"/>
      <c r="R384" s="391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27" customHeight="1" x14ac:dyDescent="0.25">
      <c r="A385" s="64" t="s">
        <v>567</v>
      </c>
      <c r="B385" s="64" t="s">
        <v>568</v>
      </c>
      <c r="C385" s="37">
        <v>4301032045</v>
      </c>
      <c r="D385" s="388">
        <v>4680115884335</v>
      </c>
      <c r="E385" s="388"/>
      <c r="F385" s="63">
        <v>0.06</v>
      </c>
      <c r="G385" s="38">
        <v>20</v>
      </c>
      <c r="H385" s="63">
        <v>1.2</v>
      </c>
      <c r="I385" s="63">
        <v>1.8</v>
      </c>
      <c r="J385" s="38">
        <v>200</v>
      </c>
      <c r="K385" s="38" t="s">
        <v>566</v>
      </c>
      <c r="L385" s="39" t="s">
        <v>565</v>
      </c>
      <c r="M385" s="38">
        <v>60</v>
      </c>
      <c r="N385" s="603" t="s">
        <v>569</v>
      </c>
      <c r="O385" s="390"/>
      <c r="P385" s="390"/>
      <c r="Q385" s="390"/>
      <c r="R385" s="391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570</v>
      </c>
      <c r="B386" s="64" t="s">
        <v>571</v>
      </c>
      <c r="C386" s="37">
        <v>4301032047</v>
      </c>
      <c r="D386" s="388">
        <v>4680115884342</v>
      </c>
      <c r="E386" s="388"/>
      <c r="F386" s="63">
        <v>0.06</v>
      </c>
      <c r="G386" s="38">
        <v>20</v>
      </c>
      <c r="H386" s="63">
        <v>1.2</v>
      </c>
      <c r="I386" s="63">
        <v>1.8</v>
      </c>
      <c r="J386" s="38">
        <v>200</v>
      </c>
      <c r="K386" s="38" t="s">
        <v>566</v>
      </c>
      <c r="L386" s="39" t="s">
        <v>565</v>
      </c>
      <c r="M386" s="38">
        <v>60</v>
      </c>
      <c r="N386" s="604" t="s">
        <v>572</v>
      </c>
      <c r="O386" s="390"/>
      <c r="P386" s="390"/>
      <c r="Q386" s="390"/>
      <c r="R386" s="391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573</v>
      </c>
      <c r="B387" s="64" t="s">
        <v>574</v>
      </c>
      <c r="C387" s="37">
        <v>4301170011</v>
      </c>
      <c r="D387" s="388">
        <v>4680115884113</v>
      </c>
      <c r="E387" s="388"/>
      <c r="F387" s="63">
        <v>0.11</v>
      </c>
      <c r="G387" s="38">
        <v>12</v>
      </c>
      <c r="H387" s="63">
        <v>1.32</v>
      </c>
      <c r="I387" s="63">
        <v>1.88</v>
      </c>
      <c r="J387" s="38">
        <v>200</v>
      </c>
      <c r="K387" s="38" t="s">
        <v>566</v>
      </c>
      <c r="L387" s="39" t="s">
        <v>565</v>
      </c>
      <c r="M387" s="38">
        <v>150</v>
      </c>
      <c r="N387" s="605" t="s">
        <v>575</v>
      </c>
      <c r="O387" s="390"/>
      <c r="P387" s="390"/>
      <c r="Q387" s="390"/>
      <c r="R387" s="391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x14ac:dyDescent="0.2">
      <c r="A388" s="395"/>
      <c r="B388" s="395"/>
      <c r="C388" s="395"/>
      <c r="D388" s="395"/>
      <c r="E388" s="395"/>
      <c r="F388" s="395"/>
      <c r="G388" s="395"/>
      <c r="H388" s="395"/>
      <c r="I388" s="395"/>
      <c r="J388" s="395"/>
      <c r="K388" s="395"/>
      <c r="L388" s="395"/>
      <c r="M388" s="396"/>
      <c r="N388" s="392" t="s">
        <v>43</v>
      </c>
      <c r="O388" s="393"/>
      <c r="P388" s="393"/>
      <c r="Q388" s="393"/>
      <c r="R388" s="393"/>
      <c r="S388" s="393"/>
      <c r="T388" s="394"/>
      <c r="U388" s="43" t="s">
        <v>42</v>
      </c>
      <c r="V388" s="44">
        <f>IFERROR(V384/H384,"0")+IFERROR(V385/H385,"0")+IFERROR(V386/H386,"0")+IFERROR(V387/H387,"0")</f>
        <v>0</v>
      </c>
      <c r="W388" s="44">
        <f>IFERROR(W384/H384,"0")+IFERROR(W385/H385,"0")+IFERROR(W386/H386,"0")+IFERROR(W387/H387,"0")</f>
        <v>0</v>
      </c>
      <c r="X388" s="44">
        <f>IFERROR(IF(X384="",0,X384),"0")+IFERROR(IF(X385="",0,X385),"0")+IFERROR(IF(X386="",0,X386),"0")+IFERROR(IF(X387="",0,X387),"0")</f>
        <v>0</v>
      </c>
      <c r="Y388" s="68"/>
      <c r="Z388" s="68"/>
    </row>
    <row r="389" spans="1:53" x14ac:dyDescent="0.2">
      <c r="A389" s="395"/>
      <c r="B389" s="395"/>
      <c r="C389" s="395"/>
      <c r="D389" s="395"/>
      <c r="E389" s="395"/>
      <c r="F389" s="395"/>
      <c r="G389" s="395"/>
      <c r="H389" s="395"/>
      <c r="I389" s="395"/>
      <c r="J389" s="395"/>
      <c r="K389" s="395"/>
      <c r="L389" s="395"/>
      <c r="M389" s="396"/>
      <c r="N389" s="392" t="s">
        <v>43</v>
      </c>
      <c r="O389" s="393"/>
      <c r="P389" s="393"/>
      <c r="Q389" s="393"/>
      <c r="R389" s="393"/>
      <c r="S389" s="393"/>
      <c r="T389" s="394"/>
      <c r="U389" s="43" t="s">
        <v>0</v>
      </c>
      <c r="V389" s="44">
        <f>IFERROR(SUM(V384:V387),"0")</f>
        <v>0</v>
      </c>
      <c r="W389" s="44">
        <f>IFERROR(SUM(W384:W387),"0")</f>
        <v>0</v>
      </c>
      <c r="X389" s="43"/>
      <c r="Y389" s="68"/>
      <c r="Z389" s="68"/>
    </row>
    <row r="390" spans="1:53" ht="16.5" customHeight="1" x14ac:dyDescent="0.25">
      <c r="A390" s="386" t="s">
        <v>576</v>
      </c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6"/>
      <c r="P390" s="386"/>
      <c r="Q390" s="386"/>
      <c r="R390" s="386"/>
      <c r="S390" s="386"/>
      <c r="T390" s="386"/>
      <c r="U390" s="386"/>
      <c r="V390" s="386"/>
      <c r="W390" s="386"/>
      <c r="X390" s="386"/>
      <c r="Y390" s="66"/>
      <c r="Z390" s="66"/>
    </row>
    <row r="391" spans="1:53" ht="14.25" customHeight="1" x14ac:dyDescent="0.25">
      <c r="A391" s="387" t="s">
        <v>108</v>
      </c>
      <c r="B391" s="387"/>
      <c r="C391" s="387"/>
      <c r="D391" s="387"/>
      <c r="E391" s="387"/>
      <c r="F391" s="387"/>
      <c r="G391" s="387"/>
      <c r="H391" s="387"/>
      <c r="I391" s="387"/>
      <c r="J391" s="387"/>
      <c r="K391" s="387"/>
      <c r="L391" s="387"/>
      <c r="M391" s="387"/>
      <c r="N391" s="387"/>
      <c r="O391" s="387"/>
      <c r="P391" s="387"/>
      <c r="Q391" s="387"/>
      <c r="R391" s="387"/>
      <c r="S391" s="387"/>
      <c r="T391" s="387"/>
      <c r="U391" s="387"/>
      <c r="V391" s="387"/>
      <c r="W391" s="387"/>
      <c r="X391" s="387"/>
      <c r="Y391" s="67"/>
      <c r="Z391" s="67"/>
    </row>
    <row r="392" spans="1:53" ht="27" customHeight="1" x14ac:dyDescent="0.25">
      <c r="A392" s="64" t="s">
        <v>577</v>
      </c>
      <c r="B392" s="64" t="s">
        <v>578</v>
      </c>
      <c r="C392" s="37">
        <v>4301020196</v>
      </c>
      <c r="D392" s="388">
        <v>4607091389388</v>
      </c>
      <c r="E392" s="388"/>
      <c r="F392" s="63">
        <v>1.3</v>
      </c>
      <c r="G392" s="38">
        <v>4</v>
      </c>
      <c r="H392" s="63">
        <v>5.2</v>
      </c>
      <c r="I392" s="63">
        <v>5.6079999999999997</v>
      </c>
      <c r="J392" s="38">
        <v>104</v>
      </c>
      <c r="K392" s="38" t="s">
        <v>112</v>
      </c>
      <c r="L392" s="39" t="s">
        <v>133</v>
      </c>
      <c r="M392" s="38">
        <v>35</v>
      </c>
      <c r="N392" s="60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90"/>
      <c r="P392" s="390"/>
      <c r="Q392" s="390"/>
      <c r="R392" s="391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IFERROR(IF(W392=0,"",ROUNDUP(W392/H392,0)*0.01196),"")</f>
        <v/>
      </c>
      <c r="Y392" s="69" t="s">
        <v>48</v>
      </c>
      <c r="Z392" s="70" t="s">
        <v>48</v>
      </c>
      <c r="AD392" s="71"/>
      <c r="BA392" s="283" t="s">
        <v>66</v>
      </c>
    </row>
    <row r="393" spans="1:53" ht="27" customHeight="1" x14ac:dyDescent="0.25">
      <c r="A393" s="64" t="s">
        <v>579</v>
      </c>
      <c r="B393" s="64" t="s">
        <v>580</v>
      </c>
      <c r="C393" s="37">
        <v>4301020185</v>
      </c>
      <c r="D393" s="388">
        <v>4607091389364</v>
      </c>
      <c r="E393" s="388"/>
      <c r="F393" s="63">
        <v>0.42</v>
      </c>
      <c r="G393" s="38">
        <v>6</v>
      </c>
      <c r="H393" s="63">
        <v>2.52</v>
      </c>
      <c r="I393" s="63">
        <v>2.75</v>
      </c>
      <c r="J393" s="38">
        <v>156</v>
      </c>
      <c r="K393" s="38" t="s">
        <v>80</v>
      </c>
      <c r="L393" s="39" t="s">
        <v>133</v>
      </c>
      <c r="M393" s="38">
        <v>35</v>
      </c>
      <c r="N393" s="60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90"/>
      <c r="P393" s="390"/>
      <c r="Q393" s="390"/>
      <c r="R393" s="391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4" t="s">
        <v>66</v>
      </c>
    </row>
    <row r="394" spans="1:53" x14ac:dyDescent="0.2">
      <c r="A394" s="395"/>
      <c r="B394" s="395"/>
      <c r="C394" s="395"/>
      <c r="D394" s="395"/>
      <c r="E394" s="395"/>
      <c r="F394" s="395"/>
      <c r="G394" s="395"/>
      <c r="H394" s="395"/>
      <c r="I394" s="395"/>
      <c r="J394" s="395"/>
      <c r="K394" s="395"/>
      <c r="L394" s="395"/>
      <c r="M394" s="396"/>
      <c r="N394" s="392" t="s">
        <v>43</v>
      </c>
      <c r="O394" s="393"/>
      <c r="P394" s="393"/>
      <c r="Q394" s="393"/>
      <c r="R394" s="393"/>
      <c r="S394" s="393"/>
      <c r="T394" s="394"/>
      <c r="U394" s="43" t="s">
        <v>42</v>
      </c>
      <c r="V394" s="44">
        <f>IFERROR(V392/H392,"0")+IFERROR(V393/H393,"0")</f>
        <v>0</v>
      </c>
      <c r="W394" s="44">
        <f>IFERROR(W392/H392,"0")+IFERROR(W393/H393,"0")</f>
        <v>0</v>
      </c>
      <c r="X394" s="44">
        <f>IFERROR(IF(X392="",0,X392),"0")+IFERROR(IF(X393="",0,X393),"0")</f>
        <v>0</v>
      </c>
      <c r="Y394" s="68"/>
      <c r="Z394" s="68"/>
    </row>
    <row r="395" spans="1:53" x14ac:dyDescent="0.2">
      <c r="A395" s="395"/>
      <c r="B395" s="395"/>
      <c r="C395" s="395"/>
      <c r="D395" s="395"/>
      <c r="E395" s="395"/>
      <c r="F395" s="395"/>
      <c r="G395" s="395"/>
      <c r="H395" s="395"/>
      <c r="I395" s="395"/>
      <c r="J395" s="395"/>
      <c r="K395" s="395"/>
      <c r="L395" s="395"/>
      <c r="M395" s="396"/>
      <c r="N395" s="392" t="s">
        <v>43</v>
      </c>
      <c r="O395" s="393"/>
      <c r="P395" s="393"/>
      <c r="Q395" s="393"/>
      <c r="R395" s="393"/>
      <c r="S395" s="393"/>
      <c r="T395" s="394"/>
      <c r="U395" s="43" t="s">
        <v>0</v>
      </c>
      <c r="V395" s="44">
        <f>IFERROR(SUM(V392:V393),"0")</f>
        <v>0</v>
      </c>
      <c r="W395" s="44">
        <f>IFERROR(SUM(W392:W393),"0")</f>
        <v>0</v>
      </c>
      <c r="X395" s="43"/>
      <c r="Y395" s="68"/>
      <c r="Z395" s="68"/>
    </row>
    <row r="396" spans="1:53" ht="14.25" customHeight="1" x14ac:dyDescent="0.25">
      <c r="A396" s="387" t="s">
        <v>76</v>
      </c>
      <c r="B396" s="387"/>
      <c r="C396" s="387"/>
      <c r="D396" s="387"/>
      <c r="E396" s="387"/>
      <c r="F396" s="387"/>
      <c r="G396" s="387"/>
      <c r="H396" s="387"/>
      <c r="I396" s="387"/>
      <c r="J396" s="387"/>
      <c r="K396" s="387"/>
      <c r="L396" s="387"/>
      <c r="M396" s="387"/>
      <c r="N396" s="387"/>
      <c r="O396" s="387"/>
      <c r="P396" s="387"/>
      <c r="Q396" s="387"/>
      <c r="R396" s="387"/>
      <c r="S396" s="387"/>
      <c r="T396" s="387"/>
      <c r="U396" s="387"/>
      <c r="V396" s="387"/>
      <c r="W396" s="387"/>
      <c r="X396" s="387"/>
      <c r="Y396" s="67"/>
      <c r="Z396" s="67"/>
    </row>
    <row r="397" spans="1:53" ht="27" customHeight="1" x14ac:dyDescent="0.25">
      <c r="A397" s="64" t="s">
        <v>581</v>
      </c>
      <c r="B397" s="64" t="s">
        <v>582</v>
      </c>
      <c r="C397" s="37">
        <v>4301031212</v>
      </c>
      <c r="D397" s="388">
        <v>4607091389739</v>
      </c>
      <c r="E397" s="388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80</v>
      </c>
      <c r="L397" s="39" t="s">
        <v>111</v>
      </c>
      <c r="M397" s="38">
        <v>45</v>
      </c>
      <c r="N397" s="60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90"/>
      <c r="P397" s="390"/>
      <c r="Q397" s="390"/>
      <c r="R397" s="391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ref="W397:W403" si="16">IFERROR(IF(V397="",0,CEILING((V397/$H397),1)*$H397),"")</f>
        <v>0</v>
      </c>
      <c r="X397" s="42" t="str">
        <f>IFERROR(IF(W397=0,"",ROUNDUP(W397/H397,0)*0.00753),"")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customHeight="1" x14ac:dyDescent="0.25">
      <c r="A398" s="64" t="s">
        <v>583</v>
      </c>
      <c r="B398" s="64" t="s">
        <v>584</v>
      </c>
      <c r="C398" s="37">
        <v>4301031247</v>
      </c>
      <c r="D398" s="388">
        <v>4680115883048</v>
      </c>
      <c r="E398" s="388"/>
      <c r="F398" s="63">
        <v>1</v>
      </c>
      <c r="G398" s="38">
        <v>4</v>
      </c>
      <c r="H398" s="63">
        <v>4</v>
      </c>
      <c r="I398" s="63">
        <v>4.21</v>
      </c>
      <c r="J398" s="38">
        <v>120</v>
      </c>
      <c r="K398" s="38" t="s">
        <v>80</v>
      </c>
      <c r="L398" s="39" t="s">
        <v>79</v>
      </c>
      <c r="M398" s="38">
        <v>40</v>
      </c>
      <c r="N398" s="60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90"/>
      <c r="P398" s="390"/>
      <c r="Q398" s="390"/>
      <c r="R398" s="391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6"/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ht="27" customHeight="1" x14ac:dyDescent="0.25">
      <c r="A399" s="64" t="s">
        <v>585</v>
      </c>
      <c r="B399" s="64" t="s">
        <v>586</v>
      </c>
      <c r="C399" s="37">
        <v>4301031176</v>
      </c>
      <c r="D399" s="388">
        <v>4607091389425</v>
      </c>
      <c r="E399" s="388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188</v>
      </c>
      <c r="L399" s="39" t="s">
        <v>79</v>
      </c>
      <c r="M399" s="38">
        <v>45</v>
      </c>
      <c r="N399" s="61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90"/>
      <c r="P399" s="390"/>
      <c r="Q399" s="390"/>
      <c r="R399" s="391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6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7" t="s">
        <v>66</v>
      </c>
    </row>
    <row r="400" spans="1:53" ht="27" customHeight="1" x14ac:dyDescent="0.25">
      <c r="A400" s="64" t="s">
        <v>587</v>
      </c>
      <c r="B400" s="64" t="s">
        <v>588</v>
      </c>
      <c r="C400" s="37">
        <v>4301031215</v>
      </c>
      <c r="D400" s="388">
        <v>4680115882911</v>
      </c>
      <c r="E400" s="388"/>
      <c r="F400" s="63">
        <v>0.4</v>
      </c>
      <c r="G400" s="38">
        <v>6</v>
      </c>
      <c r="H400" s="63">
        <v>2.4</v>
      </c>
      <c r="I400" s="63">
        <v>2.5299999999999998</v>
      </c>
      <c r="J400" s="38">
        <v>234</v>
      </c>
      <c r="K400" s="38" t="s">
        <v>188</v>
      </c>
      <c r="L400" s="39" t="s">
        <v>79</v>
      </c>
      <c r="M400" s="38">
        <v>40</v>
      </c>
      <c r="N400" s="611" t="s">
        <v>589</v>
      </c>
      <c r="O400" s="390"/>
      <c r="P400" s="390"/>
      <c r="Q400" s="390"/>
      <c r="R400" s="391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6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8" t="s">
        <v>66</v>
      </c>
    </row>
    <row r="401" spans="1:53" ht="27" customHeight="1" x14ac:dyDescent="0.25">
      <c r="A401" s="64" t="s">
        <v>590</v>
      </c>
      <c r="B401" s="64" t="s">
        <v>591</v>
      </c>
      <c r="C401" s="37">
        <v>4301031167</v>
      </c>
      <c r="D401" s="388">
        <v>4680115880771</v>
      </c>
      <c r="E401" s="388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188</v>
      </c>
      <c r="L401" s="39" t="s">
        <v>79</v>
      </c>
      <c r="M401" s="38">
        <v>45</v>
      </c>
      <c r="N401" s="6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90"/>
      <c r="P401" s="390"/>
      <c r="Q401" s="390"/>
      <c r="R401" s="391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6"/>
        <v>0</v>
      </c>
      <c r="X401" s="42" t="str">
        <f>IFERROR(IF(W401=0,"",ROUNDUP(W401/H401,0)*0.00502),"")</f>
        <v/>
      </c>
      <c r="Y401" s="69" t="s">
        <v>48</v>
      </c>
      <c r="Z401" s="70" t="s">
        <v>48</v>
      </c>
      <c r="AD401" s="71"/>
      <c r="BA401" s="289" t="s">
        <v>66</v>
      </c>
    </row>
    <row r="402" spans="1:53" ht="27" customHeight="1" x14ac:dyDescent="0.25">
      <c r="A402" s="64" t="s">
        <v>592</v>
      </c>
      <c r="B402" s="64" t="s">
        <v>593</v>
      </c>
      <c r="C402" s="37">
        <v>4301031173</v>
      </c>
      <c r="D402" s="388">
        <v>4607091389500</v>
      </c>
      <c r="E402" s="388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188</v>
      </c>
      <c r="L402" s="39" t="s">
        <v>79</v>
      </c>
      <c r="M402" s="38">
        <v>45</v>
      </c>
      <c r="N402" s="61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90"/>
      <c r="P402" s="390"/>
      <c r="Q402" s="390"/>
      <c r="R402" s="391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6"/>
        <v>0</v>
      </c>
      <c r="X402" s="42" t="str">
        <f>IFERROR(IF(W402=0,"",ROUNDUP(W402/H402,0)*0.00502),"")</f>
        <v/>
      </c>
      <c r="Y402" s="69" t="s">
        <v>48</v>
      </c>
      <c r="Z402" s="70" t="s">
        <v>48</v>
      </c>
      <c r="AD402" s="71"/>
      <c r="BA402" s="290" t="s">
        <v>66</v>
      </c>
    </row>
    <row r="403" spans="1:53" ht="27" customHeight="1" x14ac:dyDescent="0.25">
      <c r="A403" s="64" t="s">
        <v>594</v>
      </c>
      <c r="B403" s="64" t="s">
        <v>595</v>
      </c>
      <c r="C403" s="37">
        <v>4301031103</v>
      </c>
      <c r="D403" s="388">
        <v>4680115881983</v>
      </c>
      <c r="E403" s="388"/>
      <c r="F403" s="63">
        <v>0.28000000000000003</v>
      </c>
      <c r="G403" s="38">
        <v>4</v>
      </c>
      <c r="H403" s="63">
        <v>1.1200000000000001</v>
      </c>
      <c r="I403" s="63">
        <v>1.252</v>
      </c>
      <c r="J403" s="38">
        <v>234</v>
      </c>
      <c r="K403" s="38" t="s">
        <v>188</v>
      </c>
      <c r="L403" s="39" t="s">
        <v>79</v>
      </c>
      <c r="M403" s="38">
        <v>40</v>
      </c>
      <c r="N403" s="61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90"/>
      <c r="P403" s="390"/>
      <c r="Q403" s="390"/>
      <c r="R403" s="391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6"/>
        <v>0</v>
      </c>
      <c r="X403" s="42" t="str">
        <f>IFERROR(IF(W403=0,"",ROUNDUP(W403/H403,0)*0.00502),"")</f>
        <v/>
      </c>
      <c r="Y403" s="69" t="s">
        <v>48</v>
      </c>
      <c r="Z403" s="70" t="s">
        <v>48</v>
      </c>
      <c r="AD403" s="71"/>
      <c r="BA403" s="291" t="s">
        <v>66</v>
      </c>
    </row>
    <row r="404" spans="1:53" x14ac:dyDescent="0.2">
      <c r="A404" s="395"/>
      <c r="B404" s="395"/>
      <c r="C404" s="395"/>
      <c r="D404" s="395"/>
      <c r="E404" s="395"/>
      <c r="F404" s="395"/>
      <c r="G404" s="395"/>
      <c r="H404" s="395"/>
      <c r="I404" s="395"/>
      <c r="J404" s="395"/>
      <c r="K404" s="395"/>
      <c r="L404" s="395"/>
      <c r="M404" s="396"/>
      <c r="N404" s="392" t="s">
        <v>43</v>
      </c>
      <c r="O404" s="393"/>
      <c r="P404" s="393"/>
      <c r="Q404" s="393"/>
      <c r="R404" s="393"/>
      <c r="S404" s="393"/>
      <c r="T404" s="394"/>
      <c r="U404" s="43" t="s">
        <v>42</v>
      </c>
      <c r="V404" s="44">
        <f>IFERROR(V397/H397,"0")+IFERROR(V398/H398,"0")+IFERROR(V399/H399,"0")+IFERROR(V400/H400,"0")+IFERROR(V401/H401,"0")+IFERROR(V402/H402,"0")+IFERROR(V403/H403,"0")</f>
        <v>0</v>
      </c>
      <c r="W404" s="44">
        <f>IFERROR(W397/H397,"0")+IFERROR(W398/H398,"0")+IFERROR(W399/H399,"0")+IFERROR(W400/H400,"0")+IFERROR(W401/H401,"0")+IFERROR(W402/H402,"0")+IFERROR(W403/H403,"0")</f>
        <v>0</v>
      </c>
      <c r="X404" s="44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68"/>
      <c r="Z404" s="68"/>
    </row>
    <row r="405" spans="1:53" x14ac:dyDescent="0.2">
      <c r="A405" s="395"/>
      <c r="B405" s="395"/>
      <c r="C405" s="395"/>
      <c r="D405" s="395"/>
      <c r="E405" s="395"/>
      <c r="F405" s="395"/>
      <c r="G405" s="395"/>
      <c r="H405" s="395"/>
      <c r="I405" s="395"/>
      <c r="J405" s="395"/>
      <c r="K405" s="395"/>
      <c r="L405" s="395"/>
      <c r="M405" s="396"/>
      <c r="N405" s="392" t="s">
        <v>43</v>
      </c>
      <c r="O405" s="393"/>
      <c r="P405" s="393"/>
      <c r="Q405" s="393"/>
      <c r="R405" s="393"/>
      <c r="S405" s="393"/>
      <c r="T405" s="394"/>
      <c r="U405" s="43" t="s">
        <v>0</v>
      </c>
      <c r="V405" s="44">
        <f>IFERROR(SUM(V397:V403),"0")</f>
        <v>0</v>
      </c>
      <c r="W405" s="44">
        <f>IFERROR(SUM(W397:W403),"0")</f>
        <v>0</v>
      </c>
      <c r="X405" s="43"/>
      <c r="Y405" s="68"/>
      <c r="Z405" s="68"/>
    </row>
    <row r="406" spans="1:53" ht="14.25" customHeight="1" x14ac:dyDescent="0.25">
      <c r="A406" s="387" t="s">
        <v>94</v>
      </c>
      <c r="B406" s="387"/>
      <c r="C406" s="387"/>
      <c r="D406" s="387"/>
      <c r="E406" s="387"/>
      <c r="F406" s="387"/>
      <c r="G406" s="387"/>
      <c r="H406" s="387"/>
      <c r="I406" s="387"/>
      <c r="J406" s="387"/>
      <c r="K406" s="387"/>
      <c r="L406" s="387"/>
      <c r="M406" s="387"/>
      <c r="N406" s="387"/>
      <c r="O406" s="387"/>
      <c r="P406" s="387"/>
      <c r="Q406" s="387"/>
      <c r="R406" s="387"/>
      <c r="S406" s="387"/>
      <c r="T406" s="387"/>
      <c r="U406" s="387"/>
      <c r="V406" s="387"/>
      <c r="W406" s="387"/>
      <c r="X406" s="387"/>
      <c r="Y406" s="67"/>
      <c r="Z406" s="67"/>
    </row>
    <row r="407" spans="1:53" ht="27" customHeight="1" x14ac:dyDescent="0.25">
      <c r="A407" s="64" t="s">
        <v>596</v>
      </c>
      <c r="B407" s="64" t="s">
        <v>597</v>
      </c>
      <c r="C407" s="37">
        <v>4301040358</v>
      </c>
      <c r="D407" s="388">
        <v>4680115884571</v>
      </c>
      <c r="E407" s="388"/>
      <c r="F407" s="63">
        <v>0.1</v>
      </c>
      <c r="G407" s="38">
        <v>20</v>
      </c>
      <c r="H407" s="63">
        <v>2</v>
      </c>
      <c r="I407" s="63">
        <v>2.6</v>
      </c>
      <c r="J407" s="38">
        <v>200</v>
      </c>
      <c r="K407" s="38" t="s">
        <v>566</v>
      </c>
      <c r="L407" s="39" t="s">
        <v>565</v>
      </c>
      <c r="M407" s="38">
        <v>60</v>
      </c>
      <c r="N407" s="615" t="s">
        <v>598</v>
      </c>
      <c r="O407" s="390"/>
      <c r="P407" s="390"/>
      <c r="Q407" s="390"/>
      <c r="R407" s="391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599</v>
      </c>
      <c r="AD407" s="71"/>
      <c r="BA407" s="292" t="s">
        <v>66</v>
      </c>
    </row>
    <row r="408" spans="1:53" x14ac:dyDescent="0.2">
      <c r="A408" s="395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6"/>
      <c r="N408" s="392" t="s">
        <v>43</v>
      </c>
      <c r="O408" s="393"/>
      <c r="P408" s="393"/>
      <c r="Q408" s="393"/>
      <c r="R408" s="393"/>
      <c r="S408" s="393"/>
      <c r="T408" s="394"/>
      <c r="U408" s="43" t="s">
        <v>42</v>
      </c>
      <c r="V408" s="44">
        <f>IFERROR(V407/H407,"0")</f>
        <v>0</v>
      </c>
      <c r="W408" s="44">
        <f>IFERROR(W407/H407,"0")</f>
        <v>0</v>
      </c>
      <c r="X408" s="44">
        <f>IFERROR(IF(X407="",0,X407),"0")</f>
        <v>0</v>
      </c>
      <c r="Y408" s="68"/>
      <c r="Z408" s="68"/>
    </row>
    <row r="409" spans="1:53" x14ac:dyDescent="0.2">
      <c r="A409" s="395"/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6"/>
      <c r="N409" s="392" t="s">
        <v>43</v>
      </c>
      <c r="O409" s="393"/>
      <c r="P409" s="393"/>
      <c r="Q409" s="393"/>
      <c r="R409" s="393"/>
      <c r="S409" s="393"/>
      <c r="T409" s="394"/>
      <c r="U409" s="43" t="s">
        <v>0</v>
      </c>
      <c r="V409" s="44">
        <f>IFERROR(SUM(V407:V407),"0")</f>
        <v>0</v>
      </c>
      <c r="W409" s="44">
        <f>IFERROR(SUM(W407:W407),"0")</f>
        <v>0</v>
      </c>
      <c r="X409" s="43"/>
      <c r="Y409" s="68"/>
      <c r="Z409" s="68"/>
    </row>
    <row r="410" spans="1:53" ht="14.25" customHeight="1" x14ac:dyDescent="0.25">
      <c r="A410" s="387" t="s">
        <v>103</v>
      </c>
      <c r="B410" s="387"/>
      <c r="C410" s="387"/>
      <c r="D410" s="387"/>
      <c r="E410" s="387"/>
      <c r="F410" s="387"/>
      <c r="G410" s="387"/>
      <c r="H410" s="387"/>
      <c r="I410" s="387"/>
      <c r="J410" s="387"/>
      <c r="K410" s="387"/>
      <c r="L410" s="387"/>
      <c r="M410" s="387"/>
      <c r="N410" s="387"/>
      <c r="O410" s="387"/>
      <c r="P410" s="387"/>
      <c r="Q410" s="387"/>
      <c r="R410" s="387"/>
      <c r="S410" s="387"/>
      <c r="T410" s="387"/>
      <c r="U410" s="387"/>
      <c r="V410" s="387"/>
      <c r="W410" s="387"/>
      <c r="X410" s="387"/>
      <c r="Y410" s="67"/>
      <c r="Z410" s="67"/>
    </row>
    <row r="411" spans="1:53" ht="27" customHeight="1" x14ac:dyDescent="0.25">
      <c r="A411" s="64" t="s">
        <v>600</v>
      </c>
      <c r="B411" s="64" t="s">
        <v>601</v>
      </c>
      <c r="C411" s="37">
        <v>4301170010</v>
      </c>
      <c r="D411" s="388">
        <v>4680115884090</v>
      </c>
      <c r="E411" s="388"/>
      <c r="F411" s="63">
        <v>0.11</v>
      </c>
      <c r="G411" s="38">
        <v>12</v>
      </c>
      <c r="H411" s="63">
        <v>1.32</v>
      </c>
      <c r="I411" s="63">
        <v>1.88</v>
      </c>
      <c r="J411" s="38">
        <v>200</v>
      </c>
      <c r="K411" s="38" t="s">
        <v>566</v>
      </c>
      <c r="L411" s="39" t="s">
        <v>565</v>
      </c>
      <c r="M411" s="38">
        <v>150</v>
      </c>
      <c r="N411" s="616" t="s">
        <v>602</v>
      </c>
      <c r="O411" s="390"/>
      <c r="P411" s="390"/>
      <c r="Q411" s="390"/>
      <c r="R411" s="391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3" t="s">
        <v>66</v>
      </c>
    </row>
    <row r="412" spans="1:53" x14ac:dyDescent="0.2">
      <c r="A412" s="395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6"/>
      <c r="N412" s="392" t="s">
        <v>43</v>
      </c>
      <c r="O412" s="393"/>
      <c r="P412" s="393"/>
      <c r="Q412" s="393"/>
      <c r="R412" s="393"/>
      <c r="S412" s="393"/>
      <c r="T412" s="394"/>
      <c r="U412" s="43" t="s">
        <v>42</v>
      </c>
      <c r="V412" s="44">
        <f>IFERROR(V411/H411,"0")</f>
        <v>0</v>
      </c>
      <c r="W412" s="44">
        <f>IFERROR(W411/H411,"0")</f>
        <v>0</v>
      </c>
      <c r="X412" s="44">
        <f>IFERROR(IF(X411="",0,X411),"0")</f>
        <v>0</v>
      </c>
      <c r="Y412" s="68"/>
      <c r="Z412" s="68"/>
    </row>
    <row r="413" spans="1:53" x14ac:dyDescent="0.2">
      <c r="A413" s="395"/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6"/>
      <c r="N413" s="392" t="s">
        <v>43</v>
      </c>
      <c r="O413" s="393"/>
      <c r="P413" s="393"/>
      <c r="Q413" s="393"/>
      <c r="R413" s="393"/>
      <c r="S413" s="393"/>
      <c r="T413" s="394"/>
      <c r="U413" s="43" t="s">
        <v>0</v>
      </c>
      <c r="V413" s="44">
        <f>IFERROR(SUM(V411:V411),"0")</f>
        <v>0</v>
      </c>
      <c r="W413" s="44">
        <f>IFERROR(SUM(W411:W411),"0")</f>
        <v>0</v>
      </c>
      <c r="X413" s="43"/>
      <c r="Y413" s="68"/>
      <c r="Z413" s="68"/>
    </row>
    <row r="414" spans="1:53" ht="14.25" customHeight="1" x14ac:dyDescent="0.25">
      <c r="A414" s="387" t="s">
        <v>603</v>
      </c>
      <c r="B414" s="387"/>
      <c r="C414" s="387"/>
      <c r="D414" s="387"/>
      <c r="E414" s="387"/>
      <c r="F414" s="387"/>
      <c r="G414" s="387"/>
      <c r="H414" s="387"/>
      <c r="I414" s="387"/>
      <c r="J414" s="387"/>
      <c r="K414" s="387"/>
      <c r="L414" s="387"/>
      <c r="M414" s="387"/>
      <c r="N414" s="387"/>
      <c r="O414" s="387"/>
      <c r="P414" s="387"/>
      <c r="Q414" s="387"/>
      <c r="R414" s="387"/>
      <c r="S414" s="387"/>
      <c r="T414" s="387"/>
      <c r="U414" s="387"/>
      <c r="V414" s="387"/>
      <c r="W414" s="387"/>
      <c r="X414" s="387"/>
      <c r="Y414" s="67"/>
      <c r="Z414" s="67"/>
    </row>
    <row r="415" spans="1:53" ht="27" customHeight="1" x14ac:dyDescent="0.25">
      <c r="A415" s="64" t="s">
        <v>604</v>
      </c>
      <c r="B415" s="64" t="s">
        <v>605</v>
      </c>
      <c r="C415" s="37">
        <v>4301040357</v>
      </c>
      <c r="D415" s="388">
        <v>4680115884564</v>
      </c>
      <c r="E415" s="388"/>
      <c r="F415" s="63">
        <v>0.15</v>
      </c>
      <c r="G415" s="38">
        <v>20</v>
      </c>
      <c r="H415" s="63">
        <v>3</v>
      </c>
      <c r="I415" s="63">
        <v>3.6</v>
      </c>
      <c r="J415" s="38">
        <v>200</v>
      </c>
      <c r="K415" s="38" t="s">
        <v>566</v>
      </c>
      <c r="L415" s="39" t="s">
        <v>565</v>
      </c>
      <c r="M415" s="38">
        <v>60</v>
      </c>
      <c r="N415" s="617" t="s">
        <v>606</v>
      </c>
      <c r="O415" s="390"/>
      <c r="P415" s="390"/>
      <c r="Q415" s="390"/>
      <c r="R415" s="391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IFERROR(IF(W415=0,"",ROUNDUP(W415/H415,0)*0.00627),"")</f>
        <v/>
      </c>
      <c r="Y415" s="69" t="s">
        <v>48</v>
      </c>
      <c r="Z415" s="70" t="s">
        <v>599</v>
      </c>
      <c r="AD415" s="71"/>
      <c r="BA415" s="294" t="s">
        <v>66</v>
      </c>
    </row>
    <row r="416" spans="1:53" x14ac:dyDescent="0.2">
      <c r="A416" s="395"/>
      <c r="B416" s="395"/>
      <c r="C416" s="395"/>
      <c r="D416" s="395"/>
      <c r="E416" s="395"/>
      <c r="F416" s="395"/>
      <c r="G416" s="395"/>
      <c r="H416" s="395"/>
      <c r="I416" s="395"/>
      <c r="J416" s="395"/>
      <c r="K416" s="395"/>
      <c r="L416" s="395"/>
      <c r="M416" s="396"/>
      <c r="N416" s="392" t="s">
        <v>43</v>
      </c>
      <c r="O416" s="393"/>
      <c r="P416" s="393"/>
      <c r="Q416" s="393"/>
      <c r="R416" s="393"/>
      <c r="S416" s="393"/>
      <c r="T416" s="394"/>
      <c r="U416" s="43" t="s">
        <v>42</v>
      </c>
      <c r="V416" s="44">
        <f>IFERROR(V415/H415,"0")</f>
        <v>0</v>
      </c>
      <c r="W416" s="44">
        <f>IFERROR(W415/H415,"0")</f>
        <v>0</v>
      </c>
      <c r="X416" s="44">
        <f>IFERROR(IF(X415="",0,X415),"0")</f>
        <v>0</v>
      </c>
      <c r="Y416" s="68"/>
      <c r="Z416" s="68"/>
    </row>
    <row r="417" spans="1:53" x14ac:dyDescent="0.2">
      <c r="A417" s="395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6"/>
      <c r="N417" s="392" t="s">
        <v>43</v>
      </c>
      <c r="O417" s="393"/>
      <c r="P417" s="393"/>
      <c r="Q417" s="393"/>
      <c r="R417" s="393"/>
      <c r="S417" s="393"/>
      <c r="T417" s="394"/>
      <c r="U417" s="43" t="s">
        <v>0</v>
      </c>
      <c r="V417" s="44">
        <f>IFERROR(SUM(V415:V415),"0")</f>
        <v>0</v>
      </c>
      <c r="W417" s="44">
        <f>IFERROR(SUM(W415:W415),"0")</f>
        <v>0</v>
      </c>
      <c r="X417" s="43"/>
      <c r="Y417" s="68"/>
      <c r="Z417" s="68"/>
    </row>
    <row r="418" spans="1:53" ht="27.75" customHeight="1" x14ac:dyDescent="0.2">
      <c r="A418" s="385" t="s">
        <v>607</v>
      </c>
      <c r="B418" s="385"/>
      <c r="C418" s="385"/>
      <c r="D418" s="385"/>
      <c r="E418" s="385"/>
      <c r="F418" s="385"/>
      <c r="G418" s="385"/>
      <c r="H418" s="385"/>
      <c r="I418" s="385"/>
      <c r="J418" s="385"/>
      <c r="K418" s="385"/>
      <c r="L418" s="385"/>
      <c r="M418" s="385"/>
      <c r="N418" s="385"/>
      <c r="O418" s="385"/>
      <c r="P418" s="385"/>
      <c r="Q418" s="385"/>
      <c r="R418" s="385"/>
      <c r="S418" s="385"/>
      <c r="T418" s="385"/>
      <c r="U418" s="385"/>
      <c r="V418" s="385"/>
      <c r="W418" s="385"/>
      <c r="X418" s="385"/>
      <c r="Y418" s="55"/>
      <c r="Z418" s="55"/>
    </row>
    <row r="419" spans="1:53" ht="16.5" customHeight="1" x14ac:dyDescent="0.25">
      <c r="A419" s="386" t="s">
        <v>607</v>
      </c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6"/>
      <c r="P419" s="386"/>
      <c r="Q419" s="386"/>
      <c r="R419" s="386"/>
      <c r="S419" s="386"/>
      <c r="T419" s="386"/>
      <c r="U419" s="386"/>
      <c r="V419" s="386"/>
      <c r="W419" s="386"/>
      <c r="X419" s="386"/>
      <c r="Y419" s="66"/>
      <c r="Z419" s="66"/>
    </row>
    <row r="420" spans="1:53" ht="14.25" customHeight="1" x14ac:dyDescent="0.25">
      <c r="A420" s="387" t="s">
        <v>116</v>
      </c>
      <c r="B420" s="387"/>
      <c r="C420" s="387"/>
      <c r="D420" s="387"/>
      <c r="E420" s="387"/>
      <c r="F420" s="387"/>
      <c r="G420" s="387"/>
      <c r="H420" s="387"/>
      <c r="I420" s="387"/>
      <c r="J420" s="387"/>
      <c r="K420" s="387"/>
      <c r="L420" s="387"/>
      <c r="M420" s="387"/>
      <c r="N420" s="387"/>
      <c r="O420" s="387"/>
      <c r="P420" s="387"/>
      <c r="Q420" s="387"/>
      <c r="R420" s="387"/>
      <c r="S420" s="387"/>
      <c r="T420" s="387"/>
      <c r="U420" s="387"/>
      <c r="V420" s="387"/>
      <c r="W420" s="387"/>
      <c r="X420" s="387"/>
      <c r="Y420" s="67"/>
      <c r="Z420" s="67"/>
    </row>
    <row r="421" spans="1:53" ht="27" customHeight="1" x14ac:dyDescent="0.25">
      <c r="A421" s="64" t="s">
        <v>608</v>
      </c>
      <c r="B421" s="64" t="s">
        <v>609</v>
      </c>
      <c r="C421" s="37">
        <v>4301011371</v>
      </c>
      <c r="D421" s="388">
        <v>4607091389067</v>
      </c>
      <c r="E421" s="388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8" t="s">
        <v>112</v>
      </c>
      <c r="L421" s="39" t="s">
        <v>133</v>
      </c>
      <c r="M421" s="38">
        <v>55</v>
      </c>
      <c r="N421" s="61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90"/>
      <c r="P421" s="390"/>
      <c r="Q421" s="390"/>
      <c r="R421" s="391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ref="W421:W429" si="17">IFERROR(IF(V421="",0,CEILING((V421/$H421),1)*$H421),"")</f>
        <v>0</v>
      </c>
      <c r="X421" s="42" t="str">
        <f>IFERROR(IF(W421=0,"",ROUNDUP(W421/H421,0)*0.01196),"")</f>
        <v/>
      </c>
      <c r="Y421" s="69" t="s">
        <v>48</v>
      </c>
      <c r="Z421" s="70" t="s">
        <v>48</v>
      </c>
      <c r="AD421" s="71"/>
      <c r="BA421" s="295" t="s">
        <v>66</v>
      </c>
    </row>
    <row r="422" spans="1:53" ht="27" customHeight="1" x14ac:dyDescent="0.25">
      <c r="A422" s="64" t="s">
        <v>610</v>
      </c>
      <c r="B422" s="64" t="s">
        <v>611</v>
      </c>
      <c r="C422" s="37">
        <v>4301011363</v>
      </c>
      <c r="D422" s="388">
        <v>4607091383522</v>
      </c>
      <c r="E422" s="388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112</v>
      </c>
      <c r="L422" s="39" t="s">
        <v>111</v>
      </c>
      <c r="M422" s="38">
        <v>55</v>
      </c>
      <c r="N422" s="61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90"/>
      <c r="P422" s="390"/>
      <c r="Q422" s="390"/>
      <c r="R422" s="391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7"/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296" t="s">
        <v>66</v>
      </c>
    </row>
    <row r="423" spans="1:53" ht="27" customHeight="1" x14ac:dyDescent="0.25">
      <c r="A423" s="64" t="s">
        <v>612</v>
      </c>
      <c r="B423" s="64" t="s">
        <v>613</v>
      </c>
      <c r="C423" s="37">
        <v>4301011431</v>
      </c>
      <c r="D423" s="388">
        <v>4607091384437</v>
      </c>
      <c r="E423" s="388"/>
      <c r="F423" s="63">
        <v>0.88</v>
      </c>
      <c r="G423" s="38">
        <v>6</v>
      </c>
      <c r="H423" s="63">
        <v>5.28</v>
      </c>
      <c r="I423" s="63">
        <v>5.64</v>
      </c>
      <c r="J423" s="38">
        <v>104</v>
      </c>
      <c r="K423" s="38" t="s">
        <v>112</v>
      </c>
      <c r="L423" s="39" t="s">
        <v>111</v>
      </c>
      <c r="M423" s="38">
        <v>50</v>
      </c>
      <c r="N423" s="62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90"/>
      <c r="P423" s="390"/>
      <c r="Q423" s="390"/>
      <c r="R423" s="391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7"/>
        <v>0</v>
      </c>
      <c r="X423" s="42" t="str">
        <f>IFERROR(IF(W423=0,"",ROUNDUP(W423/H423,0)*0.01196),"")</f>
        <v/>
      </c>
      <c r="Y423" s="69" t="s">
        <v>48</v>
      </c>
      <c r="Z423" s="70" t="s">
        <v>48</v>
      </c>
      <c r="AD423" s="71"/>
      <c r="BA423" s="297" t="s">
        <v>66</v>
      </c>
    </row>
    <row r="424" spans="1:53" ht="27" customHeight="1" x14ac:dyDescent="0.25">
      <c r="A424" s="64" t="s">
        <v>614</v>
      </c>
      <c r="B424" s="64" t="s">
        <v>615</v>
      </c>
      <c r="C424" s="37">
        <v>4301011365</v>
      </c>
      <c r="D424" s="388">
        <v>4607091389104</v>
      </c>
      <c r="E424" s="388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8" t="s">
        <v>112</v>
      </c>
      <c r="L424" s="39" t="s">
        <v>111</v>
      </c>
      <c r="M424" s="38">
        <v>55</v>
      </c>
      <c r="N424" s="62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90"/>
      <c r="P424" s="390"/>
      <c r="Q424" s="390"/>
      <c r="R424" s="391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7"/>
        <v>0</v>
      </c>
      <c r="X424" s="42" t="str">
        <f>IFERROR(IF(W424=0,"",ROUNDUP(W424/H424,0)*0.01196),"")</f>
        <v/>
      </c>
      <c r="Y424" s="69" t="s">
        <v>48</v>
      </c>
      <c r="Z424" s="70" t="s">
        <v>48</v>
      </c>
      <c r="AD424" s="71"/>
      <c r="BA424" s="298" t="s">
        <v>66</v>
      </c>
    </row>
    <row r="425" spans="1:53" ht="27" customHeight="1" x14ac:dyDescent="0.25">
      <c r="A425" s="64" t="s">
        <v>616</v>
      </c>
      <c r="B425" s="64" t="s">
        <v>617</v>
      </c>
      <c r="C425" s="37">
        <v>4301011367</v>
      </c>
      <c r="D425" s="388">
        <v>4680115880603</v>
      </c>
      <c r="E425" s="388"/>
      <c r="F425" s="63">
        <v>0.6</v>
      </c>
      <c r="G425" s="38">
        <v>6</v>
      </c>
      <c r="H425" s="63">
        <v>3.6</v>
      </c>
      <c r="I425" s="63">
        <v>3.84</v>
      </c>
      <c r="J425" s="38">
        <v>120</v>
      </c>
      <c r="K425" s="38" t="s">
        <v>80</v>
      </c>
      <c r="L425" s="39" t="s">
        <v>111</v>
      </c>
      <c r="M425" s="38">
        <v>55</v>
      </c>
      <c r="N425" s="62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90"/>
      <c r="P425" s="390"/>
      <c r="Q425" s="390"/>
      <c r="R425" s="391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7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299" t="s">
        <v>66</v>
      </c>
    </row>
    <row r="426" spans="1:53" ht="27" customHeight="1" x14ac:dyDescent="0.25">
      <c r="A426" s="64" t="s">
        <v>618</v>
      </c>
      <c r="B426" s="64" t="s">
        <v>619</v>
      </c>
      <c r="C426" s="37">
        <v>4301011168</v>
      </c>
      <c r="D426" s="388">
        <v>4607091389999</v>
      </c>
      <c r="E426" s="388"/>
      <c r="F426" s="63">
        <v>0.6</v>
      </c>
      <c r="G426" s="38">
        <v>6</v>
      </c>
      <c r="H426" s="63">
        <v>3.6</v>
      </c>
      <c r="I426" s="63">
        <v>3.84</v>
      </c>
      <c r="J426" s="38">
        <v>120</v>
      </c>
      <c r="K426" s="38" t="s">
        <v>80</v>
      </c>
      <c r="L426" s="39" t="s">
        <v>111</v>
      </c>
      <c r="M426" s="38">
        <v>55</v>
      </c>
      <c r="N426" s="62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90"/>
      <c r="P426" s="390"/>
      <c r="Q426" s="390"/>
      <c r="R426" s="391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7"/>
        <v>0</v>
      </c>
      <c r="X426" s="42" t="str">
        <f>IFERROR(IF(W426=0,"",ROUNDUP(W426/H426,0)*0.00937),"")</f>
        <v/>
      </c>
      <c r="Y426" s="69" t="s">
        <v>48</v>
      </c>
      <c r="Z426" s="70" t="s">
        <v>48</v>
      </c>
      <c r="AD426" s="71"/>
      <c r="BA426" s="300" t="s">
        <v>66</v>
      </c>
    </row>
    <row r="427" spans="1:53" ht="27" customHeight="1" x14ac:dyDescent="0.25">
      <c r="A427" s="64" t="s">
        <v>620</v>
      </c>
      <c r="B427" s="64" t="s">
        <v>621</v>
      </c>
      <c r="C427" s="37">
        <v>4301011372</v>
      </c>
      <c r="D427" s="388">
        <v>4680115882782</v>
      </c>
      <c r="E427" s="388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80</v>
      </c>
      <c r="L427" s="39" t="s">
        <v>111</v>
      </c>
      <c r="M427" s="38">
        <v>50</v>
      </c>
      <c r="N427" s="62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90"/>
      <c r="P427" s="390"/>
      <c r="Q427" s="390"/>
      <c r="R427" s="391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7"/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1" t="s">
        <v>66</v>
      </c>
    </row>
    <row r="428" spans="1:53" ht="27" customHeight="1" x14ac:dyDescent="0.25">
      <c r="A428" s="64" t="s">
        <v>622</v>
      </c>
      <c r="B428" s="64" t="s">
        <v>623</v>
      </c>
      <c r="C428" s="37">
        <v>4301011190</v>
      </c>
      <c r="D428" s="388">
        <v>4607091389098</v>
      </c>
      <c r="E428" s="388"/>
      <c r="F428" s="63">
        <v>0.4</v>
      </c>
      <c r="G428" s="38">
        <v>6</v>
      </c>
      <c r="H428" s="63">
        <v>2.4</v>
      </c>
      <c r="I428" s="63">
        <v>2.6</v>
      </c>
      <c r="J428" s="38">
        <v>156</v>
      </c>
      <c r="K428" s="38" t="s">
        <v>80</v>
      </c>
      <c r="L428" s="39" t="s">
        <v>133</v>
      </c>
      <c r="M428" s="38">
        <v>50</v>
      </c>
      <c r="N428" s="62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90"/>
      <c r="P428" s="390"/>
      <c r="Q428" s="390"/>
      <c r="R428" s="391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7"/>
        <v>0</v>
      </c>
      <c r="X428" s="42" t="str">
        <f>IFERROR(IF(W428=0,"",ROUNDUP(W428/H428,0)*0.00753),"")</f>
        <v/>
      </c>
      <c r="Y428" s="69" t="s">
        <v>48</v>
      </c>
      <c r="Z428" s="70" t="s">
        <v>48</v>
      </c>
      <c r="AD428" s="71"/>
      <c r="BA428" s="302" t="s">
        <v>66</v>
      </c>
    </row>
    <row r="429" spans="1:53" ht="27" customHeight="1" x14ac:dyDescent="0.25">
      <c r="A429" s="64" t="s">
        <v>624</v>
      </c>
      <c r="B429" s="64" t="s">
        <v>625</v>
      </c>
      <c r="C429" s="37">
        <v>4301011366</v>
      </c>
      <c r="D429" s="388">
        <v>4607091389982</v>
      </c>
      <c r="E429" s="388"/>
      <c r="F429" s="63">
        <v>0.6</v>
      </c>
      <c r="G429" s="38">
        <v>6</v>
      </c>
      <c r="H429" s="63">
        <v>3.6</v>
      </c>
      <c r="I429" s="63">
        <v>3.84</v>
      </c>
      <c r="J429" s="38">
        <v>120</v>
      </c>
      <c r="K429" s="38" t="s">
        <v>80</v>
      </c>
      <c r="L429" s="39" t="s">
        <v>111</v>
      </c>
      <c r="M429" s="38">
        <v>55</v>
      </c>
      <c r="N429" s="62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90"/>
      <c r="P429" s="390"/>
      <c r="Q429" s="390"/>
      <c r="R429" s="391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17"/>
        <v>0</v>
      </c>
      <c r="X429" s="42" t="str">
        <f>IFERROR(IF(W429=0,"",ROUNDUP(W429/H429,0)*0.00937),"")</f>
        <v/>
      </c>
      <c r="Y429" s="69" t="s">
        <v>48</v>
      </c>
      <c r="Z429" s="70" t="s">
        <v>48</v>
      </c>
      <c r="AD429" s="71"/>
      <c r="BA429" s="303" t="s">
        <v>66</v>
      </c>
    </row>
    <row r="430" spans="1:53" x14ac:dyDescent="0.2">
      <c r="A430" s="395"/>
      <c r="B430" s="395"/>
      <c r="C430" s="395"/>
      <c r="D430" s="395"/>
      <c r="E430" s="395"/>
      <c r="F430" s="395"/>
      <c r="G430" s="395"/>
      <c r="H430" s="395"/>
      <c r="I430" s="395"/>
      <c r="J430" s="395"/>
      <c r="K430" s="395"/>
      <c r="L430" s="395"/>
      <c r="M430" s="396"/>
      <c r="N430" s="392" t="s">
        <v>43</v>
      </c>
      <c r="O430" s="393"/>
      <c r="P430" s="393"/>
      <c r="Q430" s="393"/>
      <c r="R430" s="393"/>
      <c r="S430" s="393"/>
      <c r="T430" s="394"/>
      <c r="U430" s="43" t="s">
        <v>42</v>
      </c>
      <c r="V430" s="44">
        <f>IFERROR(V421/H421,"0")+IFERROR(V422/H422,"0")+IFERROR(V423/H423,"0")+IFERROR(V424/H424,"0")+IFERROR(V425/H425,"0")+IFERROR(V426/H426,"0")+IFERROR(V427/H427,"0")+IFERROR(V428/H428,"0")+IFERROR(V429/H429,"0")</f>
        <v>0</v>
      </c>
      <c r="W430" s="44">
        <f>IFERROR(W421/H421,"0")+IFERROR(W422/H422,"0")+IFERROR(W423/H423,"0")+IFERROR(W424/H424,"0")+IFERROR(W425/H425,"0")+IFERROR(W426/H426,"0")+IFERROR(W427/H427,"0")+IFERROR(W428/H428,"0")+IFERROR(W429/H429,"0")</f>
        <v>0</v>
      </c>
      <c r="X430" s="44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0</v>
      </c>
      <c r="Y430" s="68"/>
      <c r="Z430" s="68"/>
    </row>
    <row r="431" spans="1:53" x14ac:dyDescent="0.2">
      <c r="A431" s="395"/>
      <c r="B431" s="395"/>
      <c r="C431" s="395"/>
      <c r="D431" s="395"/>
      <c r="E431" s="395"/>
      <c r="F431" s="395"/>
      <c r="G431" s="395"/>
      <c r="H431" s="395"/>
      <c r="I431" s="395"/>
      <c r="J431" s="395"/>
      <c r="K431" s="395"/>
      <c r="L431" s="395"/>
      <c r="M431" s="396"/>
      <c r="N431" s="392" t="s">
        <v>43</v>
      </c>
      <c r="O431" s="393"/>
      <c r="P431" s="393"/>
      <c r="Q431" s="393"/>
      <c r="R431" s="393"/>
      <c r="S431" s="393"/>
      <c r="T431" s="394"/>
      <c r="U431" s="43" t="s">
        <v>0</v>
      </c>
      <c r="V431" s="44">
        <f>IFERROR(SUM(V421:V429),"0")</f>
        <v>0</v>
      </c>
      <c r="W431" s="44">
        <f>IFERROR(SUM(W421:W429),"0")</f>
        <v>0</v>
      </c>
      <c r="X431" s="43"/>
      <c r="Y431" s="68"/>
      <c r="Z431" s="68"/>
    </row>
    <row r="432" spans="1:53" ht="14.25" customHeight="1" x14ac:dyDescent="0.25">
      <c r="A432" s="387" t="s">
        <v>108</v>
      </c>
      <c r="B432" s="387"/>
      <c r="C432" s="387"/>
      <c r="D432" s="387"/>
      <c r="E432" s="387"/>
      <c r="F432" s="387"/>
      <c r="G432" s="387"/>
      <c r="H432" s="387"/>
      <c r="I432" s="387"/>
      <c r="J432" s="387"/>
      <c r="K432" s="387"/>
      <c r="L432" s="387"/>
      <c r="M432" s="387"/>
      <c r="N432" s="387"/>
      <c r="O432" s="387"/>
      <c r="P432" s="387"/>
      <c r="Q432" s="387"/>
      <c r="R432" s="387"/>
      <c r="S432" s="387"/>
      <c r="T432" s="387"/>
      <c r="U432" s="387"/>
      <c r="V432" s="387"/>
      <c r="W432" s="387"/>
      <c r="X432" s="387"/>
      <c r="Y432" s="67"/>
      <c r="Z432" s="67"/>
    </row>
    <row r="433" spans="1:53" ht="16.5" customHeight="1" x14ac:dyDescent="0.25">
      <c r="A433" s="64" t="s">
        <v>626</v>
      </c>
      <c r="B433" s="64" t="s">
        <v>627</v>
      </c>
      <c r="C433" s="37">
        <v>4301020222</v>
      </c>
      <c r="D433" s="388">
        <v>4607091388930</v>
      </c>
      <c r="E433" s="388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112</v>
      </c>
      <c r="L433" s="39" t="s">
        <v>111</v>
      </c>
      <c r="M433" s="38">
        <v>55</v>
      </c>
      <c r="N433" s="6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90"/>
      <c r="P433" s="390"/>
      <c r="Q433" s="390"/>
      <c r="R433" s="391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4" t="s">
        <v>66</v>
      </c>
    </row>
    <row r="434" spans="1:53" ht="16.5" customHeight="1" x14ac:dyDescent="0.25">
      <c r="A434" s="64" t="s">
        <v>628</v>
      </c>
      <c r="B434" s="64" t="s">
        <v>629</v>
      </c>
      <c r="C434" s="37">
        <v>4301020206</v>
      </c>
      <c r="D434" s="388">
        <v>4680115880054</v>
      </c>
      <c r="E434" s="388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80</v>
      </c>
      <c r="L434" s="39" t="s">
        <v>111</v>
      </c>
      <c r="M434" s="38">
        <v>55</v>
      </c>
      <c r="N434" s="6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90"/>
      <c r="P434" s="390"/>
      <c r="Q434" s="390"/>
      <c r="R434" s="391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5" t="s">
        <v>66</v>
      </c>
    </row>
    <row r="435" spans="1:53" x14ac:dyDescent="0.2">
      <c r="A435" s="395"/>
      <c r="B435" s="395"/>
      <c r="C435" s="395"/>
      <c r="D435" s="395"/>
      <c r="E435" s="395"/>
      <c r="F435" s="395"/>
      <c r="G435" s="395"/>
      <c r="H435" s="395"/>
      <c r="I435" s="395"/>
      <c r="J435" s="395"/>
      <c r="K435" s="395"/>
      <c r="L435" s="395"/>
      <c r="M435" s="396"/>
      <c r="N435" s="392" t="s">
        <v>43</v>
      </c>
      <c r="O435" s="393"/>
      <c r="P435" s="393"/>
      <c r="Q435" s="393"/>
      <c r="R435" s="393"/>
      <c r="S435" s="393"/>
      <c r="T435" s="394"/>
      <c r="U435" s="43" t="s">
        <v>42</v>
      </c>
      <c r="V435" s="44">
        <f>IFERROR(V433/H433,"0")+IFERROR(V434/H434,"0")</f>
        <v>0</v>
      </c>
      <c r="W435" s="44">
        <f>IFERROR(W433/H433,"0")+IFERROR(W434/H434,"0")</f>
        <v>0</v>
      </c>
      <c r="X435" s="44">
        <f>IFERROR(IF(X433="",0,X433),"0")+IFERROR(IF(X434="",0,X434),"0")</f>
        <v>0</v>
      </c>
      <c r="Y435" s="68"/>
      <c r="Z435" s="68"/>
    </row>
    <row r="436" spans="1:53" x14ac:dyDescent="0.2">
      <c r="A436" s="395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6"/>
      <c r="N436" s="392" t="s">
        <v>43</v>
      </c>
      <c r="O436" s="393"/>
      <c r="P436" s="393"/>
      <c r="Q436" s="393"/>
      <c r="R436" s="393"/>
      <c r="S436" s="393"/>
      <c r="T436" s="394"/>
      <c r="U436" s="43" t="s">
        <v>0</v>
      </c>
      <c r="V436" s="44">
        <f>IFERROR(SUM(V433:V434),"0")</f>
        <v>0</v>
      </c>
      <c r="W436" s="44">
        <f>IFERROR(SUM(W433:W434),"0")</f>
        <v>0</v>
      </c>
      <c r="X436" s="43"/>
      <c r="Y436" s="68"/>
      <c r="Z436" s="68"/>
    </row>
    <row r="437" spans="1:53" ht="14.25" customHeight="1" x14ac:dyDescent="0.25">
      <c r="A437" s="387" t="s">
        <v>76</v>
      </c>
      <c r="B437" s="387"/>
      <c r="C437" s="387"/>
      <c r="D437" s="387"/>
      <c r="E437" s="387"/>
      <c r="F437" s="387"/>
      <c r="G437" s="387"/>
      <c r="H437" s="387"/>
      <c r="I437" s="387"/>
      <c r="J437" s="387"/>
      <c r="K437" s="387"/>
      <c r="L437" s="387"/>
      <c r="M437" s="387"/>
      <c r="N437" s="387"/>
      <c r="O437" s="387"/>
      <c r="P437" s="387"/>
      <c r="Q437" s="387"/>
      <c r="R437" s="387"/>
      <c r="S437" s="387"/>
      <c r="T437" s="387"/>
      <c r="U437" s="387"/>
      <c r="V437" s="387"/>
      <c r="W437" s="387"/>
      <c r="X437" s="387"/>
      <c r="Y437" s="67"/>
      <c r="Z437" s="67"/>
    </row>
    <row r="438" spans="1:53" ht="27" customHeight="1" x14ac:dyDescent="0.25">
      <c r="A438" s="64" t="s">
        <v>630</v>
      </c>
      <c r="B438" s="64" t="s">
        <v>631</v>
      </c>
      <c r="C438" s="37">
        <v>4301031252</v>
      </c>
      <c r="D438" s="388">
        <v>4680115883116</v>
      </c>
      <c r="E438" s="388"/>
      <c r="F438" s="63">
        <v>0.88</v>
      </c>
      <c r="G438" s="38">
        <v>6</v>
      </c>
      <c r="H438" s="63">
        <v>5.28</v>
      </c>
      <c r="I438" s="63">
        <v>5.64</v>
      </c>
      <c r="J438" s="38">
        <v>104</v>
      </c>
      <c r="K438" s="38" t="s">
        <v>112</v>
      </c>
      <c r="L438" s="39" t="s">
        <v>111</v>
      </c>
      <c r="M438" s="38">
        <v>60</v>
      </c>
      <c r="N438" s="62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90"/>
      <c r="P438" s="390"/>
      <c r="Q438" s="390"/>
      <c r="R438" s="391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ref="W438:W443" si="18">IFERROR(IF(V438="",0,CEILING((V438/$H438),1)*$H438),"")</f>
        <v>0</v>
      </c>
      <c r="X438" s="42" t="str">
        <f>IFERROR(IF(W438=0,"",ROUNDUP(W438/H438,0)*0.01196),"")</f>
        <v/>
      </c>
      <c r="Y438" s="69" t="s">
        <v>48</v>
      </c>
      <c r="Z438" s="70" t="s">
        <v>48</v>
      </c>
      <c r="AD438" s="71"/>
      <c r="BA438" s="306" t="s">
        <v>66</v>
      </c>
    </row>
    <row r="439" spans="1:53" ht="27" customHeight="1" x14ac:dyDescent="0.25">
      <c r="A439" s="64" t="s">
        <v>632</v>
      </c>
      <c r="B439" s="64" t="s">
        <v>633</v>
      </c>
      <c r="C439" s="37">
        <v>4301031248</v>
      </c>
      <c r="D439" s="388">
        <v>4680115883093</v>
      </c>
      <c r="E439" s="388"/>
      <c r="F439" s="63">
        <v>0.88</v>
      </c>
      <c r="G439" s="38">
        <v>6</v>
      </c>
      <c r="H439" s="63">
        <v>5.28</v>
      </c>
      <c r="I439" s="63">
        <v>5.64</v>
      </c>
      <c r="J439" s="38">
        <v>104</v>
      </c>
      <c r="K439" s="38" t="s">
        <v>112</v>
      </c>
      <c r="L439" s="39" t="s">
        <v>79</v>
      </c>
      <c r="M439" s="38">
        <v>60</v>
      </c>
      <c r="N439" s="6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90"/>
      <c r="P439" s="390"/>
      <c r="Q439" s="390"/>
      <c r="R439" s="391"/>
      <c r="S439" s="40" t="s">
        <v>48</v>
      </c>
      <c r="T439" s="40" t="s">
        <v>48</v>
      </c>
      <c r="U439" s="41" t="s">
        <v>0</v>
      </c>
      <c r="V439" s="59">
        <v>0</v>
      </c>
      <c r="W439" s="56">
        <f t="shared" si="18"/>
        <v>0</v>
      </c>
      <c r="X439" s="42" t="str">
        <f>IFERROR(IF(W439=0,"",ROUNDUP(W439/H439,0)*0.01196),"")</f>
        <v/>
      </c>
      <c r="Y439" s="69" t="s">
        <v>48</v>
      </c>
      <c r="Z439" s="70" t="s">
        <v>48</v>
      </c>
      <c r="AD439" s="71"/>
      <c r="BA439" s="307" t="s">
        <v>66</v>
      </c>
    </row>
    <row r="440" spans="1:53" ht="27" customHeight="1" x14ac:dyDescent="0.25">
      <c r="A440" s="64" t="s">
        <v>634</v>
      </c>
      <c r="B440" s="64" t="s">
        <v>635</v>
      </c>
      <c r="C440" s="37">
        <v>4301031250</v>
      </c>
      <c r="D440" s="388">
        <v>4680115883109</v>
      </c>
      <c r="E440" s="388"/>
      <c r="F440" s="63">
        <v>0.88</v>
      </c>
      <c r="G440" s="38">
        <v>6</v>
      </c>
      <c r="H440" s="63">
        <v>5.28</v>
      </c>
      <c r="I440" s="63">
        <v>5.64</v>
      </c>
      <c r="J440" s="38">
        <v>104</v>
      </c>
      <c r="K440" s="38" t="s">
        <v>112</v>
      </c>
      <c r="L440" s="39" t="s">
        <v>79</v>
      </c>
      <c r="M440" s="38">
        <v>60</v>
      </c>
      <c r="N440" s="63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90"/>
      <c r="P440" s="390"/>
      <c r="Q440" s="390"/>
      <c r="R440" s="391"/>
      <c r="S440" s="40" t="s">
        <v>48</v>
      </c>
      <c r="T440" s="40" t="s">
        <v>48</v>
      </c>
      <c r="U440" s="41" t="s">
        <v>0</v>
      </c>
      <c r="V440" s="59">
        <v>0</v>
      </c>
      <c r="W440" s="56">
        <f t="shared" si="18"/>
        <v>0</v>
      </c>
      <c r="X440" s="42" t="str">
        <f>IFERROR(IF(W440=0,"",ROUNDUP(W440/H440,0)*0.01196),"")</f>
        <v/>
      </c>
      <c r="Y440" s="69" t="s">
        <v>48</v>
      </c>
      <c r="Z440" s="70" t="s">
        <v>48</v>
      </c>
      <c r="AD440" s="71"/>
      <c r="BA440" s="308" t="s">
        <v>66</v>
      </c>
    </row>
    <row r="441" spans="1:53" ht="27" customHeight="1" x14ac:dyDescent="0.25">
      <c r="A441" s="64" t="s">
        <v>636</v>
      </c>
      <c r="B441" s="64" t="s">
        <v>637</v>
      </c>
      <c r="C441" s="37">
        <v>4301031249</v>
      </c>
      <c r="D441" s="388">
        <v>4680115882072</v>
      </c>
      <c r="E441" s="388"/>
      <c r="F441" s="63">
        <v>0.6</v>
      </c>
      <c r="G441" s="38">
        <v>6</v>
      </c>
      <c r="H441" s="63">
        <v>3.6</v>
      </c>
      <c r="I441" s="63">
        <v>3.84</v>
      </c>
      <c r="J441" s="38">
        <v>120</v>
      </c>
      <c r="K441" s="38" t="s">
        <v>80</v>
      </c>
      <c r="L441" s="39" t="s">
        <v>111</v>
      </c>
      <c r="M441" s="38">
        <v>60</v>
      </c>
      <c r="N441" s="632" t="s">
        <v>638</v>
      </c>
      <c r="O441" s="390"/>
      <c r="P441" s="390"/>
      <c r="Q441" s="390"/>
      <c r="R441" s="391"/>
      <c r="S441" s="40" t="s">
        <v>48</v>
      </c>
      <c r="T441" s="40" t="s">
        <v>48</v>
      </c>
      <c r="U441" s="41" t="s">
        <v>0</v>
      </c>
      <c r="V441" s="59">
        <v>0</v>
      </c>
      <c r="W441" s="56">
        <f t="shared" si="18"/>
        <v>0</v>
      </c>
      <c r="X441" s="42" t="str">
        <f>IFERROR(IF(W441=0,"",ROUNDUP(W441/H441,0)*0.00937),"")</f>
        <v/>
      </c>
      <c r="Y441" s="69" t="s">
        <v>48</v>
      </c>
      <c r="Z441" s="70" t="s">
        <v>48</v>
      </c>
      <c r="AD441" s="71"/>
      <c r="BA441" s="309" t="s">
        <v>66</v>
      </c>
    </row>
    <row r="442" spans="1:53" ht="27" customHeight="1" x14ac:dyDescent="0.25">
      <c r="A442" s="64" t="s">
        <v>639</v>
      </c>
      <c r="B442" s="64" t="s">
        <v>640</v>
      </c>
      <c r="C442" s="37">
        <v>4301031251</v>
      </c>
      <c r="D442" s="388">
        <v>4680115882102</v>
      </c>
      <c r="E442" s="388"/>
      <c r="F442" s="63">
        <v>0.6</v>
      </c>
      <c r="G442" s="38">
        <v>6</v>
      </c>
      <c r="H442" s="63">
        <v>3.6</v>
      </c>
      <c r="I442" s="63">
        <v>3.81</v>
      </c>
      <c r="J442" s="38">
        <v>120</v>
      </c>
      <c r="K442" s="38" t="s">
        <v>80</v>
      </c>
      <c r="L442" s="39" t="s">
        <v>79</v>
      </c>
      <c r="M442" s="38">
        <v>60</v>
      </c>
      <c r="N442" s="633" t="s">
        <v>641</v>
      </c>
      <c r="O442" s="390"/>
      <c r="P442" s="390"/>
      <c r="Q442" s="390"/>
      <c r="R442" s="391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si="18"/>
        <v>0</v>
      </c>
      <c r="X442" s="42" t="str">
        <f>IFERROR(IF(W442=0,"",ROUNDUP(W442/H442,0)*0.00937),"")</f>
        <v/>
      </c>
      <c r="Y442" s="69" t="s">
        <v>48</v>
      </c>
      <c r="Z442" s="70" t="s">
        <v>48</v>
      </c>
      <c r="AD442" s="71"/>
      <c r="BA442" s="310" t="s">
        <v>66</v>
      </c>
    </row>
    <row r="443" spans="1:53" ht="27" customHeight="1" x14ac:dyDescent="0.25">
      <c r="A443" s="64" t="s">
        <v>642</v>
      </c>
      <c r="B443" s="64" t="s">
        <v>643</v>
      </c>
      <c r="C443" s="37">
        <v>4301031253</v>
      </c>
      <c r="D443" s="388">
        <v>4680115882096</v>
      </c>
      <c r="E443" s="388"/>
      <c r="F443" s="63">
        <v>0.6</v>
      </c>
      <c r="G443" s="38">
        <v>6</v>
      </c>
      <c r="H443" s="63">
        <v>3.6</v>
      </c>
      <c r="I443" s="63">
        <v>3.81</v>
      </c>
      <c r="J443" s="38">
        <v>120</v>
      </c>
      <c r="K443" s="38" t="s">
        <v>80</v>
      </c>
      <c r="L443" s="39" t="s">
        <v>79</v>
      </c>
      <c r="M443" s="38">
        <v>60</v>
      </c>
      <c r="N443" s="634" t="s">
        <v>644</v>
      </c>
      <c r="O443" s="390"/>
      <c r="P443" s="390"/>
      <c r="Q443" s="390"/>
      <c r="R443" s="391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si="18"/>
        <v>0</v>
      </c>
      <c r="X443" s="42" t="str">
        <f>IFERROR(IF(W443=0,"",ROUNDUP(W443/H443,0)*0.00937),"")</f>
        <v/>
      </c>
      <c r="Y443" s="69" t="s">
        <v>48</v>
      </c>
      <c r="Z443" s="70" t="s">
        <v>48</v>
      </c>
      <c r="AD443" s="71"/>
      <c r="BA443" s="311" t="s">
        <v>66</v>
      </c>
    </row>
    <row r="444" spans="1:53" x14ac:dyDescent="0.2">
      <c r="A444" s="395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6"/>
      <c r="N444" s="392" t="s">
        <v>43</v>
      </c>
      <c r="O444" s="393"/>
      <c r="P444" s="393"/>
      <c r="Q444" s="393"/>
      <c r="R444" s="393"/>
      <c r="S444" s="393"/>
      <c r="T444" s="394"/>
      <c r="U444" s="43" t="s">
        <v>42</v>
      </c>
      <c r="V444" s="44">
        <f>IFERROR(V438/H438,"0")+IFERROR(V439/H439,"0")+IFERROR(V440/H440,"0")+IFERROR(V441/H441,"0")+IFERROR(V442/H442,"0")+IFERROR(V443/H443,"0")</f>
        <v>0</v>
      </c>
      <c r="W444" s="44">
        <f>IFERROR(W438/H438,"0")+IFERROR(W439/H439,"0")+IFERROR(W440/H440,"0")+IFERROR(W441/H441,"0")+IFERROR(W442/H442,"0")+IFERROR(W443/H443,"0")</f>
        <v>0</v>
      </c>
      <c r="X444" s="44">
        <f>IFERROR(IF(X438="",0,X438),"0")+IFERROR(IF(X439="",0,X439),"0")+IFERROR(IF(X440="",0,X440),"0")+IFERROR(IF(X441="",0,X441),"0")+IFERROR(IF(X442="",0,X442),"0")+IFERROR(IF(X443="",0,X443),"0")</f>
        <v>0</v>
      </c>
      <c r="Y444" s="68"/>
      <c r="Z444" s="68"/>
    </row>
    <row r="445" spans="1:53" x14ac:dyDescent="0.2">
      <c r="A445" s="395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6"/>
      <c r="N445" s="392" t="s">
        <v>43</v>
      </c>
      <c r="O445" s="393"/>
      <c r="P445" s="393"/>
      <c r="Q445" s="393"/>
      <c r="R445" s="393"/>
      <c r="S445" s="393"/>
      <c r="T445" s="394"/>
      <c r="U445" s="43" t="s">
        <v>0</v>
      </c>
      <c r="V445" s="44">
        <f>IFERROR(SUM(V438:V443),"0")</f>
        <v>0</v>
      </c>
      <c r="W445" s="44">
        <f>IFERROR(SUM(W438:W443),"0")</f>
        <v>0</v>
      </c>
      <c r="X445" s="43"/>
      <c r="Y445" s="68"/>
      <c r="Z445" s="68"/>
    </row>
    <row r="446" spans="1:53" ht="14.25" customHeight="1" x14ac:dyDescent="0.25">
      <c r="A446" s="387" t="s">
        <v>81</v>
      </c>
      <c r="B446" s="387"/>
      <c r="C446" s="387"/>
      <c r="D446" s="387"/>
      <c r="E446" s="387"/>
      <c r="F446" s="387"/>
      <c r="G446" s="387"/>
      <c r="H446" s="387"/>
      <c r="I446" s="387"/>
      <c r="J446" s="387"/>
      <c r="K446" s="387"/>
      <c r="L446" s="387"/>
      <c r="M446" s="387"/>
      <c r="N446" s="387"/>
      <c r="O446" s="387"/>
      <c r="P446" s="387"/>
      <c r="Q446" s="387"/>
      <c r="R446" s="387"/>
      <c r="S446" s="387"/>
      <c r="T446" s="387"/>
      <c r="U446" s="387"/>
      <c r="V446" s="387"/>
      <c r="W446" s="387"/>
      <c r="X446" s="387"/>
      <c r="Y446" s="67"/>
      <c r="Z446" s="67"/>
    </row>
    <row r="447" spans="1:53" ht="16.5" customHeight="1" x14ac:dyDescent="0.25">
      <c r="A447" s="64" t="s">
        <v>645</v>
      </c>
      <c r="B447" s="64" t="s">
        <v>646</v>
      </c>
      <c r="C447" s="37">
        <v>4301051230</v>
      </c>
      <c r="D447" s="388">
        <v>4607091383409</v>
      </c>
      <c r="E447" s="388"/>
      <c r="F447" s="63">
        <v>1.3</v>
      </c>
      <c r="G447" s="38">
        <v>6</v>
      </c>
      <c r="H447" s="63">
        <v>7.8</v>
      </c>
      <c r="I447" s="63">
        <v>8.3460000000000001</v>
      </c>
      <c r="J447" s="38">
        <v>56</v>
      </c>
      <c r="K447" s="38" t="s">
        <v>112</v>
      </c>
      <c r="L447" s="39" t="s">
        <v>79</v>
      </c>
      <c r="M447" s="38">
        <v>45</v>
      </c>
      <c r="N447" s="63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90"/>
      <c r="P447" s="390"/>
      <c r="Q447" s="390"/>
      <c r="R447" s="391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16.5" customHeight="1" x14ac:dyDescent="0.25">
      <c r="A448" s="64" t="s">
        <v>647</v>
      </c>
      <c r="B448" s="64" t="s">
        <v>648</v>
      </c>
      <c r="C448" s="37">
        <v>4301051231</v>
      </c>
      <c r="D448" s="388">
        <v>4607091383416</v>
      </c>
      <c r="E448" s="388"/>
      <c r="F448" s="63">
        <v>1.3</v>
      </c>
      <c r="G448" s="38">
        <v>6</v>
      </c>
      <c r="H448" s="63">
        <v>7.8</v>
      </c>
      <c r="I448" s="63">
        <v>8.3460000000000001</v>
      </c>
      <c r="J448" s="38">
        <v>56</v>
      </c>
      <c r="K448" s="38" t="s">
        <v>112</v>
      </c>
      <c r="L448" s="39" t="s">
        <v>79</v>
      </c>
      <c r="M448" s="38">
        <v>45</v>
      </c>
      <c r="N448" s="63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90"/>
      <c r="P448" s="390"/>
      <c r="Q448" s="390"/>
      <c r="R448" s="391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x14ac:dyDescent="0.2">
      <c r="A449" s="395"/>
      <c r="B449" s="395"/>
      <c r="C449" s="395"/>
      <c r="D449" s="395"/>
      <c r="E449" s="395"/>
      <c r="F449" s="395"/>
      <c r="G449" s="395"/>
      <c r="H449" s="395"/>
      <c r="I449" s="395"/>
      <c r="J449" s="395"/>
      <c r="K449" s="395"/>
      <c r="L449" s="395"/>
      <c r="M449" s="396"/>
      <c r="N449" s="392" t="s">
        <v>43</v>
      </c>
      <c r="O449" s="393"/>
      <c r="P449" s="393"/>
      <c r="Q449" s="393"/>
      <c r="R449" s="393"/>
      <c r="S449" s="393"/>
      <c r="T449" s="394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95"/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6"/>
      <c r="N450" s="392" t="s">
        <v>43</v>
      </c>
      <c r="O450" s="393"/>
      <c r="P450" s="393"/>
      <c r="Q450" s="393"/>
      <c r="R450" s="393"/>
      <c r="S450" s="393"/>
      <c r="T450" s="394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27.75" customHeight="1" x14ac:dyDescent="0.2">
      <c r="A451" s="385" t="s">
        <v>649</v>
      </c>
      <c r="B451" s="385"/>
      <c r="C451" s="385"/>
      <c r="D451" s="385"/>
      <c r="E451" s="385"/>
      <c r="F451" s="385"/>
      <c r="G451" s="385"/>
      <c r="H451" s="385"/>
      <c r="I451" s="385"/>
      <c r="J451" s="385"/>
      <c r="K451" s="385"/>
      <c r="L451" s="385"/>
      <c r="M451" s="385"/>
      <c r="N451" s="385"/>
      <c r="O451" s="385"/>
      <c r="P451" s="385"/>
      <c r="Q451" s="385"/>
      <c r="R451" s="385"/>
      <c r="S451" s="385"/>
      <c r="T451" s="385"/>
      <c r="U451" s="385"/>
      <c r="V451" s="385"/>
      <c r="W451" s="385"/>
      <c r="X451" s="385"/>
      <c r="Y451" s="55"/>
      <c r="Z451" s="55"/>
    </row>
    <row r="452" spans="1:53" ht="16.5" customHeight="1" x14ac:dyDescent="0.25">
      <c r="A452" s="386" t="s">
        <v>650</v>
      </c>
      <c r="B452" s="386"/>
      <c r="C452" s="386"/>
      <c r="D452" s="386"/>
      <c r="E452" s="386"/>
      <c r="F452" s="386"/>
      <c r="G452" s="386"/>
      <c r="H452" s="386"/>
      <c r="I452" s="386"/>
      <c r="J452" s="386"/>
      <c r="K452" s="386"/>
      <c r="L452" s="386"/>
      <c r="M452" s="386"/>
      <c r="N452" s="386"/>
      <c r="O452" s="386"/>
      <c r="P452" s="386"/>
      <c r="Q452" s="386"/>
      <c r="R452" s="386"/>
      <c r="S452" s="386"/>
      <c r="T452" s="386"/>
      <c r="U452" s="386"/>
      <c r="V452" s="386"/>
      <c r="W452" s="386"/>
      <c r="X452" s="386"/>
      <c r="Y452" s="66"/>
      <c r="Z452" s="66"/>
    </row>
    <row r="453" spans="1:53" ht="14.25" customHeight="1" x14ac:dyDescent="0.25">
      <c r="A453" s="387" t="s">
        <v>116</v>
      </c>
      <c r="B453" s="387"/>
      <c r="C453" s="387"/>
      <c r="D453" s="387"/>
      <c r="E453" s="387"/>
      <c r="F453" s="387"/>
      <c r="G453" s="387"/>
      <c r="H453" s="387"/>
      <c r="I453" s="387"/>
      <c r="J453" s="387"/>
      <c r="K453" s="387"/>
      <c r="L453" s="387"/>
      <c r="M453" s="387"/>
      <c r="N453" s="387"/>
      <c r="O453" s="387"/>
      <c r="P453" s="387"/>
      <c r="Q453" s="387"/>
      <c r="R453" s="387"/>
      <c r="S453" s="387"/>
      <c r="T453" s="387"/>
      <c r="U453" s="387"/>
      <c r="V453" s="387"/>
      <c r="W453" s="387"/>
      <c r="X453" s="387"/>
      <c r="Y453" s="67"/>
      <c r="Z453" s="67"/>
    </row>
    <row r="454" spans="1:53" ht="27" customHeight="1" x14ac:dyDescent="0.25">
      <c r="A454" s="64" t="s">
        <v>651</v>
      </c>
      <c r="B454" s="64" t="s">
        <v>652</v>
      </c>
      <c r="C454" s="37">
        <v>4301011585</v>
      </c>
      <c r="D454" s="388">
        <v>4640242180441</v>
      </c>
      <c r="E454" s="388"/>
      <c r="F454" s="63">
        <v>1.5</v>
      </c>
      <c r="G454" s="38">
        <v>8</v>
      </c>
      <c r="H454" s="63">
        <v>12</v>
      </c>
      <c r="I454" s="63">
        <v>12.48</v>
      </c>
      <c r="J454" s="38">
        <v>56</v>
      </c>
      <c r="K454" s="38" t="s">
        <v>112</v>
      </c>
      <c r="L454" s="39" t="s">
        <v>111</v>
      </c>
      <c r="M454" s="38">
        <v>50</v>
      </c>
      <c r="N454" s="637" t="s">
        <v>653</v>
      </c>
      <c r="O454" s="390"/>
      <c r="P454" s="390"/>
      <c r="Q454" s="390"/>
      <c r="R454" s="391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IFERROR(IF(W454=0,"",ROUNDUP(W454/H454,0)*0.02175),"")</f>
        <v/>
      </c>
      <c r="Y454" s="69" t="s">
        <v>48</v>
      </c>
      <c r="Z454" s="70" t="s">
        <v>48</v>
      </c>
      <c r="AD454" s="71"/>
      <c r="BA454" s="314" t="s">
        <v>66</v>
      </c>
    </row>
    <row r="455" spans="1:53" ht="27" customHeight="1" x14ac:dyDescent="0.25">
      <c r="A455" s="64" t="s">
        <v>654</v>
      </c>
      <c r="B455" s="64" t="s">
        <v>655</v>
      </c>
      <c r="C455" s="37">
        <v>4301011584</v>
      </c>
      <c r="D455" s="388">
        <v>4640242180564</v>
      </c>
      <c r="E455" s="388"/>
      <c r="F455" s="63">
        <v>1.5</v>
      </c>
      <c r="G455" s="38">
        <v>8</v>
      </c>
      <c r="H455" s="63">
        <v>12</v>
      </c>
      <c r="I455" s="63">
        <v>12.48</v>
      </c>
      <c r="J455" s="38">
        <v>56</v>
      </c>
      <c r="K455" s="38" t="s">
        <v>112</v>
      </c>
      <c r="L455" s="39" t="s">
        <v>111</v>
      </c>
      <c r="M455" s="38">
        <v>50</v>
      </c>
      <c r="N455" s="638" t="s">
        <v>656</v>
      </c>
      <c r="O455" s="390"/>
      <c r="P455" s="390"/>
      <c r="Q455" s="390"/>
      <c r="R455" s="391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IFERROR(IF(W455=0,"",ROUNDUP(W455/H455,0)*0.02175),"")</f>
        <v/>
      </c>
      <c r="Y455" s="69" t="s">
        <v>48</v>
      </c>
      <c r="Z455" s="70" t="s">
        <v>48</v>
      </c>
      <c r="AD455" s="71"/>
      <c r="BA455" s="315" t="s">
        <v>66</v>
      </c>
    </row>
    <row r="456" spans="1:53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6"/>
      <c r="N456" s="392" t="s">
        <v>43</v>
      </c>
      <c r="O456" s="393"/>
      <c r="P456" s="393"/>
      <c r="Q456" s="393"/>
      <c r="R456" s="393"/>
      <c r="S456" s="393"/>
      <c r="T456" s="394"/>
      <c r="U456" s="43" t="s">
        <v>42</v>
      </c>
      <c r="V456" s="44">
        <f>IFERROR(V454/H454,"0")+IFERROR(V455/H455,"0")</f>
        <v>0</v>
      </c>
      <c r="W456" s="44">
        <f>IFERROR(W454/H454,"0")+IFERROR(W455/H455,"0")</f>
        <v>0</v>
      </c>
      <c r="X456" s="44">
        <f>IFERROR(IF(X454="",0,X454),"0")+IFERROR(IF(X455="",0,X455),"0")</f>
        <v>0</v>
      </c>
      <c r="Y456" s="68"/>
      <c r="Z456" s="68"/>
    </row>
    <row r="457" spans="1:53" x14ac:dyDescent="0.2">
      <c r="A457" s="395"/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6"/>
      <c r="N457" s="392" t="s">
        <v>43</v>
      </c>
      <c r="O457" s="393"/>
      <c r="P457" s="393"/>
      <c r="Q457" s="393"/>
      <c r="R457" s="393"/>
      <c r="S457" s="393"/>
      <c r="T457" s="394"/>
      <c r="U457" s="43" t="s">
        <v>0</v>
      </c>
      <c r="V457" s="44">
        <f>IFERROR(SUM(V454:V455),"0")</f>
        <v>0</v>
      </c>
      <c r="W457" s="44">
        <f>IFERROR(SUM(W454:W455),"0")</f>
        <v>0</v>
      </c>
      <c r="X457" s="43"/>
      <c r="Y457" s="68"/>
      <c r="Z457" s="68"/>
    </row>
    <row r="458" spans="1:53" ht="14.25" customHeight="1" x14ac:dyDescent="0.25">
      <c r="A458" s="387" t="s">
        <v>108</v>
      </c>
      <c r="B458" s="387"/>
      <c r="C458" s="387"/>
      <c r="D458" s="387"/>
      <c r="E458" s="387"/>
      <c r="F458" s="387"/>
      <c r="G458" s="387"/>
      <c r="H458" s="387"/>
      <c r="I458" s="387"/>
      <c r="J458" s="387"/>
      <c r="K458" s="387"/>
      <c r="L458" s="387"/>
      <c r="M458" s="387"/>
      <c r="N458" s="387"/>
      <c r="O458" s="387"/>
      <c r="P458" s="387"/>
      <c r="Q458" s="387"/>
      <c r="R458" s="387"/>
      <c r="S458" s="387"/>
      <c r="T458" s="387"/>
      <c r="U458" s="387"/>
      <c r="V458" s="387"/>
      <c r="W458" s="387"/>
      <c r="X458" s="387"/>
      <c r="Y458" s="67"/>
      <c r="Z458" s="67"/>
    </row>
    <row r="459" spans="1:53" ht="27" customHeight="1" x14ac:dyDescent="0.25">
      <c r="A459" s="64" t="s">
        <v>657</v>
      </c>
      <c r="B459" s="64" t="s">
        <v>658</v>
      </c>
      <c r="C459" s="37">
        <v>4301020260</v>
      </c>
      <c r="D459" s="388">
        <v>4640242180526</v>
      </c>
      <c r="E459" s="388"/>
      <c r="F459" s="63">
        <v>1.8</v>
      </c>
      <c r="G459" s="38">
        <v>6</v>
      </c>
      <c r="H459" s="63">
        <v>10.8</v>
      </c>
      <c r="I459" s="63">
        <v>11.28</v>
      </c>
      <c r="J459" s="38">
        <v>56</v>
      </c>
      <c r="K459" s="38" t="s">
        <v>112</v>
      </c>
      <c r="L459" s="39" t="s">
        <v>111</v>
      </c>
      <c r="M459" s="38">
        <v>50</v>
      </c>
      <c r="N459" s="639" t="s">
        <v>659</v>
      </c>
      <c r="O459" s="390"/>
      <c r="P459" s="390"/>
      <c r="Q459" s="390"/>
      <c r="R459" s="391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IFERROR(IF(W459=0,"",ROUNDUP(W459/H459,0)*0.02175),"")</f>
        <v/>
      </c>
      <c r="Y459" s="69" t="s">
        <v>48</v>
      </c>
      <c r="Z459" s="70" t="s">
        <v>48</v>
      </c>
      <c r="AD459" s="71"/>
      <c r="BA459" s="316" t="s">
        <v>66</v>
      </c>
    </row>
    <row r="460" spans="1:53" ht="16.5" customHeight="1" x14ac:dyDescent="0.25">
      <c r="A460" s="64" t="s">
        <v>660</v>
      </c>
      <c r="B460" s="64" t="s">
        <v>661</v>
      </c>
      <c r="C460" s="37">
        <v>4301020269</v>
      </c>
      <c r="D460" s="388">
        <v>4640242180519</v>
      </c>
      <c r="E460" s="388"/>
      <c r="F460" s="63">
        <v>1.35</v>
      </c>
      <c r="G460" s="38">
        <v>8</v>
      </c>
      <c r="H460" s="63">
        <v>10.8</v>
      </c>
      <c r="I460" s="63">
        <v>11.28</v>
      </c>
      <c r="J460" s="38">
        <v>56</v>
      </c>
      <c r="K460" s="38" t="s">
        <v>112</v>
      </c>
      <c r="L460" s="39" t="s">
        <v>133</v>
      </c>
      <c r="M460" s="38">
        <v>50</v>
      </c>
      <c r="N460" s="640" t="s">
        <v>662</v>
      </c>
      <c r="O460" s="390"/>
      <c r="P460" s="390"/>
      <c r="Q460" s="390"/>
      <c r="R460" s="391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IFERROR(IF(W460=0,"",ROUNDUP(W460/H460,0)*0.02175),"")</f>
        <v/>
      </c>
      <c r="Y460" s="69" t="s">
        <v>48</v>
      </c>
      <c r="Z460" s="70" t="s">
        <v>48</v>
      </c>
      <c r="AD460" s="71"/>
      <c r="BA460" s="317" t="s">
        <v>66</v>
      </c>
    </row>
    <row r="461" spans="1:53" x14ac:dyDescent="0.2">
      <c r="A461" s="395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6"/>
      <c r="N461" s="392" t="s">
        <v>43</v>
      </c>
      <c r="O461" s="393"/>
      <c r="P461" s="393"/>
      <c r="Q461" s="393"/>
      <c r="R461" s="393"/>
      <c r="S461" s="393"/>
      <c r="T461" s="394"/>
      <c r="U461" s="43" t="s">
        <v>42</v>
      </c>
      <c r="V461" s="44">
        <f>IFERROR(V459/H459,"0")+IFERROR(V460/H460,"0")</f>
        <v>0</v>
      </c>
      <c r="W461" s="44">
        <f>IFERROR(W459/H459,"0")+IFERROR(W460/H460,"0")</f>
        <v>0</v>
      </c>
      <c r="X461" s="44">
        <f>IFERROR(IF(X459="",0,X459),"0")+IFERROR(IF(X460="",0,X460),"0")</f>
        <v>0</v>
      </c>
      <c r="Y461" s="68"/>
      <c r="Z461" s="68"/>
    </row>
    <row r="462" spans="1:53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6"/>
      <c r="N462" s="392" t="s">
        <v>43</v>
      </c>
      <c r="O462" s="393"/>
      <c r="P462" s="393"/>
      <c r="Q462" s="393"/>
      <c r="R462" s="393"/>
      <c r="S462" s="393"/>
      <c r="T462" s="394"/>
      <c r="U462" s="43" t="s">
        <v>0</v>
      </c>
      <c r="V462" s="44">
        <f>IFERROR(SUM(V459:V460),"0")</f>
        <v>0</v>
      </c>
      <c r="W462" s="44">
        <f>IFERROR(SUM(W459:W460),"0")</f>
        <v>0</v>
      </c>
      <c r="X462" s="43"/>
      <c r="Y462" s="68"/>
      <c r="Z462" s="68"/>
    </row>
    <row r="463" spans="1:53" ht="14.25" customHeight="1" x14ac:dyDescent="0.25">
      <c r="A463" s="387" t="s">
        <v>76</v>
      </c>
      <c r="B463" s="387"/>
      <c r="C463" s="387"/>
      <c r="D463" s="387"/>
      <c r="E463" s="387"/>
      <c r="F463" s="387"/>
      <c r="G463" s="387"/>
      <c r="H463" s="387"/>
      <c r="I463" s="387"/>
      <c r="J463" s="387"/>
      <c r="K463" s="387"/>
      <c r="L463" s="387"/>
      <c r="M463" s="387"/>
      <c r="N463" s="387"/>
      <c r="O463" s="387"/>
      <c r="P463" s="387"/>
      <c r="Q463" s="387"/>
      <c r="R463" s="387"/>
      <c r="S463" s="387"/>
      <c r="T463" s="387"/>
      <c r="U463" s="387"/>
      <c r="V463" s="387"/>
      <c r="W463" s="387"/>
      <c r="X463" s="387"/>
      <c r="Y463" s="67"/>
      <c r="Z463" s="67"/>
    </row>
    <row r="464" spans="1:53" ht="27" customHeight="1" x14ac:dyDescent="0.25">
      <c r="A464" s="64" t="s">
        <v>663</v>
      </c>
      <c r="B464" s="64" t="s">
        <v>664</v>
      </c>
      <c r="C464" s="37">
        <v>4301031200</v>
      </c>
      <c r="D464" s="388">
        <v>4640242180489</v>
      </c>
      <c r="E464" s="388"/>
      <c r="F464" s="63">
        <v>0.28000000000000003</v>
      </c>
      <c r="G464" s="38">
        <v>6</v>
      </c>
      <c r="H464" s="63">
        <v>1.68</v>
      </c>
      <c r="I464" s="63">
        <v>1.84</v>
      </c>
      <c r="J464" s="38">
        <v>234</v>
      </c>
      <c r="K464" s="38" t="s">
        <v>188</v>
      </c>
      <c r="L464" s="39" t="s">
        <v>79</v>
      </c>
      <c r="M464" s="38">
        <v>40</v>
      </c>
      <c r="N464" s="641" t="s">
        <v>665</v>
      </c>
      <c r="O464" s="390"/>
      <c r="P464" s="390"/>
      <c r="Q464" s="390"/>
      <c r="R464" s="391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IFERROR(IF(W464=0,"",ROUNDUP(W464/H464,0)*0.00502),"")</f>
        <v/>
      </c>
      <c r="Y464" s="69" t="s">
        <v>48</v>
      </c>
      <c r="Z464" s="70" t="s">
        <v>599</v>
      </c>
      <c r="AD464" s="71"/>
      <c r="BA464" s="318" t="s">
        <v>66</v>
      </c>
    </row>
    <row r="465" spans="1:53" ht="27" customHeight="1" x14ac:dyDescent="0.25">
      <c r="A465" s="64" t="s">
        <v>666</v>
      </c>
      <c r="B465" s="64" t="s">
        <v>667</v>
      </c>
      <c r="C465" s="37">
        <v>4301031280</v>
      </c>
      <c r="D465" s="388">
        <v>4640242180816</v>
      </c>
      <c r="E465" s="388"/>
      <c r="F465" s="63">
        <v>0.7</v>
      </c>
      <c r="G465" s="38">
        <v>6</v>
      </c>
      <c r="H465" s="63">
        <v>4.2</v>
      </c>
      <c r="I465" s="63">
        <v>4.46</v>
      </c>
      <c r="J465" s="38">
        <v>156</v>
      </c>
      <c r="K465" s="38" t="s">
        <v>80</v>
      </c>
      <c r="L465" s="39" t="s">
        <v>79</v>
      </c>
      <c r="M465" s="38">
        <v>40</v>
      </c>
      <c r="N465" s="642" t="s">
        <v>668</v>
      </c>
      <c r="O465" s="390"/>
      <c r="P465" s="390"/>
      <c r="Q465" s="390"/>
      <c r="R465" s="391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IFERROR(IF(W465=0,"",ROUNDUP(W465/H465,0)*0.00753),"")</f>
        <v/>
      </c>
      <c r="Y465" s="69" t="s">
        <v>48</v>
      </c>
      <c r="Z465" s="70" t="s">
        <v>48</v>
      </c>
      <c r="AD465" s="71"/>
      <c r="BA465" s="319" t="s">
        <v>66</v>
      </c>
    </row>
    <row r="466" spans="1:53" ht="27" customHeight="1" x14ac:dyDescent="0.25">
      <c r="A466" s="64" t="s">
        <v>669</v>
      </c>
      <c r="B466" s="64" t="s">
        <v>670</v>
      </c>
      <c r="C466" s="37">
        <v>4301031244</v>
      </c>
      <c r="D466" s="388">
        <v>4640242180595</v>
      </c>
      <c r="E466" s="388"/>
      <c r="F466" s="63">
        <v>0.7</v>
      </c>
      <c r="G466" s="38">
        <v>6</v>
      </c>
      <c r="H466" s="63">
        <v>4.2</v>
      </c>
      <c r="I466" s="63">
        <v>4.46</v>
      </c>
      <c r="J466" s="38">
        <v>156</v>
      </c>
      <c r="K466" s="38" t="s">
        <v>80</v>
      </c>
      <c r="L466" s="39" t="s">
        <v>79</v>
      </c>
      <c r="M466" s="38">
        <v>40</v>
      </c>
      <c r="N466" s="643" t="s">
        <v>671</v>
      </c>
      <c r="O466" s="390"/>
      <c r="P466" s="390"/>
      <c r="Q466" s="390"/>
      <c r="R466" s="391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IFERROR(IF(W466=0,"",ROUNDUP(W466/H466,0)*0.00753),"")</f>
        <v/>
      </c>
      <c r="Y466" s="69" t="s">
        <v>48</v>
      </c>
      <c r="Z466" s="70" t="s">
        <v>48</v>
      </c>
      <c r="AD466" s="71"/>
      <c r="BA466" s="320" t="s">
        <v>66</v>
      </c>
    </row>
    <row r="467" spans="1:53" ht="27" customHeight="1" x14ac:dyDescent="0.25">
      <c r="A467" s="64" t="s">
        <v>672</v>
      </c>
      <c r="B467" s="64" t="s">
        <v>673</v>
      </c>
      <c r="C467" s="37">
        <v>4301031203</v>
      </c>
      <c r="D467" s="388">
        <v>4640242180908</v>
      </c>
      <c r="E467" s="388"/>
      <c r="F467" s="63">
        <v>0.28000000000000003</v>
      </c>
      <c r="G467" s="38">
        <v>6</v>
      </c>
      <c r="H467" s="63">
        <v>1.68</v>
      </c>
      <c r="I467" s="63">
        <v>1.81</v>
      </c>
      <c r="J467" s="38">
        <v>234</v>
      </c>
      <c r="K467" s="38" t="s">
        <v>188</v>
      </c>
      <c r="L467" s="39" t="s">
        <v>79</v>
      </c>
      <c r="M467" s="38">
        <v>40</v>
      </c>
      <c r="N467" s="644" t="s">
        <v>674</v>
      </c>
      <c r="O467" s="390"/>
      <c r="P467" s="390"/>
      <c r="Q467" s="390"/>
      <c r="R467" s="391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IFERROR(IF(W467=0,"",ROUNDUP(W467/H467,0)*0.00502),"")</f>
        <v/>
      </c>
      <c r="Y467" s="69" t="s">
        <v>48</v>
      </c>
      <c r="Z467" s="70" t="s">
        <v>48</v>
      </c>
      <c r="AD467" s="71"/>
      <c r="BA467" s="321" t="s">
        <v>66</v>
      </c>
    </row>
    <row r="468" spans="1:53" x14ac:dyDescent="0.2">
      <c r="A468" s="395"/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6"/>
      <c r="N468" s="392" t="s">
        <v>43</v>
      </c>
      <c r="O468" s="393"/>
      <c r="P468" s="393"/>
      <c r="Q468" s="393"/>
      <c r="R468" s="393"/>
      <c r="S468" s="393"/>
      <c r="T468" s="394"/>
      <c r="U468" s="43" t="s">
        <v>42</v>
      </c>
      <c r="V468" s="44">
        <f>IFERROR(V464/H464,"0")+IFERROR(V465/H465,"0")+IFERROR(V466/H466,"0")+IFERROR(V467/H467,"0")</f>
        <v>0</v>
      </c>
      <c r="W468" s="44">
        <f>IFERROR(W464/H464,"0")+IFERROR(W465/H465,"0")+IFERROR(W466/H466,"0")+IFERROR(W467/H467,"0")</f>
        <v>0</v>
      </c>
      <c r="X468" s="44">
        <f>IFERROR(IF(X464="",0,X464),"0")+IFERROR(IF(X465="",0,X465),"0")+IFERROR(IF(X466="",0,X466),"0")+IFERROR(IF(X467="",0,X467),"0")</f>
        <v>0</v>
      </c>
      <c r="Y468" s="68"/>
      <c r="Z468" s="68"/>
    </row>
    <row r="469" spans="1:53" x14ac:dyDescent="0.2">
      <c r="A469" s="395"/>
      <c r="B469" s="395"/>
      <c r="C469" s="395"/>
      <c r="D469" s="395"/>
      <c r="E469" s="395"/>
      <c r="F469" s="395"/>
      <c r="G469" s="395"/>
      <c r="H469" s="395"/>
      <c r="I469" s="395"/>
      <c r="J469" s="395"/>
      <c r="K469" s="395"/>
      <c r="L469" s="395"/>
      <c r="M469" s="396"/>
      <c r="N469" s="392" t="s">
        <v>43</v>
      </c>
      <c r="O469" s="393"/>
      <c r="P469" s="393"/>
      <c r="Q469" s="393"/>
      <c r="R469" s="393"/>
      <c r="S469" s="393"/>
      <c r="T469" s="394"/>
      <c r="U469" s="43" t="s">
        <v>0</v>
      </c>
      <c r="V469" s="44">
        <f>IFERROR(SUM(V464:V467),"0")</f>
        <v>0</v>
      </c>
      <c r="W469" s="44">
        <f>IFERROR(SUM(W464:W467),"0")</f>
        <v>0</v>
      </c>
      <c r="X469" s="43"/>
      <c r="Y469" s="68"/>
      <c r="Z469" s="68"/>
    </row>
    <row r="470" spans="1:53" ht="14.25" customHeight="1" x14ac:dyDescent="0.25">
      <c r="A470" s="387" t="s">
        <v>81</v>
      </c>
      <c r="B470" s="387"/>
      <c r="C470" s="387"/>
      <c r="D470" s="387"/>
      <c r="E470" s="387"/>
      <c r="F470" s="387"/>
      <c r="G470" s="387"/>
      <c r="H470" s="387"/>
      <c r="I470" s="387"/>
      <c r="J470" s="387"/>
      <c r="K470" s="387"/>
      <c r="L470" s="387"/>
      <c r="M470" s="387"/>
      <c r="N470" s="387"/>
      <c r="O470" s="387"/>
      <c r="P470" s="387"/>
      <c r="Q470" s="387"/>
      <c r="R470" s="387"/>
      <c r="S470" s="387"/>
      <c r="T470" s="387"/>
      <c r="U470" s="387"/>
      <c r="V470" s="387"/>
      <c r="W470" s="387"/>
      <c r="X470" s="387"/>
      <c r="Y470" s="67"/>
      <c r="Z470" s="67"/>
    </row>
    <row r="471" spans="1:53" ht="27" customHeight="1" x14ac:dyDescent="0.25">
      <c r="A471" s="64" t="s">
        <v>675</v>
      </c>
      <c r="B471" s="64" t="s">
        <v>676</v>
      </c>
      <c r="C471" s="37">
        <v>4301051390</v>
      </c>
      <c r="D471" s="388">
        <v>4640242181233</v>
      </c>
      <c r="E471" s="388"/>
      <c r="F471" s="63">
        <v>0.3</v>
      </c>
      <c r="G471" s="38">
        <v>6</v>
      </c>
      <c r="H471" s="63">
        <v>1.8</v>
      </c>
      <c r="I471" s="63">
        <v>1.984</v>
      </c>
      <c r="J471" s="38">
        <v>234</v>
      </c>
      <c r="K471" s="38" t="s">
        <v>188</v>
      </c>
      <c r="L471" s="39" t="s">
        <v>79</v>
      </c>
      <c r="M471" s="38">
        <v>40</v>
      </c>
      <c r="N471" s="645" t="s">
        <v>677</v>
      </c>
      <c r="O471" s="390"/>
      <c r="P471" s="390"/>
      <c r="Q471" s="390"/>
      <c r="R471" s="391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IFERROR(IF(W471=0,"",ROUNDUP(W471/H471,0)*0.00502),"")</f>
        <v/>
      </c>
      <c r="Y471" s="69" t="s">
        <v>48</v>
      </c>
      <c r="Z471" s="70" t="s">
        <v>599</v>
      </c>
      <c r="AD471" s="71"/>
      <c r="BA471" s="322" t="s">
        <v>66</v>
      </c>
    </row>
    <row r="472" spans="1:53" ht="27" customHeight="1" x14ac:dyDescent="0.25">
      <c r="A472" s="64" t="s">
        <v>678</v>
      </c>
      <c r="B472" s="64" t="s">
        <v>679</v>
      </c>
      <c r="C472" s="37">
        <v>4301051448</v>
      </c>
      <c r="D472" s="388">
        <v>4640242181226</v>
      </c>
      <c r="E472" s="388"/>
      <c r="F472" s="63">
        <v>0.3</v>
      </c>
      <c r="G472" s="38">
        <v>6</v>
      </c>
      <c r="H472" s="63">
        <v>1.8</v>
      </c>
      <c r="I472" s="63">
        <v>1.972</v>
      </c>
      <c r="J472" s="38">
        <v>234</v>
      </c>
      <c r="K472" s="38" t="s">
        <v>188</v>
      </c>
      <c r="L472" s="39" t="s">
        <v>79</v>
      </c>
      <c r="M472" s="38">
        <v>30</v>
      </c>
      <c r="N472" s="646" t="s">
        <v>680</v>
      </c>
      <c r="O472" s="390"/>
      <c r="P472" s="390"/>
      <c r="Q472" s="390"/>
      <c r="R472" s="391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IFERROR(IF(W472=0,"",ROUNDUP(W472/H472,0)*0.00502),"")</f>
        <v/>
      </c>
      <c r="Y472" s="69" t="s">
        <v>48</v>
      </c>
      <c r="Z472" s="70" t="s">
        <v>599</v>
      </c>
      <c r="AD472" s="71"/>
      <c r="BA472" s="323" t="s">
        <v>66</v>
      </c>
    </row>
    <row r="473" spans="1:53" ht="27" customHeight="1" x14ac:dyDescent="0.25">
      <c r="A473" s="64" t="s">
        <v>681</v>
      </c>
      <c r="B473" s="64" t="s">
        <v>682</v>
      </c>
      <c r="C473" s="37">
        <v>4301051310</v>
      </c>
      <c r="D473" s="388">
        <v>4680115880870</v>
      </c>
      <c r="E473" s="388"/>
      <c r="F473" s="63">
        <v>1.3</v>
      </c>
      <c r="G473" s="38">
        <v>6</v>
      </c>
      <c r="H473" s="63">
        <v>7.8</v>
      </c>
      <c r="I473" s="63">
        <v>8.3640000000000008</v>
      </c>
      <c r="J473" s="38">
        <v>56</v>
      </c>
      <c r="K473" s="38" t="s">
        <v>112</v>
      </c>
      <c r="L473" s="39" t="s">
        <v>133</v>
      </c>
      <c r="M473" s="38">
        <v>40</v>
      </c>
      <c r="N473" s="64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90"/>
      <c r="P473" s="390"/>
      <c r="Q473" s="390"/>
      <c r="R473" s="391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IFERROR(IF(W473=0,"",ROUNDUP(W473/H473,0)*0.02175),"")</f>
        <v/>
      </c>
      <c r="Y473" s="69" t="s">
        <v>48</v>
      </c>
      <c r="Z473" s="70" t="s">
        <v>48</v>
      </c>
      <c r="AD473" s="71"/>
      <c r="BA473" s="324" t="s">
        <v>66</v>
      </c>
    </row>
    <row r="474" spans="1:53" ht="27" customHeight="1" x14ac:dyDescent="0.25">
      <c r="A474" s="64" t="s">
        <v>683</v>
      </c>
      <c r="B474" s="64" t="s">
        <v>684</v>
      </c>
      <c r="C474" s="37">
        <v>4301051510</v>
      </c>
      <c r="D474" s="388">
        <v>4640242180540</v>
      </c>
      <c r="E474" s="388"/>
      <c r="F474" s="63">
        <v>1.3</v>
      </c>
      <c r="G474" s="38">
        <v>6</v>
      </c>
      <c r="H474" s="63">
        <v>7.8</v>
      </c>
      <c r="I474" s="63">
        <v>8.3640000000000008</v>
      </c>
      <c r="J474" s="38">
        <v>56</v>
      </c>
      <c r="K474" s="38" t="s">
        <v>112</v>
      </c>
      <c r="L474" s="39" t="s">
        <v>79</v>
      </c>
      <c r="M474" s="38">
        <v>30</v>
      </c>
      <c r="N474" s="648" t="s">
        <v>685</v>
      </c>
      <c r="O474" s="390"/>
      <c r="P474" s="390"/>
      <c r="Q474" s="390"/>
      <c r="R474" s="391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25" t="s">
        <v>66</v>
      </c>
    </row>
    <row r="475" spans="1:53" ht="27" customHeight="1" x14ac:dyDescent="0.25">
      <c r="A475" s="64" t="s">
        <v>686</v>
      </c>
      <c r="B475" s="64" t="s">
        <v>687</v>
      </c>
      <c r="C475" s="37">
        <v>4301051508</v>
      </c>
      <c r="D475" s="388">
        <v>4640242180557</v>
      </c>
      <c r="E475" s="388"/>
      <c r="F475" s="63">
        <v>0.5</v>
      </c>
      <c r="G475" s="38">
        <v>6</v>
      </c>
      <c r="H475" s="63">
        <v>3</v>
      </c>
      <c r="I475" s="63">
        <v>3.2839999999999998</v>
      </c>
      <c r="J475" s="38">
        <v>156</v>
      </c>
      <c r="K475" s="38" t="s">
        <v>80</v>
      </c>
      <c r="L475" s="39" t="s">
        <v>79</v>
      </c>
      <c r="M475" s="38">
        <v>30</v>
      </c>
      <c r="N475" s="649" t="s">
        <v>688</v>
      </c>
      <c r="O475" s="390"/>
      <c r="P475" s="390"/>
      <c r="Q475" s="390"/>
      <c r="R475" s="391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IFERROR(IF(W475=0,"",ROUNDUP(W475/H475,0)*0.00753),"")</f>
        <v/>
      </c>
      <c r="Y475" s="69" t="s">
        <v>48</v>
      </c>
      <c r="Z475" s="70" t="s">
        <v>48</v>
      </c>
      <c r="AD475" s="71"/>
      <c r="BA475" s="326" t="s">
        <v>66</v>
      </c>
    </row>
    <row r="476" spans="1:53" x14ac:dyDescent="0.2">
      <c r="A476" s="395"/>
      <c r="B476" s="395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6"/>
      <c r="N476" s="392" t="s">
        <v>43</v>
      </c>
      <c r="O476" s="393"/>
      <c r="P476" s="393"/>
      <c r="Q476" s="393"/>
      <c r="R476" s="393"/>
      <c r="S476" s="393"/>
      <c r="T476" s="394"/>
      <c r="U476" s="43" t="s">
        <v>42</v>
      </c>
      <c r="V476" s="44">
        <f>IFERROR(V471/H471,"0")+IFERROR(V472/H472,"0")+IFERROR(V473/H473,"0")+IFERROR(V474/H474,"0")+IFERROR(V475/H475,"0")</f>
        <v>0</v>
      </c>
      <c r="W476" s="44">
        <f>IFERROR(W471/H471,"0")+IFERROR(W472/H472,"0")+IFERROR(W473/H473,"0")+IFERROR(W474/H474,"0")+IFERROR(W475/H475,"0")</f>
        <v>0</v>
      </c>
      <c r="X476" s="44">
        <f>IFERROR(IF(X471="",0,X471),"0")+IFERROR(IF(X472="",0,X472),"0")+IFERROR(IF(X473="",0,X473),"0")+IFERROR(IF(X474="",0,X474),"0")+IFERROR(IF(X475="",0,X475),"0")</f>
        <v>0</v>
      </c>
      <c r="Y476" s="68"/>
      <c r="Z476" s="68"/>
    </row>
    <row r="477" spans="1:53" x14ac:dyDescent="0.2">
      <c r="A477" s="395"/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6"/>
      <c r="N477" s="392" t="s">
        <v>43</v>
      </c>
      <c r="O477" s="393"/>
      <c r="P477" s="393"/>
      <c r="Q477" s="393"/>
      <c r="R477" s="393"/>
      <c r="S477" s="393"/>
      <c r="T477" s="394"/>
      <c r="U477" s="43" t="s">
        <v>0</v>
      </c>
      <c r="V477" s="44">
        <f>IFERROR(SUM(V471:V475),"0")</f>
        <v>0</v>
      </c>
      <c r="W477" s="44">
        <f>IFERROR(SUM(W471:W475),"0")</f>
        <v>0</v>
      </c>
      <c r="X477" s="43"/>
      <c r="Y477" s="68"/>
      <c r="Z477" s="68"/>
    </row>
    <row r="478" spans="1:53" ht="15" customHeight="1" x14ac:dyDescent="0.2">
      <c r="A478" s="395"/>
      <c r="B478" s="395"/>
      <c r="C478" s="395"/>
      <c r="D478" s="395"/>
      <c r="E478" s="395"/>
      <c r="F478" s="395"/>
      <c r="G478" s="395"/>
      <c r="H478" s="395"/>
      <c r="I478" s="395"/>
      <c r="J478" s="395"/>
      <c r="K478" s="395"/>
      <c r="L478" s="395"/>
      <c r="M478" s="653"/>
      <c r="N478" s="650" t="s">
        <v>36</v>
      </c>
      <c r="O478" s="651"/>
      <c r="P478" s="651"/>
      <c r="Q478" s="651"/>
      <c r="R478" s="651"/>
      <c r="S478" s="651"/>
      <c r="T478" s="652"/>
      <c r="U478" s="43" t="s">
        <v>0</v>
      </c>
      <c r="V478" s="44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0</v>
      </c>
      <c r="W478" s="44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0</v>
      </c>
      <c r="X478" s="43"/>
      <c r="Y478" s="68"/>
      <c r="Z478" s="68"/>
    </row>
    <row r="479" spans="1:53" x14ac:dyDescent="0.2">
      <c r="A479" s="395"/>
      <c r="B479" s="395"/>
      <c r="C479" s="395"/>
      <c r="D479" s="395"/>
      <c r="E479" s="395"/>
      <c r="F479" s="395"/>
      <c r="G479" s="395"/>
      <c r="H479" s="395"/>
      <c r="I479" s="395"/>
      <c r="J479" s="395"/>
      <c r="K479" s="395"/>
      <c r="L479" s="395"/>
      <c r="M479" s="653"/>
      <c r="N479" s="650" t="s">
        <v>37</v>
      </c>
      <c r="O479" s="651"/>
      <c r="P479" s="651"/>
      <c r="Q479" s="651"/>
      <c r="R479" s="651"/>
      <c r="S479" s="651"/>
      <c r="T479" s="652"/>
      <c r="U479" s="43" t="s">
        <v>0</v>
      </c>
      <c r="V479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0</v>
      </c>
      <c r="W479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0</v>
      </c>
      <c r="X479" s="43"/>
      <c r="Y479" s="68"/>
      <c r="Z479" s="68"/>
    </row>
    <row r="480" spans="1:53" x14ac:dyDescent="0.2">
      <c r="A480" s="395"/>
      <c r="B480" s="395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653"/>
      <c r="N480" s="650" t="s">
        <v>38</v>
      </c>
      <c r="O480" s="651"/>
      <c r="P480" s="651"/>
      <c r="Q480" s="651"/>
      <c r="R480" s="651"/>
      <c r="S480" s="651"/>
      <c r="T480" s="652"/>
      <c r="U480" s="43" t="s">
        <v>23</v>
      </c>
      <c r="V48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0</v>
      </c>
      <c r="W48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0</v>
      </c>
      <c r="X480" s="43"/>
      <c r="Y480" s="68"/>
      <c r="Z480" s="68"/>
    </row>
    <row r="481" spans="1:29" x14ac:dyDescent="0.2">
      <c r="A481" s="395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653"/>
      <c r="N481" s="650" t="s">
        <v>39</v>
      </c>
      <c r="O481" s="651"/>
      <c r="P481" s="651"/>
      <c r="Q481" s="651"/>
      <c r="R481" s="651"/>
      <c r="S481" s="651"/>
      <c r="T481" s="652"/>
      <c r="U481" s="43" t="s">
        <v>0</v>
      </c>
      <c r="V481" s="44">
        <f>GrossWeightTotal+PalletQtyTotal*25</f>
        <v>0</v>
      </c>
      <c r="W481" s="44">
        <f>GrossWeightTotalR+PalletQtyTotalR*25</f>
        <v>0</v>
      </c>
      <c r="X481" s="43"/>
      <c r="Y481" s="68"/>
      <c r="Z481" s="68"/>
    </row>
    <row r="482" spans="1:29" x14ac:dyDescent="0.2">
      <c r="A482" s="395"/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653"/>
      <c r="N482" s="650" t="s">
        <v>40</v>
      </c>
      <c r="O482" s="651"/>
      <c r="P482" s="651"/>
      <c r="Q482" s="651"/>
      <c r="R482" s="651"/>
      <c r="S482" s="651"/>
      <c r="T482" s="652"/>
      <c r="U482" s="43" t="s">
        <v>23</v>
      </c>
      <c r="V482" s="44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0</v>
      </c>
      <c r="W482" s="44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0</v>
      </c>
      <c r="X482" s="43"/>
      <c r="Y482" s="68"/>
      <c r="Z482" s="68"/>
    </row>
    <row r="483" spans="1:29" ht="14.25" x14ac:dyDescent="0.2">
      <c r="A483" s="395"/>
      <c r="B483" s="395"/>
      <c r="C483" s="395"/>
      <c r="D483" s="395"/>
      <c r="E483" s="395"/>
      <c r="F483" s="395"/>
      <c r="G483" s="395"/>
      <c r="H483" s="395"/>
      <c r="I483" s="395"/>
      <c r="J483" s="395"/>
      <c r="K483" s="395"/>
      <c r="L483" s="395"/>
      <c r="M483" s="653"/>
      <c r="N483" s="650" t="s">
        <v>41</v>
      </c>
      <c r="O483" s="651"/>
      <c r="P483" s="651"/>
      <c r="Q483" s="651"/>
      <c r="R483" s="651"/>
      <c r="S483" s="651"/>
      <c r="T483" s="652"/>
      <c r="U483" s="46" t="s">
        <v>54</v>
      </c>
      <c r="V483" s="43"/>
      <c r="W483" s="43"/>
      <c r="X483" s="43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0</v>
      </c>
      <c r="Y483" s="68"/>
      <c r="Z483" s="68"/>
    </row>
    <row r="484" spans="1:29" ht="13.5" thickBot="1" x14ac:dyDescent="0.25"/>
    <row r="485" spans="1:29" ht="27" thickTop="1" thickBot="1" x14ac:dyDescent="0.25">
      <c r="A485" s="47" t="s">
        <v>9</v>
      </c>
      <c r="B485" s="72" t="s">
        <v>75</v>
      </c>
      <c r="C485" s="654" t="s">
        <v>106</v>
      </c>
      <c r="D485" s="654" t="s">
        <v>106</v>
      </c>
      <c r="E485" s="654" t="s">
        <v>106</v>
      </c>
      <c r="F485" s="654" t="s">
        <v>106</v>
      </c>
      <c r="G485" s="654" t="s">
        <v>258</v>
      </c>
      <c r="H485" s="654" t="s">
        <v>258</v>
      </c>
      <c r="I485" s="654" t="s">
        <v>258</v>
      </c>
      <c r="J485" s="654" t="s">
        <v>258</v>
      </c>
      <c r="K485" s="655"/>
      <c r="L485" s="654" t="s">
        <v>258</v>
      </c>
      <c r="M485" s="654" t="s">
        <v>258</v>
      </c>
      <c r="N485" s="654" t="s">
        <v>258</v>
      </c>
      <c r="O485" s="654" t="s">
        <v>462</v>
      </c>
      <c r="P485" s="654" t="s">
        <v>462</v>
      </c>
      <c r="Q485" s="654" t="s">
        <v>519</v>
      </c>
      <c r="R485" s="654" t="s">
        <v>519</v>
      </c>
      <c r="S485" s="72" t="s">
        <v>607</v>
      </c>
      <c r="T485" s="72" t="s">
        <v>649</v>
      </c>
      <c r="U485" s="1"/>
      <c r="Z485" s="61"/>
      <c r="AC485" s="1"/>
    </row>
    <row r="486" spans="1:29" ht="14.25" customHeight="1" thickTop="1" x14ac:dyDescent="0.2">
      <c r="A486" s="656" t="s">
        <v>10</v>
      </c>
      <c r="B486" s="654" t="s">
        <v>75</v>
      </c>
      <c r="C486" s="654" t="s">
        <v>107</v>
      </c>
      <c r="D486" s="654" t="s">
        <v>115</v>
      </c>
      <c r="E486" s="654" t="s">
        <v>106</v>
      </c>
      <c r="F486" s="654" t="s">
        <v>250</v>
      </c>
      <c r="G486" s="654" t="s">
        <v>259</v>
      </c>
      <c r="H486" s="654" t="s">
        <v>266</v>
      </c>
      <c r="I486" s="654" t="s">
        <v>286</v>
      </c>
      <c r="J486" s="654" t="s">
        <v>352</v>
      </c>
      <c r="K486" s="1"/>
      <c r="L486" s="654" t="s">
        <v>355</v>
      </c>
      <c r="M486" s="654" t="s">
        <v>435</v>
      </c>
      <c r="N486" s="654" t="s">
        <v>453</v>
      </c>
      <c r="O486" s="654" t="s">
        <v>463</v>
      </c>
      <c r="P486" s="654" t="s">
        <v>492</v>
      </c>
      <c r="Q486" s="654" t="s">
        <v>520</v>
      </c>
      <c r="R486" s="654" t="s">
        <v>576</v>
      </c>
      <c r="S486" s="654" t="s">
        <v>607</v>
      </c>
      <c r="T486" s="654" t="s">
        <v>650</v>
      </c>
      <c r="U486" s="1"/>
      <c r="Z486" s="61"/>
      <c r="AC486" s="1"/>
    </row>
    <row r="487" spans="1:29" ht="13.5" thickBot="1" x14ac:dyDescent="0.25">
      <c r="A487" s="657"/>
      <c r="B487" s="654"/>
      <c r="C487" s="654"/>
      <c r="D487" s="654"/>
      <c r="E487" s="654"/>
      <c r="F487" s="654"/>
      <c r="G487" s="654"/>
      <c r="H487" s="654"/>
      <c r="I487" s="654"/>
      <c r="J487" s="654"/>
      <c r="K487" s="1"/>
      <c r="L487" s="654"/>
      <c r="M487" s="654"/>
      <c r="N487" s="654"/>
      <c r="O487" s="654"/>
      <c r="P487" s="654"/>
      <c r="Q487" s="654"/>
      <c r="R487" s="654"/>
      <c r="S487" s="654"/>
      <c r="T487" s="654"/>
      <c r="U487" s="1"/>
      <c r="Z487" s="61"/>
      <c r="AC487" s="1"/>
    </row>
    <row r="488" spans="1:29" ht="18" thickTop="1" thickBot="1" x14ac:dyDescent="0.25">
      <c r="A488" s="47" t="s">
        <v>13</v>
      </c>
      <c r="B488" s="53">
        <f>IFERROR(W22*1,"0")+IFERROR(W26*1,"0")+IFERROR(W27*1,"0")+IFERROR(W28*1,"0")+IFERROR(W29*1,"0")+IFERROR(W30*1,"0")+IFERROR(W31*1,"0")+IFERROR(W35*1,"0")+IFERROR(W39*1,"0")+IFERROR(W43*1,"0")</f>
        <v>0</v>
      </c>
      <c r="C488" s="53">
        <f>IFERROR(W49*1,"0")+IFERROR(W50*1,"0")</f>
        <v>0</v>
      </c>
      <c r="D488" s="53">
        <f>IFERROR(W55*1,"0")+IFERROR(W56*1,"0")+IFERROR(W57*1,"0")+IFERROR(W58*1,"0")</f>
        <v>0</v>
      </c>
      <c r="E48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0</v>
      </c>
      <c r="F488" s="53">
        <f>IFERROR(W128*1,"0")+IFERROR(W129*1,"0")+IFERROR(W130*1,"0")</f>
        <v>0</v>
      </c>
      <c r="G488" s="53">
        <f>IFERROR(W136*1,"0")+IFERROR(W137*1,"0")+IFERROR(W138*1,"0")</f>
        <v>0</v>
      </c>
      <c r="H488" s="53">
        <f>IFERROR(W143*1,"0")+IFERROR(W144*1,"0")+IFERROR(W145*1,"0")+IFERROR(W146*1,"0")+IFERROR(W147*1,"0")+IFERROR(W148*1,"0")+IFERROR(W149*1,"0")+IFERROR(W150*1,"0")+IFERROR(W151*1,"0")</f>
        <v>0</v>
      </c>
      <c r="I488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0</v>
      </c>
      <c r="J488" s="53">
        <f>IFERROR(W201*1,"0")</f>
        <v>0</v>
      </c>
      <c r="K488" s="1"/>
      <c r="L488" s="53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0</v>
      </c>
      <c r="M488" s="53">
        <f>IFERROR(W265*1,"0")+IFERROR(W266*1,"0")+IFERROR(W267*1,"0")+IFERROR(W268*1,"0")+IFERROR(W269*1,"0")+IFERROR(W270*1,"0")+IFERROR(W271*1,"0")+IFERROR(W275*1,"0")+IFERROR(W276*1,"0")</f>
        <v>0</v>
      </c>
      <c r="N488" s="53">
        <f>IFERROR(W281*1,"0")+IFERROR(W285*1,"0")+IFERROR(W289*1,"0")+IFERROR(W293*1,"0")</f>
        <v>0</v>
      </c>
      <c r="O488" s="53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0</v>
      </c>
      <c r="P488" s="53">
        <f>IFERROR(W326*1,"0")+IFERROR(W327*1,"0")+IFERROR(W328*1,"0")+IFERROR(W329*1,"0")+IFERROR(W330*1,"0")+IFERROR(W334*1,"0")+IFERROR(W335*1,"0")+IFERROR(W339*1,"0")+IFERROR(W340*1,"0")+IFERROR(W341*1,"0")+IFERROR(W342*1,"0")+IFERROR(W346*1,"0")</f>
        <v>0</v>
      </c>
      <c r="Q488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0</v>
      </c>
      <c r="R488" s="53">
        <f>IFERROR(W392*1,"0")+IFERROR(W393*1,"0")+IFERROR(W397*1,"0")+IFERROR(W398*1,"0")+IFERROR(W399*1,"0")+IFERROR(W400*1,"0")+IFERROR(W401*1,"0")+IFERROR(W402*1,"0")+IFERROR(W403*1,"0")+IFERROR(W407*1,"0")+IFERROR(W411*1,"0")+IFERROR(W415*1,"0")</f>
        <v>0</v>
      </c>
      <c r="S488" s="53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0</v>
      </c>
      <c r="T488" s="53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0</v>
      </c>
      <c r="U488" s="1"/>
      <c r="Z488" s="61"/>
      <c r="AC488" s="1"/>
    </row>
  </sheetData>
  <sheetProtection algorithmName="SHA-512" hashValue="hzmrvUftWgHPX6fK9uT/MLfwXEOf25VB4Qm1STb37QqWssV2xX4djWn1+RvEMdAgm8yb59KWIOq5fjY7u3H/Dw==" saltValue="TIHmoqGJxFWwZok6XKuBW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68">
    <mergeCell ref="S486:S487"/>
    <mergeCell ref="T486:T487"/>
    <mergeCell ref="C485:F485"/>
    <mergeCell ref="G485:N485"/>
    <mergeCell ref="O485:P485"/>
    <mergeCell ref="Q485:R485"/>
    <mergeCell ref="A486:A487"/>
    <mergeCell ref="B486:B487"/>
    <mergeCell ref="C486:C487"/>
    <mergeCell ref="D486:D487"/>
    <mergeCell ref="E486:E487"/>
    <mergeCell ref="F486:F487"/>
    <mergeCell ref="G486:G487"/>
    <mergeCell ref="H486:H487"/>
    <mergeCell ref="I486:I487"/>
    <mergeCell ref="J486:J487"/>
    <mergeCell ref="L486:L487"/>
    <mergeCell ref="M486:M487"/>
    <mergeCell ref="N486:N487"/>
    <mergeCell ref="O486:O487"/>
    <mergeCell ref="P486:P487"/>
    <mergeCell ref="Q486:Q487"/>
    <mergeCell ref="R486:R487"/>
    <mergeCell ref="D475:E475"/>
    <mergeCell ref="N475:R475"/>
    <mergeCell ref="N476:T476"/>
    <mergeCell ref="A476:M477"/>
    <mergeCell ref="N477:T477"/>
    <mergeCell ref="N478:T478"/>
    <mergeCell ref="A478:M483"/>
    <mergeCell ref="N479:T479"/>
    <mergeCell ref="N480:T480"/>
    <mergeCell ref="N481:T481"/>
    <mergeCell ref="N482:T482"/>
    <mergeCell ref="N483:T483"/>
    <mergeCell ref="A470:X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N468:T468"/>
    <mergeCell ref="A468:M469"/>
    <mergeCell ref="N469:T469"/>
    <mergeCell ref="A458:X458"/>
    <mergeCell ref="D459:E459"/>
    <mergeCell ref="N459:R459"/>
    <mergeCell ref="D460:E460"/>
    <mergeCell ref="N460:R460"/>
    <mergeCell ref="N461:T461"/>
    <mergeCell ref="A461:M462"/>
    <mergeCell ref="N462:T462"/>
    <mergeCell ref="A463:X463"/>
    <mergeCell ref="A452:X452"/>
    <mergeCell ref="A453:X453"/>
    <mergeCell ref="D454:E454"/>
    <mergeCell ref="N454:R454"/>
    <mergeCell ref="D455:E455"/>
    <mergeCell ref="N455:R455"/>
    <mergeCell ref="N456:T456"/>
    <mergeCell ref="A456:M457"/>
    <mergeCell ref="N457:T457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51:X451"/>
    <mergeCell ref="D441:E441"/>
    <mergeCell ref="N441:R441"/>
    <mergeCell ref="D442:E442"/>
    <mergeCell ref="N442:R442"/>
    <mergeCell ref="D443:E443"/>
    <mergeCell ref="N443:R443"/>
    <mergeCell ref="N444:T444"/>
    <mergeCell ref="A444:M445"/>
    <mergeCell ref="N445:T445"/>
    <mergeCell ref="N435:T435"/>
    <mergeCell ref="A435:M436"/>
    <mergeCell ref="N436:T436"/>
    <mergeCell ref="A437:X437"/>
    <mergeCell ref="D438:E438"/>
    <mergeCell ref="N438:R438"/>
    <mergeCell ref="D439:E439"/>
    <mergeCell ref="N439:R439"/>
    <mergeCell ref="D440:E440"/>
    <mergeCell ref="N440:R440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D434:E434"/>
    <mergeCell ref="N434:R434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A418:X418"/>
    <mergeCell ref="A419:X419"/>
    <mergeCell ref="A420:X420"/>
    <mergeCell ref="D421:E421"/>
    <mergeCell ref="N421:R421"/>
    <mergeCell ref="D422:E422"/>
    <mergeCell ref="N422:R422"/>
    <mergeCell ref="D423:E423"/>
    <mergeCell ref="N423:R423"/>
    <mergeCell ref="N412:T412"/>
    <mergeCell ref="A412:M413"/>
    <mergeCell ref="N413:T413"/>
    <mergeCell ref="A414:X414"/>
    <mergeCell ref="D415:E415"/>
    <mergeCell ref="N415:R415"/>
    <mergeCell ref="N416:T416"/>
    <mergeCell ref="A416:M417"/>
    <mergeCell ref="N417:T417"/>
    <mergeCell ref="A406:X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396:X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A390:X390"/>
    <mergeCell ref="A391:X391"/>
    <mergeCell ref="D392:E392"/>
    <mergeCell ref="N392:R392"/>
    <mergeCell ref="D393:E393"/>
    <mergeCell ref="N393:R393"/>
    <mergeCell ref="N394:T394"/>
    <mergeCell ref="A394:M395"/>
    <mergeCell ref="N395:T395"/>
    <mergeCell ref="D385:E385"/>
    <mergeCell ref="N385:R385"/>
    <mergeCell ref="D386:E386"/>
    <mergeCell ref="N386:R386"/>
    <mergeCell ref="D387:E387"/>
    <mergeCell ref="N387:R387"/>
    <mergeCell ref="N388:T388"/>
    <mergeCell ref="A388:M389"/>
    <mergeCell ref="N389:T389"/>
    <mergeCell ref="A379:X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52:E352"/>
    <mergeCell ref="N352:R352"/>
    <mergeCell ref="D353:E353"/>
    <mergeCell ref="N353:R353"/>
    <mergeCell ref="N354:T354"/>
    <mergeCell ref="A354:M355"/>
    <mergeCell ref="N355:T355"/>
    <mergeCell ref="A356:X356"/>
    <mergeCell ref="D357:E357"/>
    <mergeCell ref="N357:R357"/>
    <mergeCell ref="A345:X345"/>
    <mergeCell ref="D346:E346"/>
    <mergeCell ref="N346:R346"/>
    <mergeCell ref="N347:T347"/>
    <mergeCell ref="A347:M348"/>
    <mergeCell ref="N348:T348"/>
    <mergeCell ref="A349:X349"/>
    <mergeCell ref="A350:X350"/>
    <mergeCell ref="A351:X351"/>
    <mergeCell ref="D339:E339"/>
    <mergeCell ref="N339:R339"/>
    <mergeCell ref="D340:E340"/>
    <mergeCell ref="N340:R340"/>
    <mergeCell ref="D341:E341"/>
    <mergeCell ref="N341:R341"/>
    <mergeCell ref="D342:E342"/>
    <mergeCell ref="N342:R342"/>
    <mergeCell ref="N343:T343"/>
    <mergeCell ref="A343:M344"/>
    <mergeCell ref="N344:T344"/>
    <mergeCell ref="A333:X333"/>
    <mergeCell ref="D334:E334"/>
    <mergeCell ref="N334:R334"/>
    <mergeCell ref="D335:E335"/>
    <mergeCell ref="N335:R335"/>
    <mergeCell ref="N336:T336"/>
    <mergeCell ref="A336:M337"/>
    <mergeCell ref="N337:T337"/>
    <mergeCell ref="A338:X338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N331:T331"/>
    <mergeCell ref="A331:M332"/>
    <mergeCell ref="N332:T332"/>
    <mergeCell ref="D321:E321"/>
    <mergeCell ref="N321:R321"/>
    <mergeCell ref="N322:T322"/>
    <mergeCell ref="A322:M323"/>
    <mergeCell ref="N323:T323"/>
    <mergeCell ref="A324:X324"/>
    <mergeCell ref="A325:X325"/>
    <mergeCell ref="D326:E326"/>
    <mergeCell ref="N326:R326"/>
    <mergeCell ref="A315:X315"/>
    <mergeCell ref="D316:E316"/>
    <mergeCell ref="N316:R316"/>
    <mergeCell ref="D317:E317"/>
    <mergeCell ref="N317:R317"/>
    <mergeCell ref="N318:T318"/>
    <mergeCell ref="A318:M319"/>
    <mergeCell ref="N319:T319"/>
    <mergeCell ref="A320:X320"/>
    <mergeCell ref="A309:X309"/>
    <mergeCell ref="D310:E310"/>
    <mergeCell ref="N310:R310"/>
    <mergeCell ref="D311:E311"/>
    <mergeCell ref="N311:R311"/>
    <mergeCell ref="D312:E312"/>
    <mergeCell ref="N312:R312"/>
    <mergeCell ref="N313:T313"/>
    <mergeCell ref="A313:M314"/>
    <mergeCell ref="N314:T314"/>
    <mergeCell ref="D304:E304"/>
    <mergeCell ref="N304:R304"/>
    <mergeCell ref="D305:E305"/>
    <mergeCell ref="N305:R305"/>
    <mergeCell ref="D306:E306"/>
    <mergeCell ref="N306:R306"/>
    <mergeCell ref="N307:T307"/>
    <mergeCell ref="A307:M308"/>
    <mergeCell ref="N308:T308"/>
    <mergeCell ref="D299:E299"/>
    <mergeCell ref="N299:R299"/>
    <mergeCell ref="D300:E300"/>
    <mergeCell ref="N300:R300"/>
    <mergeCell ref="D301:E301"/>
    <mergeCell ref="N301:R301"/>
    <mergeCell ref="D302:E302"/>
    <mergeCell ref="N302:R302"/>
    <mergeCell ref="D303:E303"/>
    <mergeCell ref="N303:R303"/>
    <mergeCell ref="A292:X292"/>
    <mergeCell ref="D293:E293"/>
    <mergeCell ref="N293:R293"/>
    <mergeCell ref="N294:T294"/>
    <mergeCell ref="A294:M295"/>
    <mergeCell ref="N295:T295"/>
    <mergeCell ref="A296:X296"/>
    <mergeCell ref="A297:X297"/>
    <mergeCell ref="A298:X298"/>
    <mergeCell ref="N286:T286"/>
    <mergeCell ref="A286:M287"/>
    <mergeCell ref="N287:T287"/>
    <mergeCell ref="A288:X288"/>
    <mergeCell ref="D289:E289"/>
    <mergeCell ref="N289:R289"/>
    <mergeCell ref="N290:T290"/>
    <mergeCell ref="A290:M291"/>
    <mergeCell ref="N291:T291"/>
    <mergeCell ref="A280:X280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A274:X274"/>
    <mergeCell ref="D275:E275"/>
    <mergeCell ref="N275:R275"/>
    <mergeCell ref="D276:E276"/>
    <mergeCell ref="N276:R276"/>
    <mergeCell ref="N277:T277"/>
    <mergeCell ref="A277:M278"/>
    <mergeCell ref="N278:T278"/>
    <mergeCell ref="A279:X279"/>
    <mergeCell ref="D269:E269"/>
    <mergeCell ref="N269:R269"/>
    <mergeCell ref="D270:E270"/>
    <mergeCell ref="N270:R270"/>
    <mergeCell ref="D271:E271"/>
    <mergeCell ref="N271:R271"/>
    <mergeCell ref="N272:T272"/>
    <mergeCell ref="A272:M273"/>
    <mergeCell ref="N273:T273"/>
    <mergeCell ref="A263:X263"/>
    <mergeCell ref="A264:X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A257:X257"/>
    <mergeCell ref="D258:E258"/>
    <mergeCell ref="N258:R258"/>
    <mergeCell ref="D259:E259"/>
    <mergeCell ref="N259:R259"/>
    <mergeCell ref="D260:E260"/>
    <mergeCell ref="N260:R260"/>
    <mergeCell ref="N261:T261"/>
    <mergeCell ref="A261:M262"/>
    <mergeCell ref="N262:T262"/>
    <mergeCell ref="A251:X25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A245:X245"/>
    <mergeCell ref="D246:E246"/>
    <mergeCell ref="N246:R246"/>
    <mergeCell ref="D247:E247"/>
    <mergeCell ref="N247:R247"/>
    <mergeCell ref="D248:E248"/>
    <mergeCell ref="N248:R248"/>
    <mergeCell ref="N249:T249"/>
    <mergeCell ref="A249:M250"/>
    <mergeCell ref="N250:T250"/>
    <mergeCell ref="D240:E240"/>
    <mergeCell ref="N240:R240"/>
    <mergeCell ref="D241:E241"/>
    <mergeCell ref="N241:R241"/>
    <mergeCell ref="D242:E242"/>
    <mergeCell ref="N242:R242"/>
    <mergeCell ref="N243:T243"/>
    <mergeCell ref="A243:M244"/>
    <mergeCell ref="N244:T24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29:E229"/>
    <mergeCell ref="N229:R229"/>
    <mergeCell ref="D230:E230"/>
    <mergeCell ref="N230:R230"/>
    <mergeCell ref="N231:T231"/>
    <mergeCell ref="A231:M232"/>
    <mergeCell ref="N232:T232"/>
    <mergeCell ref="A233:X233"/>
    <mergeCell ref="D234:E234"/>
    <mergeCell ref="N234:R234"/>
    <mergeCell ref="A223:X223"/>
    <mergeCell ref="D224:E224"/>
    <mergeCell ref="N224:R224"/>
    <mergeCell ref="N225:T225"/>
    <mergeCell ref="A225:M226"/>
    <mergeCell ref="N226:T226"/>
    <mergeCell ref="A227:X227"/>
    <mergeCell ref="D228:E228"/>
    <mergeCell ref="N228:R228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N221:T221"/>
    <mergeCell ref="A221:M222"/>
    <mergeCell ref="N222:T222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195:E195"/>
    <mergeCell ref="N195:R195"/>
    <mergeCell ref="D196:E196"/>
    <mergeCell ref="N196:R196"/>
    <mergeCell ref="N197:T197"/>
    <mergeCell ref="A197:M198"/>
    <mergeCell ref="N198:T198"/>
    <mergeCell ref="A199:X199"/>
    <mergeCell ref="A200:X200"/>
    <mergeCell ref="D189:E189"/>
    <mergeCell ref="N189:R189"/>
    <mergeCell ref="N190:T190"/>
    <mergeCell ref="A190:M191"/>
    <mergeCell ref="N191:T191"/>
    <mergeCell ref="A192:X192"/>
    <mergeCell ref="D193:E193"/>
    <mergeCell ref="N193:R193"/>
    <mergeCell ref="D194:E194"/>
    <mergeCell ref="N194:R194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D173:E173"/>
    <mergeCell ref="N173:R173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D161:E161"/>
    <mergeCell ref="N161:R161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A155:X155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D120:E120"/>
    <mergeCell ref="N120:R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N83:T83"/>
    <mergeCell ref="A83:M84"/>
    <mergeCell ref="N84:T84"/>
    <mergeCell ref="A85:X85"/>
    <mergeCell ref="D86:E86"/>
    <mergeCell ref="N86:R86"/>
    <mergeCell ref="D87:E87"/>
    <mergeCell ref="N87:R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689</v>
      </c>
      <c r="H1" s="9"/>
    </row>
    <row r="3" spans="2:8" x14ac:dyDescent="0.2">
      <c r="B3" s="54" t="s">
        <v>690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691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692</v>
      </c>
      <c r="C6" s="54" t="s">
        <v>693</v>
      </c>
      <c r="D6" s="54" t="s">
        <v>694</v>
      </c>
      <c r="E6" s="54" t="s">
        <v>48</v>
      </c>
    </row>
    <row r="7" spans="2:8" x14ac:dyDescent="0.2">
      <c r="B7" s="54" t="s">
        <v>695</v>
      </c>
      <c r="C7" s="54" t="s">
        <v>696</v>
      </c>
      <c r="D7" s="54" t="s">
        <v>697</v>
      </c>
      <c r="E7" s="54" t="s">
        <v>48</v>
      </c>
    </row>
    <row r="8" spans="2:8" x14ac:dyDescent="0.2">
      <c r="B8" s="54" t="s">
        <v>698</v>
      </c>
      <c r="C8" s="54" t="s">
        <v>699</v>
      </c>
      <c r="D8" s="54" t="s">
        <v>700</v>
      </c>
      <c r="E8" s="54" t="s">
        <v>48</v>
      </c>
    </row>
    <row r="9" spans="2:8" x14ac:dyDescent="0.2">
      <c r="B9" s="54" t="s">
        <v>701</v>
      </c>
      <c r="C9" s="54" t="s">
        <v>702</v>
      </c>
      <c r="D9" s="54" t="s">
        <v>703</v>
      </c>
      <c r="E9" s="54" t="s">
        <v>48</v>
      </c>
    </row>
    <row r="10" spans="2:8" x14ac:dyDescent="0.2">
      <c r="B10" s="54" t="s">
        <v>704</v>
      </c>
      <c r="C10" s="54" t="s">
        <v>705</v>
      </c>
      <c r="D10" s="54" t="s">
        <v>706</v>
      </c>
      <c r="E10" s="54" t="s">
        <v>48</v>
      </c>
    </row>
    <row r="11" spans="2:8" x14ac:dyDescent="0.2">
      <c r="B11" s="54" t="s">
        <v>707</v>
      </c>
      <c r="C11" s="54" t="s">
        <v>708</v>
      </c>
      <c r="D11" s="54" t="s">
        <v>709</v>
      </c>
      <c r="E11" s="54" t="s">
        <v>48</v>
      </c>
    </row>
    <row r="13" spans="2:8" x14ac:dyDescent="0.2">
      <c r="B13" s="54" t="s">
        <v>710</v>
      </c>
      <c r="C13" s="54" t="s">
        <v>693</v>
      </c>
      <c r="D13" s="54" t="s">
        <v>48</v>
      </c>
      <c r="E13" s="54" t="s">
        <v>48</v>
      </c>
    </row>
    <row r="15" spans="2:8" x14ac:dyDescent="0.2">
      <c r="B15" s="54" t="s">
        <v>711</v>
      </c>
      <c r="C15" s="54" t="s">
        <v>696</v>
      </c>
      <c r="D15" s="54" t="s">
        <v>48</v>
      </c>
      <c r="E15" s="54" t="s">
        <v>48</v>
      </c>
    </row>
    <row r="17" spans="2:5" x14ac:dyDescent="0.2">
      <c r="B17" s="54" t="s">
        <v>712</v>
      </c>
      <c r="C17" s="54" t="s">
        <v>699</v>
      </c>
      <c r="D17" s="54" t="s">
        <v>48</v>
      </c>
      <c r="E17" s="54" t="s">
        <v>48</v>
      </c>
    </row>
    <row r="19" spans="2:5" x14ac:dyDescent="0.2">
      <c r="B19" s="54" t="s">
        <v>713</v>
      </c>
      <c r="C19" s="54" t="s">
        <v>702</v>
      </c>
      <c r="D19" s="54" t="s">
        <v>48</v>
      </c>
      <c r="E19" s="54" t="s">
        <v>48</v>
      </c>
    </row>
    <row r="21" spans="2:5" x14ac:dyDescent="0.2">
      <c r="B21" s="54" t="s">
        <v>714</v>
      </c>
      <c r="C21" s="54" t="s">
        <v>705</v>
      </c>
      <c r="D21" s="54" t="s">
        <v>48</v>
      </c>
      <c r="E21" s="54" t="s">
        <v>48</v>
      </c>
    </row>
    <row r="23" spans="2:5" x14ac:dyDescent="0.2">
      <c r="B23" s="54" t="s">
        <v>715</v>
      </c>
      <c r="C23" s="54" t="s">
        <v>708</v>
      </c>
      <c r="D23" s="54" t="s">
        <v>48</v>
      </c>
      <c r="E23" s="54" t="s">
        <v>48</v>
      </c>
    </row>
    <row r="25" spans="2:5" x14ac:dyDescent="0.2">
      <c r="B25" s="54" t="s">
        <v>716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717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718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719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720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721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722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723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724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725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726</v>
      </c>
      <c r="C35" s="54" t="s">
        <v>48</v>
      </c>
      <c r="D35" s="54" t="s">
        <v>48</v>
      </c>
      <c r="E35" s="54" t="s">
        <v>48</v>
      </c>
    </row>
  </sheetData>
  <sheetProtection algorithmName="SHA-512" hashValue="+7e2V3mKWoKMQOJE/MPQeiWOp5hxTXB2LAu7Qd5VwKlcxGYJQxDcU1Z49glUFQ8bnVcU4HWL0pRt/f6SofPs3Q==" saltValue="qP1nnO/n3lrrtj4F94dMi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1068</vt:i4>
      </vt:variant>
    </vt:vector>
  </HeadingPairs>
  <TitlesOfParts>
    <vt:vector size="107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2024-01-11T08:47:58Z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