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151FD8-9BB8-440B-9E12-0C33F0D54E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2" l="1"/>
  <c r="X405" i="2"/>
  <c r="BO404" i="2"/>
  <c r="BM404" i="2"/>
  <c r="Y404" i="2"/>
  <c r="Z417" i="2" s="1"/>
  <c r="X400" i="2"/>
  <c r="X399" i="2"/>
  <c r="BO398" i="2"/>
  <c r="BM398" i="2"/>
  <c r="Y398" i="2"/>
  <c r="Z398" i="2" s="1"/>
  <c r="P398" i="2"/>
  <c r="BO397" i="2"/>
  <c r="BM397" i="2"/>
  <c r="Y397" i="2"/>
  <c r="BP397" i="2" s="1"/>
  <c r="P397" i="2"/>
  <c r="X395" i="2"/>
  <c r="X394" i="2"/>
  <c r="BO393" i="2"/>
  <c r="BM393" i="2"/>
  <c r="Z393" i="2"/>
  <c r="Y393" i="2"/>
  <c r="BN393" i="2" s="1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BO389" i="2"/>
  <c r="BM389" i="2"/>
  <c r="Y389" i="2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BO386" i="2"/>
  <c r="BN386" i="2"/>
  <c r="BM386" i="2"/>
  <c r="Z386" i="2"/>
  <c r="Y386" i="2"/>
  <c r="BP386" i="2" s="1"/>
  <c r="BO385" i="2"/>
  <c r="BM385" i="2"/>
  <c r="Z385" i="2"/>
  <c r="Y385" i="2"/>
  <c r="BP385" i="2" s="1"/>
  <c r="BO384" i="2"/>
  <c r="BM384" i="2"/>
  <c r="Y384" i="2"/>
  <c r="BO383" i="2"/>
  <c r="BN383" i="2"/>
  <c r="BM383" i="2"/>
  <c r="Z383" i="2"/>
  <c r="Y383" i="2"/>
  <c r="BP383" i="2" s="1"/>
  <c r="X381" i="2"/>
  <c r="X380" i="2"/>
  <c r="BO379" i="2"/>
  <c r="BM379" i="2"/>
  <c r="Y379" i="2"/>
  <c r="BO378" i="2"/>
  <c r="BM378" i="2"/>
  <c r="Y378" i="2"/>
  <c r="BP378" i="2" s="1"/>
  <c r="BO377" i="2"/>
  <c r="BM377" i="2"/>
  <c r="Y377" i="2"/>
  <c r="BP377" i="2" s="1"/>
  <c r="P377" i="2"/>
  <c r="X375" i="2"/>
  <c r="X374" i="2"/>
  <c r="BO373" i="2"/>
  <c r="BM373" i="2"/>
  <c r="Y373" i="2"/>
  <c r="BP373" i="2" s="1"/>
  <c r="P373" i="2"/>
  <c r="BO372" i="2"/>
  <c r="BM372" i="2"/>
  <c r="Z372" i="2"/>
  <c r="Y372" i="2"/>
  <c r="BP372" i="2" s="1"/>
  <c r="BP371" i="2"/>
  <c r="BO371" i="2"/>
  <c r="BM371" i="2"/>
  <c r="Y371" i="2"/>
  <c r="P371" i="2"/>
  <c r="BP370" i="2"/>
  <c r="BO370" i="2"/>
  <c r="BM370" i="2"/>
  <c r="Y370" i="2"/>
  <c r="BN370" i="2" s="1"/>
  <c r="P370" i="2"/>
  <c r="BO369" i="2"/>
  <c r="BN369" i="2"/>
  <c r="BM369" i="2"/>
  <c r="Z369" i="2"/>
  <c r="Y369" i="2"/>
  <c r="BP369" i="2" s="1"/>
  <c r="BO368" i="2"/>
  <c r="BM368" i="2"/>
  <c r="Y368" i="2"/>
  <c r="BP368" i="2" s="1"/>
  <c r="P368" i="2"/>
  <c r="BO367" i="2"/>
  <c r="BM367" i="2"/>
  <c r="Y367" i="2"/>
  <c r="Z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X357" i="2"/>
  <c r="X356" i="2"/>
  <c r="BO355" i="2"/>
  <c r="BM355" i="2"/>
  <c r="Y355" i="2"/>
  <c r="Z355" i="2" s="1"/>
  <c r="Z356" i="2" s="1"/>
  <c r="X353" i="2"/>
  <c r="X352" i="2"/>
  <c r="BO351" i="2"/>
  <c r="BM351" i="2"/>
  <c r="Y351" i="2"/>
  <c r="P351" i="2"/>
  <c r="BO350" i="2"/>
  <c r="BM350" i="2"/>
  <c r="Y350" i="2"/>
  <c r="X417" i="2" s="1"/>
  <c r="P350" i="2"/>
  <c r="X347" i="2"/>
  <c r="X346" i="2"/>
  <c r="BO345" i="2"/>
  <c r="BM345" i="2"/>
  <c r="Y345" i="2"/>
  <c r="Y346" i="2" s="1"/>
  <c r="P345" i="2"/>
  <c r="BP344" i="2"/>
  <c r="BO344" i="2"/>
  <c r="BN344" i="2"/>
  <c r="BM344" i="2"/>
  <c r="Z344" i="2"/>
  <c r="Y344" i="2"/>
  <c r="P344" i="2"/>
  <c r="X342" i="2"/>
  <c r="X341" i="2"/>
  <c r="BO340" i="2"/>
  <c r="BM340" i="2"/>
  <c r="Y340" i="2"/>
  <c r="P340" i="2"/>
  <c r="BO339" i="2"/>
  <c r="BM339" i="2"/>
  <c r="Y339" i="2"/>
  <c r="BP339" i="2" s="1"/>
  <c r="BO338" i="2"/>
  <c r="BN338" i="2"/>
  <c r="BM338" i="2"/>
  <c r="Z338" i="2"/>
  <c r="Y338" i="2"/>
  <c r="BP338" i="2" s="1"/>
  <c r="BO337" i="2"/>
  <c r="BM337" i="2"/>
  <c r="Y337" i="2"/>
  <c r="X333" i="2"/>
  <c r="X332" i="2"/>
  <c r="BO331" i="2"/>
  <c r="BM331" i="2"/>
  <c r="Y331" i="2"/>
  <c r="BN331" i="2" s="1"/>
  <c r="X329" i="2"/>
  <c r="X328" i="2"/>
  <c r="BO327" i="2"/>
  <c r="BM327" i="2"/>
  <c r="Y327" i="2"/>
  <c r="P327" i="2"/>
  <c r="BO326" i="2"/>
  <c r="BM326" i="2"/>
  <c r="Y326" i="2"/>
  <c r="BN326" i="2" s="1"/>
  <c r="P326" i="2"/>
  <c r="BO325" i="2"/>
  <c r="BM325" i="2"/>
  <c r="Y325" i="2"/>
  <c r="BP325" i="2" s="1"/>
  <c r="BO324" i="2"/>
  <c r="BM324" i="2"/>
  <c r="Y324" i="2"/>
  <c r="P324" i="2"/>
  <c r="X322" i="2"/>
  <c r="X321" i="2"/>
  <c r="BO320" i="2"/>
  <c r="BM320" i="2"/>
  <c r="Y320" i="2"/>
  <c r="Y322" i="2" s="1"/>
  <c r="P320" i="2"/>
  <c r="BP319" i="2"/>
  <c r="BO319" i="2"/>
  <c r="BN319" i="2"/>
  <c r="BM319" i="2"/>
  <c r="Z319" i="2"/>
  <c r="Y319" i="2"/>
  <c r="P319" i="2"/>
  <c r="X317" i="2"/>
  <c r="X316" i="2"/>
  <c r="BO315" i="2"/>
  <c r="BM315" i="2"/>
  <c r="Y315" i="2"/>
  <c r="P315" i="2"/>
  <c r="BO314" i="2"/>
  <c r="BM314" i="2"/>
  <c r="Y314" i="2"/>
  <c r="Z314" i="2" s="1"/>
  <c r="P314" i="2"/>
  <c r="BO313" i="2"/>
  <c r="BM313" i="2"/>
  <c r="Y313" i="2"/>
  <c r="BP313" i="2" s="1"/>
  <c r="P313" i="2"/>
  <c r="BP312" i="2"/>
  <c r="BO312" i="2"/>
  <c r="BM312" i="2"/>
  <c r="Y312" i="2"/>
  <c r="BN312" i="2" s="1"/>
  <c r="P312" i="2"/>
  <c r="BO311" i="2"/>
  <c r="BM311" i="2"/>
  <c r="Y311" i="2"/>
  <c r="BN311" i="2" s="1"/>
  <c r="P311" i="2"/>
  <c r="X308" i="2"/>
  <c r="Y307" i="2"/>
  <c r="X307" i="2"/>
  <c r="BP306" i="2"/>
  <c r="BO306" i="2"/>
  <c r="BN306" i="2"/>
  <c r="BM306" i="2"/>
  <c r="Z306" i="2"/>
  <c r="Z307" i="2" s="1"/>
  <c r="Y306" i="2"/>
  <c r="Y308" i="2" s="1"/>
  <c r="X304" i="2"/>
  <c r="X303" i="2"/>
  <c r="BO302" i="2"/>
  <c r="BM302" i="2"/>
  <c r="Y302" i="2"/>
  <c r="BO301" i="2"/>
  <c r="BM301" i="2"/>
  <c r="Y301" i="2"/>
  <c r="X299" i="2"/>
  <c r="X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Z288" i="2" s="1"/>
  <c r="P288" i="2"/>
  <c r="BO287" i="2"/>
  <c r="BM287" i="2"/>
  <c r="Y287" i="2"/>
  <c r="P287" i="2"/>
  <c r="X283" i="2"/>
  <c r="X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X278" i="2"/>
  <c r="X277" i="2"/>
  <c r="BO276" i="2"/>
  <c r="BM276" i="2"/>
  <c r="Y276" i="2"/>
  <c r="P276" i="2"/>
  <c r="X273" i="2"/>
  <c r="X272" i="2"/>
  <c r="BP271" i="2"/>
  <c r="BO271" i="2"/>
  <c r="BM271" i="2"/>
  <c r="Y271" i="2"/>
  <c r="BN271" i="2" s="1"/>
  <c r="P271" i="2"/>
  <c r="BO270" i="2"/>
  <c r="BM270" i="2"/>
  <c r="Y270" i="2"/>
  <c r="BN270" i="2" s="1"/>
  <c r="P270" i="2"/>
  <c r="BO269" i="2"/>
  <c r="BM269" i="2"/>
  <c r="Y269" i="2"/>
  <c r="Y273" i="2" s="1"/>
  <c r="P269" i="2"/>
  <c r="X267" i="2"/>
  <c r="X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Z263" i="2" s="1"/>
  <c r="BO262" i="2"/>
  <c r="BM262" i="2"/>
  <c r="Y262" i="2"/>
  <c r="BP262" i="2" s="1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X254" i="2"/>
  <c r="X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P247" i="2" s="1"/>
  <c r="P247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BN240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Y227" i="2" s="1"/>
  <c r="P226" i="2"/>
  <c r="Y223" i="2"/>
  <c r="X223" i="2"/>
  <c r="X222" i="2"/>
  <c r="BO221" i="2"/>
  <c r="BM221" i="2"/>
  <c r="Y221" i="2"/>
  <c r="BN221" i="2" s="1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X212" i="2"/>
  <c r="X211" i="2"/>
  <c r="BO210" i="2"/>
  <c r="BM210" i="2"/>
  <c r="Y210" i="2"/>
  <c r="P210" i="2"/>
  <c r="BO209" i="2"/>
  <c r="BM209" i="2"/>
  <c r="Y209" i="2"/>
  <c r="P209" i="2"/>
  <c r="X206" i="2"/>
  <c r="X205" i="2"/>
  <c r="BO204" i="2"/>
  <c r="BM204" i="2"/>
  <c r="Y204" i="2"/>
  <c r="Y206" i="2" s="1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N195" i="2" s="1"/>
  <c r="P195" i="2"/>
  <c r="X192" i="2"/>
  <c r="X191" i="2"/>
  <c r="BP190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BN184" i="2" s="1"/>
  <c r="P184" i="2"/>
  <c r="X181" i="2"/>
  <c r="X180" i="2"/>
  <c r="BO179" i="2"/>
  <c r="BM179" i="2"/>
  <c r="Y179" i="2"/>
  <c r="P179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P176" i="2"/>
  <c r="X173" i="2"/>
  <c r="X172" i="2"/>
  <c r="BP171" i="2"/>
  <c r="BO171" i="2"/>
  <c r="BN171" i="2"/>
  <c r="BM171" i="2"/>
  <c r="Z171" i="2"/>
  <c r="Y171" i="2"/>
  <c r="P171" i="2"/>
  <c r="BO170" i="2"/>
  <c r="BM170" i="2"/>
  <c r="Y170" i="2"/>
  <c r="Z170" i="2" s="1"/>
  <c r="P170" i="2"/>
  <c r="BO169" i="2"/>
  <c r="BM169" i="2"/>
  <c r="Y169" i="2"/>
  <c r="Y173" i="2" s="1"/>
  <c r="X167" i="2"/>
  <c r="X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BN153" i="2" s="1"/>
  <c r="P153" i="2"/>
  <c r="BO152" i="2"/>
  <c r="BM152" i="2"/>
  <c r="Y152" i="2"/>
  <c r="BP152" i="2" s="1"/>
  <c r="P152" i="2"/>
  <c r="BO151" i="2"/>
  <c r="BM151" i="2"/>
  <c r="Y151" i="2"/>
  <c r="Y155" i="2" s="1"/>
  <c r="P151" i="2"/>
  <c r="Y149" i="2"/>
  <c r="X149" i="2"/>
  <c r="X148" i="2"/>
  <c r="BO147" i="2"/>
  <c r="BM147" i="2"/>
  <c r="Y147" i="2"/>
  <c r="P147" i="2"/>
  <c r="BP146" i="2"/>
  <c r="BO146" i="2"/>
  <c r="BN146" i="2"/>
  <c r="BM146" i="2"/>
  <c r="Z146" i="2"/>
  <c r="Y146" i="2"/>
  <c r="P146" i="2"/>
  <c r="X144" i="2"/>
  <c r="X143" i="2"/>
  <c r="BO142" i="2"/>
  <c r="BM142" i="2"/>
  <c r="Y142" i="2"/>
  <c r="Z142" i="2" s="1"/>
  <c r="P142" i="2"/>
  <c r="BO141" i="2"/>
  <c r="BM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BO134" i="2"/>
  <c r="BM134" i="2"/>
  <c r="Y134" i="2"/>
  <c r="BN134" i="2" s="1"/>
  <c r="P134" i="2"/>
  <c r="BO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Z131" i="2" s="1"/>
  <c r="P131" i="2"/>
  <c r="BO130" i="2"/>
  <c r="BM130" i="2"/>
  <c r="Y130" i="2"/>
  <c r="P130" i="2"/>
  <c r="BO129" i="2"/>
  <c r="BM129" i="2"/>
  <c r="Y129" i="2"/>
  <c r="P129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X120" i="2"/>
  <c r="X119" i="2"/>
  <c r="BP118" i="2"/>
  <c r="BO118" i="2"/>
  <c r="BM118" i="2"/>
  <c r="Y118" i="2"/>
  <c r="BN118" i="2" s="1"/>
  <c r="P118" i="2"/>
  <c r="BO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Y112" i="2"/>
  <c r="X112" i="2"/>
  <c r="X111" i="2"/>
  <c r="BO110" i="2"/>
  <c r="BM110" i="2"/>
  <c r="Y110" i="2"/>
  <c r="P110" i="2"/>
  <c r="X107" i="2"/>
  <c r="X106" i="2"/>
  <c r="BO105" i="2"/>
  <c r="BM105" i="2"/>
  <c r="Y105" i="2"/>
  <c r="Y106" i="2" s="1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BO99" i="2"/>
  <c r="BM99" i="2"/>
  <c r="Y99" i="2"/>
  <c r="BP99" i="2" s="1"/>
  <c r="P99" i="2"/>
  <c r="BO98" i="2"/>
  <c r="BM98" i="2"/>
  <c r="Y98" i="2"/>
  <c r="BN98" i="2" s="1"/>
  <c r="BO97" i="2"/>
  <c r="BM97" i="2"/>
  <c r="Y97" i="2"/>
  <c r="BN97" i="2" s="1"/>
  <c r="P97" i="2"/>
  <c r="BO96" i="2"/>
  <c r="BM96" i="2"/>
  <c r="Y96" i="2"/>
  <c r="BP96" i="2" s="1"/>
  <c r="BO95" i="2"/>
  <c r="BM95" i="2"/>
  <c r="Y95" i="2"/>
  <c r="Y102" i="2" s="1"/>
  <c r="P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P82" i="2"/>
  <c r="BO82" i="2"/>
  <c r="BM82" i="2"/>
  <c r="Y82" i="2"/>
  <c r="P82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P71" i="2"/>
  <c r="BO71" i="2"/>
  <c r="BN71" i="2"/>
  <c r="BM71" i="2"/>
  <c r="Z71" i="2"/>
  <c r="Y71" i="2"/>
  <c r="BO70" i="2"/>
  <c r="BM70" i="2"/>
  <c r="Z70" i="2"/>
  <c r="Y70" i="2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N65" i="2" s="1"/>
  <c r="P65" i="2"/>
  <c r="X62" i="2"/>
  <c r="Y61" i="2"/>
  <c r="X61" i="2"/>
  <c r="BP60" i="2"/>
  <c r="BO60" i="2"/>
  <c r="BM60" i="2"/>
  <c r="Y60" i="2"/>
  <c r="BN60" i="2" s="1"/>
  <c r="P60" i="2"/>
  <c r="BO59" i="2"/>
  <c r="BM59" i="2"/>
  <c r="Y59" i="2"/>
  <c r="BN59" i="2" s="1"/>
  <c r="P59" i="2"/>
  <c r="X57" i="2"/>
  <c r="X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X50" i="2"/>
  <c r="X49" i="2"/>
  <c r="BO48" i="2"/>
  <c r="BM48" i="2"/>
  <c r="Y48" i="2"/>
  <c r="BN48" i="2" s="1"/>
  <c r="P48" i="2"/>
  <c r="BO47" i="2"/>
  <c r="BM47" i="2"/>
  <c r="Z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Z42" i="2" s="1"/>
  <c r="P42" i="2"/>
  <c r="X39" i="2"/>
  <c r="X38" i="2"/>
  <c r="BP37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X29" i="2"/>
  <c r="X28" i="2"/>
  <c r="BO27" i="2"/>
  <c r="BM27" i="2"/>
  <c r="Y27" i="2"/>
  <c r="BP27" i="2" s="1"/>
  <c r="P27" i="2"/>
  <c r="X25" i="2"/>
  <c r="X407" i="2" s="1"/>
  <c r="X24" i="2"/>
  <c r="BO23" i="2"/>
  <c r="BM23" i="2"/>
  <c r="Y23" i="2"/>
  <c r="B417" i="2" s="1"/>
  <c r="P23" i="2"/>
  <c r="BP22" i="2"/>
  <c r="BO22" i="2"/>
  <c r="BN22" i="2"/>
  <c r="BM22" i="2"/>
  <c r="Z22" i="2"/>
  <c r="Y22" i="2"/>
  <c r="P22" i="2"/>
  <c r="H10" i="2"/>
  <c r="A9" i="2"/>
  <c r="J9" i="2" s="1"/>
  <c r="D7" i="2"/>
  <c r="Q6" i="2"/>
  <c r="P2" i="2"/>
  <c r="Y28" i="2" l="1"/>
  <c r="Y29" i="2"/>
  <c r="Y56" i="2"/>
  <c r="BN72" i="2"/>
  <c r="BN114" i="2"/>
  <c r="BN116" i="2"/>
  <c r="Y125" i="2"/>
  <c r="Y137" i="2"/>
  <c r="BN129" i="2"/>
  <c r="BP135" i="2"/>
  <c r="BN135" i="2"/>
  <c r="Z135" i="2"/>
  <c r="BN141" i="2"/>
  <c r="BP141" i="2"/>
  <c r="BN151" i="2"/>
  <c r="BP158" i="2"/>
  <c r="BN158" i="2"/>
  <c r="Z158" i="2"/>
  <c r="BP160" i="2"/>
  <c r="BN160" i="2"/>
  <c r="Z160" i="2"/>
  <c r="BN163" i="2"/>
  <c r="BP163" i="2"/>
  <c r="BN186" i="2"/>
  <c r="BN188" i="2"/>
  <c r="BP196" i="2"/>
  <c r="BN196" i="2"/>
  <c r="Z196" i="2"/>
  <c r="BP198" i="2"/>
  <c r="BN198" i="2"/>
  <c r="Z198" i="2"/>
  <c r="Y200" i="2"/>
  <c r="S417" i="2"/>
  <c r="BP231" i="2"/>
  <c r="Y237" i="2"/>
  <c r="BP248" i="2"/>
  <c r="BN248" i="2"/>
  <c r="Z248" i="2"/>
  <c r="BN251" i="2"/>
  <c r="BP251" i="2"/>
  <c r="BP265" i="2"/>
  <c r="Z265" i="2"/>
  <c r="BP290" i="2"/>
  <c r="Z290" i="2"/>
  <c r="BN301" i="2"/>
  <c r="BP301" i="2"/>
  <c r="BN320" i="2"/>
  <c r="BN327" i="2"/>
  <c r="BP327" i="2"/>
  <c r="BP340" i="2"/>
  <c r="Z340" i="2"/>
  <c r="BN373" i="2"/>
  <c r="BN378" i="2"/>
  <c r="BP379" i="2"/>
  <c r="BN379" i="2"/>
  <c r="Z379" i="2"/>
  <c r="BN384" i="2"/>
  <c r="Z384" i="2"/>
  <c r="X408" i="2"/>
  <c r="X409" i="2"/>
  <c r="X410" i="2" s="1"/>
  <c r="X411" i="2"/>
  <c r="Z33" i="2"/>
  <c r="Z36" i="2"/>
  <c r="Z43" i="2"/>
  <c r="BN43" i="2"/>
  <c r="Z45" i="2"/>
  <c r="BN45" i="2"/>
  <c r="BP48" i="2"/>
  <c r="Z54" i="2"/>
  <c r="Z56" i="2" s="1"/>
  <c r="Y68" i="2"/>
  <c r="Y78" i="2"/>
  <c r="Z75" i="2"/>
  <c r="BN75" i="2"/>
  <c r="Z76" i="2"/>
  <c r="BN76" i="2"/>
  <c r="F417" i="2"/>
  <c r="Z85" i="2"/>
  <c r="BN85" i="2"/>
  <c r="Z95" i="2"/>
  <c r="BP97" i="2"/>
  <c r="Z99" i="2"/>
  <c r="Z100" i="2"/>
  <c r="BN100" i="2"/>
  <c r="BN101" i="2"/>
  <c r="BP105" i="2"/>
  <c r="G417" i="2"/>
  <c r="Z123" i="2"/>
  <c r="BN123" i="2"/>
  <c r="Z129" i="2"/>
  <c r="BN130" i="2"/>
  <c r="BP130" i="2"/>
  <c r="BP147" i="2"/>
  <c r="Z147" i="2"/>
  <c r="Z148" i="2" s="1"/>
  <c r="Y167" i="2"/>
  <c r="J417" i="2"/>
  <c r="BP176" i="2"/>
  <c r="BN176" i="2"/>
  <c r="Z176" i="2"/>
  <c r="BN179" i="2"/>
  <c r="BP179" i="2"/>
  <c r="BP209" i="2"/>
  <c r="Y211" i="2"/>
  <c r="BN209" i="2"/>
  <c r="Z209" i="2"/>
  <c r="Z211" i="2" s="1"/>
  <c r="BP210" i="2"/>
  <c r="BN210" i="2"/>
  <c r="Z210" i="2"/>
  <c r="Y212" i="2"/>
  <c r="BP220" i="2"/>
  <c r="Z220" i="2"/>
  <c r="BP235" i="2"/>
  <c r="Z235" i="2"/>
  <c r="BN257" i="2"/>
  <c r="Y259" i="2"/>
  <c r="Y260" i="2"/>
  <c r="Y267" i="2"/>
  <c r="BN269" i="2"/>
  <c r="BN276" i="2"/>
  <c r="Y278" i="2"/>
  <c r="BN296" i="2"/>
  <c r="BP296" i="2"/>
  <c r="Y303" i="2"/>
  <c r="BP315" i="2"/>
  <c r="BN315" i="2"/>
  <c r="Z315" i="2"/>
  <c r="Y321" i="2"/>
  <c r="Y329" i="2"/>
  <c r="BN350" i="2"/>
  <c r="BP350" i="2"/>
  <c r="Y352" i="2"/>
  <c r="BN363" i="2"/>
  <c r="BN367" i="2"/>
  <c r="BP367" i="2"/>
  <c r="BN371" i="2"/>
  <c r="Z371" i="2"/>
  <c r="BP384" i="2"/>
  <c r="BP389" i="2"/>
  <c r="Z389" i="2"/>
  <c r="BN131" i="2"/>
  <c r="BP131" i="2"/>
  <c r="BN136" i="2"/>
  <c r="BN142" i="2"/>
  <c r="BP142" i="2"/>
  <c r="Y148" i="2"/>
  <c r="BN159" i="2"/>
  <c r="BN161" i="2"/>
  <c r="Y181" i="2"/>
  <c r="BN177" i="2"/>
  <c r="BN197" i="2"/>
  <c r="BN199" i="2"/>
  <c r="Y205" i="2"/>
  <c r="Y245" i="2"/>
  <c r="BN247" i="2"/>
  <c r="Y253" i="2"/>
  <c r="BN249" i="2"/>
  <c r="BN262" i="2"/>
  <c r="Y293" i="2"/>
  <c r="Y298" i="2"/>
  <c r="BN325" i="2"/>
  <c r="Y342" i="2"/>
  <c r="BN337" i="2"/>
  <c r="BN355" i="2"/>
  <c r="BP355" i="2"/>
  <c r="Y356" i="2"/>
  <c r="Y357" i="2"/>
  <c r="Y417" i="2"/>
  <c r="BP364" i="2"/>
  <c r="BN365" i="2"/>
  <c r="BN23" i="2"/>
  <c r="A10" i="2"/>
  <c r="F10" i="2"/>
  <c r="Y39" i="2"/>
  <c r="Y25" i="2"/>
  <c r="BN96" i="2"/>
  <c r="BN70" i="2"/>
  <c r="BN99" i="2"/>
  <c r="Y143" i="2"/>
  <c r="BP162" i="2"/>
  <c r="BP178" i="2"/>
  <c r="BP189" i="2"/>
  <c r="BP215" i="2"/>
  <c r="Y228" i="2"/>
  <c r="BP240" i="2"/>
  <c r="BP250" i="2"/>
  <c r="BP270" i="2"/>
  <c r="Y294" i="2"/>
  <c r="Y304" i="2"/>
  <c r="BP311" i="2"/>
  <c r="BP326" i="2"/>
  <c r="BP331" i="2"/>
  <c r="Y347" i="2"/>
  <c r="BP366" i="2"/>
  <c r="Z27" i="2"/>
  <c r="Z28" i="2" s="1"/>
  <c r="BN42" i="2"/>
  <c r="BN52" i="2"/>
  <c r="BP65" i="2"/>
  <c r="BN84" i="2"/>
  <c r="BN110" i="2"/>
  <c r="BP122" i="2"/>
  <c r="Z132" i="2"/>
  <c r="BP134" i="2"/>
  <c r="Y156" i="2"/>
  <c r="BN165" i="2"/>
  <c r="BN170" i="2"/>
  <c r="BP184" i="2"/>
  <c r="BP195" i="2"/>
  <c r="Z204" i="2"/>
  <c r="Z205" i="2" s="1"/>
  <c r="BP221" i="2"/>
  <c r="BN233" i="2"/>
  <c r="BN243" i="2"/>
  <c r="Y254" i="2"/>
  <c r="BN263" i="2"/>
  <c r="Y266" i="2"/>
  <c r="BP276" i="2"/>
  <c r="BN288" i="2"/>
  <c r="Y299" i="2"/>
  <c r="BN314" i="2"/>
  <c r="Z324" i="2"/>
  <c r="Z339" i="2"/>
  <c r="Y353" i="2"/>
  <c r="BP361" i="2"/>
  <c r="Z377" i="2"/>
  <c r="Y380" i="2"/>
  <c r="Z388" i="2"/>
  <c r="BN398" i="2"/>
  <c r="Y406" i="2"/>
  <c r="H417" i="2"/>
  <c r="Y50" i="2"/>
  <c r="Y107" i="2"/>
  <c r="BN36" i="2"/>
  <c r="BN372" i="2"/>
  <c r="BN385" i="2"/>
  <c r="BP393" i="2"/>
  <c r="I417" i="2"/>
  <c r="Z46" i="2"/>
  <c r="Y24" i="2"/>
  <c r="BP98" i="2"/>
  <c r="Z59" i="2"/>
  <c r="BN117" i="2"/>
  <c r="BN47" i="2"/>
  <c r="BP59" i="2"/>
  <c r="Y79" i="2"/>
  <c r="BP91" i="2"/>
  <c r="BP117" i="2"/>
  <c r="BP70" i="2"/>
  <c r="Y92" i="2"/>
  <c r="Y103" i="2"/>
  <c r="BP129" i="2"/>
  <c r="Y138" i="2"/>
  <c r="Y216" i="2"/>
  <c r="Y332" i="2"/>
  <c r="BN27" i="2"/>
  <c r="BP42" i="2"/>
  <c r="BP52" i="2"/>
  <c r="Z60" i="2"/>
  <c r="Z82" i="2"/>
  <c r="BP84" i="2"/>
  <c r="Z97" i="2"/>
  <c r="BP110" i="2"/>
  <c r="Z118" i="2"/>
  <c r="BN132" i="2"/>
  <c r="Y144" i="2"/>
  <c r="Z153" i="2"/>
  <c r="Z163" i="2"/>
  <c r="BP165" i="2"/>
  <c r="BP170" i="2"/>
  <c r="Z179" i="2"/>
  <c r="Z190" i="2"/>
  <c r="BN204" i="2"/>
  <c r="Y222" i="2"/>
  <c r="Z231" i="2"/>
  <c r="BP233" i="2"/>
  <c r="Z241" i="2"/>
  <c r="BP243" i="2"/>
  <c r="Z251" i="2"/>
  <c r="BP263" i="2"/>
  <c r="Z271" i="2"/>
  <c r="Y277" i="2"/>
  <c r="BP288" i="2"/>
  <c r="Z296" i="2"/>
  <c r="Z301" i="2"/>
  <c r="Z312" i="2"/>
  <c r="BP314" i="2"/>
  <c r="BN324" i="2"/>
  <c r="Z327" i="2"/>
  <c r="BN339" i="2"/>
  <c r="Z350" i="2"/>
  <c r="BN377" i="2"/>
  <c r="BN388" i="2"/>
  <c r="Z391" i="2"/>
  <c r="BP398" i="2"/>
  <c r="Z35" i="2"/>
  <c r="Y282" i="2"/>
  <c r="Y381" i="2"/>
  <c r="Y394" i="2"/>
  <c r="K417" i="2"/>
  <c r="Z37" i="2"/>
  <c r="Z48" i="2"/>
  <c r="BN82" i="2"/>
  <c r="Y93" i="2"/>
  <c r="Z105" i="2"/>
  <c r="Z106" i="2" s="1"/>
  <c r="Y111" i="2"/>
  <c r="Z130" i="2"/>
  <c r="Z141" i="2"/>
  <c r="Z143" i="2" s="1"/>
  <c r="Y166" i="2"/>
  <c r="BP204" i="2"/>
  <c r="Y217" i="2"/>
  <c r="BN231" i="2"/>
  <c r="Y244" i="2"/>
  <c r="BP324" i="2"/>
  <c r="Y333" i="2"/>
  <c r="Z370" i="2"/>
  <c r="BN391" i="2"/>
  <c r="Y399" i="2"/>
  <c r="L417" i="2"/>
  <c r="M417" i="2"/>
  <c r="Z23" i="2"/>
  <c r="Z24" i="2" s="1"/>
  <c r="Z90" i="2"/>
  <c r="BN105" i="2"/>
  <c r="Z116" i="2"/>
  <c r="Z151" i="2"/>
  <c r="Z161" i="2"/>
  <c r="Z177" i="2"/>
  <c r="Z180" i="2" s="1"/>
  <c r="Z188" i="2"/>
  <c r="Z199" i="2"/>
  <c r="Z249" i="2"/>
  <c r="Z269" i="2"/>
  <c r="Y283" i="2"/>
  <c r="Z320" i="2"/>
  <c r="Z321" i="2" s="1"/>
  <c r="Z325" i="2"/>
  <c r="Z337" i="2"/>
  <c r="Z341" i="2" s="1"/>
  <c r="Z365" i="2"/>
  <c r="Z373" i="2"/>
  <c r="Z378" i="2"/>
  <c r="Y395" i="2"/>
  <c r="O417" i="2"/>
  <c r="Y400" i="2"/>
  <c r="P417" i="2"/>
  <c r="Z77" i="2"/>
  <c r="BN90" i="2"/>
  <c r="Z98" i="2"/>
  <c r="Z226" i="2"/>
  <c r="Z227" i="2" s="1"/>
  <c r="Y272" i="2"/>
  <c r="Z280" i="2"/>
  <c r="Z282" i="2" s="1"/>
  <c r="Z292" i="2"/>
  <c r="Z302" i="2"/>
  <c r="Y328" i="2"/>
  <c r="Z345" i="2"/>
  <c r="Z346" i="2" s="1"/>
  <c r="Q417" i="2"/>
  <c r="F9" i="2"/>
  <c r="Y67" i="2"/>
  <c r="Z83" i="2"/>
  <c r="BN95" i="2"/>
  <c r="Y124" i="2"/>
  <c r="BN133" i="2"/>
  <c r="Z154" i="2"/>
  <c r="Z164" i="2"/>
  <c r="Z169" i="2"/>
  <c r="Z172" i="2" s="1"/>
  <c r="BN220" i="2"/>
  <c r="Z232" i="2"/>
  <c r="Z242" i="2"/>
  <c r="Z252" i="2"/>
  <c r="Z287" i="2"/>
  <c r="Z293" i="2" s="1"/>
  <c r="Z297" i="2"/>
  <c r="Z313" i="2"/>
  <c r="BN340" i="2"/>
  <c r="Z351" i="2"/>
  <c r="Z368" i="2"/>
  <c r="BN389" i="2"/>
  <c r="Z392" i="2"/>
  <c r="Z397" i="2"/>
  <c r="Z399" i="2" s="1"/>
  <c r="Z404" i="2"/>
  <c r="Z405" i="2" s="1"/>
  <c r="R417" i="2"/>
  <c r="H9" i="2"/>
  <c r="BP23" i="2"/>
  <c r="BN35" i="2"/>
  <c r="Y38" i="2"/>
  <c r="BN46" i="2"/>
  <c r="Y49" i="2"/>
  <c r="Y57" i="2"/>
  <c r="Z72" i="2"/>
  <c r="Z78" i="2" s="1"/>
  <c r="BN77" i="2"/>
  <c r="Z101" i="2"/>
  <c r="Z114" i="2"/>
  <c r="Z136" i="2"/>
  <c r="BP151" i="2"/>
  <c r="Z159" i="2"/>
  <c r="Z166" i="2" s="1"/>
  <c r="BP177" i="2"/>
  <c r="Z186" i="2"/>
  <c r="Z197" i="2"/>
  <c r="BN226" i="2"/>
  <c r="Y238" i="2"/>
  <c r="Z247" i="2"/>
  <c r="BP249" i="2"/>
  <c r="Z257" i="2"/>
  <c r="Z259" i="2" s="1"/>
  <c r="Z262" i="2"/>
  <c r="BP269" i="2"/>
  <c r="BN280" i="2"/>
  <c r="BN292" i="2"/>
  <c r="BN302" i="2"/>
  <c r="BP320" i="2"/>
  <c r="BP337" i="2"/>
  <c r="BN345" i="2"/>
  <c r="Z363" i="2"/>
  <c r="Y119" i="2"/>
  <c r="Y180" i="2"/>
  <c r="Y191" i="2"/>
  <c r="Y62" i="2"/>
  <c r="BN83" i="2"/>
  <c r="Y86" i="2"/>
  <c r="BP95" i="2"/>
  <c r="Y120" i="2"/>
  <c r="BN154" i="2"/>
  <c r="BN164" i="2"/>
  <c r="BN169" i="2"/>
  <c r="Y172" i="2"/>
  <c r="Y192" i="2"/>
  <c r="BN232" i="2"/>
  <c r="BN242" i="2"/>
  <c r="BN252" i="2"/>
  <c r="BN287" i="2"/>
  <c r="BN297" i="2"/>
  <c r="BN313" i="2"/>
  <c r="Y316" i="2"/>
  <c r="BN351" i="2"/>
  <c r="BN368" i="2"/>
  <c r="BN392" i="2"/>
  <c r="BN397" i="2"/>
  <c r="BN404" i="2"/>
  <c r="T417" i="2"/>
  <c r="BP226" i="2"/>
  <c r="BP302" i="2"/>
  <c r="BP345" i="2"/>
  <c r="Y374" i="2"/>
  <c r="U417" i="2"/>
  <c r="Z91" i="2"/>
  <c r="Z152" i="2"/>
  <c r="Z162" i="2"/>
  <c r="BP169" i="2"/>
  <c r="Z178" i="2"/>
  <c r="Z189" i="2"/>
  <c r="Z215" i="2"/>
  <c r="Z216" i="2" s="1"/>
  <c r="Z240" i="2"/>
  <c r="Z250" i="2"/>
  <c r="Z270" i="2"/>
  <c r="BP287" i="2"/>
  <c r="BP297" i="2"/>
  <c r="Z311" i="2"/>
  <c r="Z326" i="2"/>
  <c r="Z331" i="2"/>
  <c r="Z332" i="2" s="1"/>
  <c r="Y341" i="2"/>
  <c r="BP351" i="2"/>
  <c r="Z366" i="2"/>
  <c r="Z390" i="2"/>
  <c r="BP404" i="2"/>
  <c r="C417" i="2"/>
  <c r="V417" i="2"/>
  <c r="BN33" i="2"/>
  <c r="BN44" i="2"/>
  <c r="BN54" i="2"/>
  <c r="Z65" i="2"/>
  <c r="Z67" i="2" s="1"/>
  <c r="Y87" i="2"/>
  <c r="Z122" i="2"/>
  <c r="Z124" i="2" s="1"/>
  <c r="Z134" i="2"/>
  <c r="BN147" i="2"/>
  <c r="Z184" i="2"/>
  <c r="Z195" i="2"/>
  <c r="Z221" i="2"/>
  <c r="BN235" i="2"/>
  <c r="BN265" i="2"/>
  <c r="Z276" i="2"/>
  <c r="Z277" i="2" s="1"/>
  <c r="BN290" i="2"/>
  <c r="Y317" i="2"/>
  <c r="Z361" i="2"/>
  <c r="D417" i="2"/>
  <c r="W417" i="2"/>
  <c r="Y405" i="2"/>
  <c r="E417" i="2"/>
  <c r="BN152" i="2"/>
  <c r="Y201" i="2"/>
  <c r="Y375" i="2"/>
  <c r="BN390" i="2"/>
  <c r="Z110" i="2"/>
  <c r="Z111" i="2" s="1"/>
  <c r="BN361" i="2"/>
  <c r="Z96" i="2"/>
  <c r="Z102" i="2" s="1"/>
  <c r="Z137" i="2" l="1"/>
  <c r="Y409" i="2"/>
  <c r="Y408" i="2"/>
  <c r="Z222" i="2"/>
  <c r="Z266" i="2"/>
  <c r="Z92" i="2"/>
  <c r="Z49" i="2"/>
  <c r="Z38" i="2"/>
  <c r="Z298" i="2"/>
  <c r="Z61" i="2"/>
  <c r="Z394" i="2"/>
  <c r="Y410" i="2"/>
  <c r="Z380" i="2"/>
  <c r="Z86" i="2"/>
  <c r="Y411" i="2"/>
  <c r="Z328" i="2"/>
  <c r="Z237" i="2"/>
  <c r="Z352" i="2"/>
  <c r="Z155" i="2"/>
  <c r="Z316" i="2"/>
  <c r="Z374" i="2"/>
  <c r="Z191" i="2"/>
  <c r="Z119" i="2"/>
  <c r="Z272" i="2"/>
  <c r="Z200" i="2"/>
  <c r="Z253" i="2"/>
  <c r="Z244" i="2"/>
  <c r="Z303" i="2"/>
  <c r="Z412" i="2" s="1"/>
  <c r="Y407" i="2"/>
</calcChain>
</file>

<file path=xl/sharedStrings.xml><?xml version="1.0" encoding="utf-8"?>
<sst xmlns="http://schemas.openxmlformats.org/spreadsheetml/2006/main" count="3055" uniqueCount="669">
  <si>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</si>
  <si>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</si>
  <si>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</si>
  <si>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</si>
  <si>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</si>
  <si>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</si>
  <si>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</si>
  <si>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</si>
  <si>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</si>
  <si>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</si>
  <si>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</si>
  <si>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</si>
  <si>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</si>
  <si>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</si>
  <si>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</si>
  <si>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</si>
  <si>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</si>
  <si>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</si>
  <si>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</si>
  <si>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</si>
  <si>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</si>
  <si>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</si>
  <si>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</si>
  <si>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</si>
  <si>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</si>
  <si>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</si>
  <si>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</si>
  <si>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</si>
  <si>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</si>
  <si>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</si>
  <si>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</si>
  <si>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</si>
  <si>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</si>
  <si>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</si>
  <si>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</si>
  <si>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</si>
  <si>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</si>
  <si>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</si>
  <si>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</si>
  <si>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</si>
  <si>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</si>
  <si>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</si>
  <si>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</si>
  <si>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</si>
  <si>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</si>
  <si>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</si>
  <si>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</si>
  <si>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</si>
  <si>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</si>
  <si>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</si>
  <si>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</si>
  <si>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</si>
  <si>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</si>
  <si>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</si>
  <si>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</si>
  <si>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</si>
  <si>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</si>
  <si>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</si>
  <si>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</si>
  <si>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</si>
  <si>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</si>
  <si>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</si>
  <si>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</si>
  <si>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</si>
  <si>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</si>
  <si>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</si>
  <si>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</si>
  <si>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</si>
  <si>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</si>
  <si>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</si>
  <si>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</si>
  <si>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</si>
  <si>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</si>
  <si>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</si>
  <si>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</si>
  <si>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</si>
  <si>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</si>
  <si>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</si>
  <si>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</si>
  <si>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</si>
  <si>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</si>
  <si>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</si>
  <si>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</si>
  <si>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</si>
  <si>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</si>
  <si>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</si>
  <si>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</si>
  <si>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</si>
  <si>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</si>
  <si>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</si>
  <si>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</si>
  <si>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</si>
  <si>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</si>
  <si>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</si>
  <si>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</si>
  <si>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</si>
  <si>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</si>
  <si>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</si>
  <si>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</si>
  <si>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</si>
  <si>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</si>
  <si>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</si>
  <si>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</si>
  <si>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</si>
  <si>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</si>
  <si>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</si>
  <si>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</si>
  <si>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</si>
  <si>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</si>
  <si>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</si>
  <si>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</si>
  <si>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</si>
  <si>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</si>
  <si>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</si>
  <si>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</si>
  <si>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</si>
  <si>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</si>
  <si>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</si>
  <si>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</si>
  <si>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</si>
  <si>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</si>
  <si>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</si>
  <si>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</si>
  <si>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</si>
  <si>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</si>
  <si>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</si>
  <si>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</si>
  <si>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</si>
  <si>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</si>
  <si>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</si>
  <si>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</si>
  <si>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</si>
  <si>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</si>
  <si>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</si>
  <si>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</si>
  <si>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</si>
  <si>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</si>
  <si>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</si>
  <si>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</si>
  <si>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</si>
  <si>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</si>
  <si>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</si>
  <si>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</si>
  <si>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</si>
  <si>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</si>
  <si>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</si>
  <si>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</si>
  <si>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</si>
  <si>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</si>
  <si>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</si>
  <si>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</si>
  <si>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</si>
  <si>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</si>
  <si>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</si>
  <si>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</si>
  <si>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</si>
  <si>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</si>
  <si>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</si>
  <si>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</si>
  <si>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</si>
  <si>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</si>
  <si>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</si>
  <si>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</si>
  <si>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</si>
  <si>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</si>
  <si>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</si>
  <si>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</si>
  <si>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</si>
  <si>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</si>
  <si>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</si>
  <si>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</si>
  <si>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</si>
  <si>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</si>
  <si>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</si>
  <si>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</si>
  <si>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</si>
  <si>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</si>
  <si>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</si>
  <si>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</si>
  <si>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</si>
  <si>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</si>
  <si>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</si>
  <si>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</si>
  <si>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</si>
  <si>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</si>
  <si>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</si>
  <si>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</si>
  <si>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</si>
  <si>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</si>
  <si>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</si>
  <si>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</si>
  <si>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</si>
  <si>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</si>
  <si>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</si>
  <si>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</si>
  <si>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</si>
  <si>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</si>
  <si>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</si>
  <si>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</si>
  <si>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</si>
  <si>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</si>
  <si>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14.03.2025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</si>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</sst>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zoomScaleNormal="100" zoomScaleSheetLayoutView="100" workbookViewId="0">
      <selection activeCell="Z9" sqref="Z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46" t="s">
        <v>26</v>
      </c>
      <c r="E1" s="746"/>
      <c r="F1" s="746"/>
      <c r="G1" s="14" t="s">
        <v>67</v>
      </c>
      <c r="H1" s="746" t="s">
        <v>46</v>
      </c>
      <c r="I1" s="746"/>
      <c r="J1" s="746"/>
      <c r="K1" s="746"/>
      <c r="L1" s="746"/>
      <c r="M1" s="746"/>
      <c r="N1" s="746"/>
      <c r="O1" s="746"/>
      <c r="P1" s="746"/>
      <c r="Q1" s="746"/>
      <c r="R1" s="747" t="s">
        <v>68</v>
      </c>
      <c r="S1" s="748"/>
      <c r="T1" s="74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9"/>
      <c r="R2" s="749"/>
      <c r="S2" s="749"/>
      <c r="T2" s="749"/>
      <c r="U2" s="749"/>
      <c r="V2" s="749"/>
      <c r="W2" s="74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9"/>
      <c r="Q3" s="749"/>
      <c r="R3" s="749"/>
      <c r="S3" s="749"/>
      <c r="T3" s="749"/>
      <c r="U3" s="749"/>
      <c r="V3" s="749"/>
      <c r="W3" s="74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28" t="s">
        <v>8</v>
      </c>
      <c r="B5" s="728"/>
      <c r="C5" s="728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72"/>
      <c r="P5" s="27" t="s">
        <v>4</v>
      </c>
      <c r="Q5" s="752">
        <v>45735</v>
      </c>
      <c r="R5" s="752"/>
      <c r="T5" s="753" t="s">
        <v>3</v>
      </c>
      <c r="U5" s="754"/>
      <c r="V5" s="755" t="s">
        <v>655</v>
      </c>
      <c r="W5" s="756"/>
      <c r="AB5" s="59"/>
      <c r="AC5" s="59"/>
      <c r="AD5" s="59"/>
      <c r="AE5" s="59"/>
    </row>
    <row r="6" spans="1:32" s="17" customFormat="1" ht="24" customHeight="1" x14ac:dyDescent="0.2">
      <c r="A6" s="728" t="s">
        <v>1</v>
      </c>
      <c r="B6" s="728"/>
      <c r="C6" s="728"/>
      <c r="D6" s="729" t="s">
        <v>75</v>
      </c>
      <c r="E6" s="729"/>
      <c r="F6" s="729"/>
      <c r="G6" s="729"/>
      <c r="H6" s="729"/>
      <c r="I6" s="729"/>
      <c r="J6" s="729"/>
      <c r="K6" s="729"/>
      <c r="L6" s="729"/>
      <c r="M6" s="729"/>
      <c r="N6" s="73"/>
      <c r="P6" s="27" t="s">
        <v>27</v>
      </c>
      <c r="Q6" s="730" t="str">
        <f>IF(Q5=0," ",CHOOSE(WEEKDAY(Q5,2),"Понедельник","Вторник","Среда","Четверг","Пятница","Суббота","Воскресенье"))</f>
        <v>Среда</v>
      </c>
      <c r="R6" s="730"/>
      <c r="T6" s="731" t="s">
        <v>5</v>
      </c>
      <c r="U6" s="732"/>
      <c r="V6" s="733" t="s">
        <v>69</v>
      </c>
      <c r="W6" s="73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9" t="str">
        <f>IFERROR(VLOOKUP(DeliveryAddress,Table,3,0),1)</f>
        <v>1</v>
      </c>
      <c r="E7" s="740"/>
      <c r="F7" s="740"/>
      <c r="G7" s="740"/>
      <c r="H7" s="740"/>
      <c r="I7" s="740"/>
      <c r="J7" s="740"/>
      <c r="K7" s="740"/>
      <c r="L7" s="740"/>
      <c r="M7" s="741"/>
      <c r="N7" s="74"/>
      <c r="P7" s="29"/>
      <c r="Q7" s="48"/>
      <c r="R7" s="48"/>
      <c r="T7" s="731"/>
      <c r="U7" s="732"/>
      <c r="V7" s="735"/>
      <c r="W7" s="736"/>
      <c r="AB7" s="59"/>
      <c r="AC7" s="59"/>
      <c r="AD7" s="59"/>
      <c r="AE7" s="59"/>
    </row>
    <row r="8" spans="1:32" s="17" customFormat="1" ht="25.5" customHeight="1" x14ac:dyDescent="0.2">
      <c r="A8" s="742" t="s">
        <v>57</v>
      </c>
      <c r="B8" s="742"/>
      <c r="C8" s="742"/>
      <c r="D8" s="743" t="s">
        <v>76</v>
      </c>
      <c r="E8" s="743"/>
      <c r="F8" s="743"/>
      <c r="G8" s="743"/>
      <c r="H8" s="743"/>
      <c r="I8" s="743"/>
      <c r="J8" s="743"/>
      <c r="K8" s="743"/>
      <c r="L8" s="743"/>
      <c r="M8" s="743"/>
      <c r="N8" s="75"/>
      <c r="P8" s="27" t="s">
        <v>11</v>
      </c>
      <c r="Q8" s="727">
        <v>0.41666666666666669</v>
      </c>
      <c r="R8" s="727"/>
      <c r="T8" s="731"/>
      <c r="U8" s="732"/>
      <c r="V8" s="735"/>
      <c r="W8" s="736"/>
      <c r="AB8" s="59"/>
      <c r="AC8" s="59"/>
      <c r="AD8" s="59"/>
      <c r="AE8" s="59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4" t="str">
        <f>IF(AND($A$9="Тип доверенности/получателя при получении в адресе перегруза:",$D$9="Разовая доверенность"),"Введите ФИО","")</f>
        <v/>
      </c>
      <c r="I9" s="744"/>
      <c r="J9" s="7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4"/>
      <c r="L9" s="744"/>
      <c r="M9" s="744"/>
      <c r="N9" s="70"/>
      <c r="P9" s="31" t="s">
        <v>15</v>
      </c>
      <c r="Q9" s="745"/>
      <c r="R9" s="745"/>
      <c r="T9" s="731"/>
      <c r="U9" s="732"/>
      <c r="V9" s="737"/>
      <c r="W9" s="73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2"/>
      <c r="N10" s="71"/>
      <c r="P10" s="31" t="s">
        <v>32</v>
      </c>
      <c r="Q10" s="723"/>
      <c r="R10" s="723"/>
      <c r="U10" s="29" t="s">
        <v>12</v>
      </c>
      <c r="V10" s="724" t="s">
        <v>70</v>
      </c>
      <c r="W10" s="7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26"/>
      <c r="R11" s="726"/>
      <c r="U11" s="29" t="s">
        <v>28</v>
      </c>
      <c r="V11" s="705" t="s">
        <v>54</v>
      </c>
      <c r="W11" s="7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04" t="s">
        <v>71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04"/>
      <c r="N12" s="76"/>
      <c r="P12" s="27" t="s">
        <v>30</v>
      </c>
      <c r="Q12" s="727"/>
      <c r="R12" s="727"/>
      <c r="S12" s="28"/>
      <c r="T12"/>
      <c r="U12" s="29" t="s">
        <v>60</v>
      </c>
      <c r="V12" s="705" t="s">
        <v>665</v>
      </c>
      <c r="W12" s="705"/>
      <c r="AB12" s="59"/>
      <c r="AC12" s="59"/>
      <c r="AD12" s="59"/>
      <c r="AE12" s="59"/>
    </row>
    <row r="13" spans="1:32" s="17" customFormat="1" ht="23.25" customHeight="1" x14ac:dyDescent="0.2">
      <c r="A13" s="704" t="s">
        <v>72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04"/>
      <c r="N13" s="76"/>
      <c r="O13" s="31"/>
      <c r="P13" s="31" t="s">
        <v>31</v>
      </c>
      <c r="Q13" s="705"/>
      <c r="R13" s="7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04" t="s">
        <v>73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0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06" t="s">
        <v>74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06"/>
      <c r="N15" s="77"/>
      <c r="O15"/>
      <c r="P15" s="707" t="s">
        <v>61</v>
      </c>
      <c r="Q15" s="707"/>
      <c r="R15" s="707"/>
      <c r="S15" s="707"/>
      <c r="T15" s="70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0" t="s">
        <v>58</v>
      </c>
      <c r="B17" s="690" t="s">
        <v>48</v>
      </c>
      <c r="C17" s="711" t="s">
        <v>47</v>
      </c>
      <c r="D17" s="713" t="s">
        <v>49</v>
      </c>
      <c r="E17" s="714"/>
      <c r="F17" s="690" t="s">
        <v>21</v>
      </c>
      <c r="G17" s="690" t="s">
        <v>24</v>
      </c>
      <c r="H17" s="690" t="s">
        <v>22</v>
      </c>
      <c r="I17" s="690" t="s">
        <v>23</v>
      </c>
      <c r="J17" s="690" t="s">
        <v>16</v>
      </c>
      <c r="K17" s="690" t="s">
        <v>63</v>
      </c>
      <c r="L17" s="690" t="s">
        <v>65</v>
      </c>
      <c r="M17" s="690" t="s">
        <v>2</v>
      </c>
      <c r="N17" s="690" t="s">
        <v>64</v>
      </c>
      <c r="O17" s="690" t="s">
        <v>25</v>
      </c>
      <c r="P17" s="713" t="s">
        <v>17</v>
      </c>
      <c r="Q17" s="717"/>
      <c r="R17" s="717"/>
      <c r="S17" s="717"/>
      <c r="T17" s="714"/>
      <c r="U17" s="709" t="s">
        <v>55</v>
      </c>
      <c r="V17" s="710"/>
      <c r="W17" s="690" t="s">
        <v>6</v>
      </c>
      <c r="X17" s="690" t="s">
        <v>41</v>
      </c>
      <c r="Y17" s="692" t="s">
        <v>53</v>
      </c>
      <c r="Z17" s="694" t="s">
        <v>18</v>
      </c>
      <c r="AA17" s="696" t="s">
        <v>59</v>
      </c>
      <c r="AB17" s="696" t="s">
        <v>19</v>
      </c>
      <c r="AC17" s="696" t="s">
        <v>66</v>
      </c>
      <c r="AD17" s="698" t="s">
        <v>56</v>
      </c>
      <c r="AE17" s="699"/>
      <c r="AF17" s="700"/>
      <c r="AG17" s="82"/>
      <c r="BD17" s="81" t="s">
        <v>62</v>
      </c>
    </row>
    <row r="18" spans="1:68" ht="14.25" customHeight="1" x14ac:dyDescent="0.2">
      <c r="A18" s="691"/>
      <c r="B18" s="691"/>
      <c r="C18" s="712"/>
      <c r="D18" s="715"/>
      <c r="E18" s="716"/>
      <c r="F18" s="691"/>
      <c r="G18" s="691"/>
      <c r="H18" s="691"/>
      <c r="I18" s="691"/>
      <c r="J18" s="691"/>
      <c r="K18" s="691"/>
      <c r="L18" s="691"/>
      <c r="M18" s="691"/>
      <c r="N18" s="691"/>
      <c r="O18" s="691"/>
      <c r="P18" s="715"/>
      <c r="Q18" s="718"/>
      <c r="R18" s="718"/>
      <c r="S18" s="718"/>
      <c r="T18" s="716"/>
      <c r="U18" s="83" t="s">
        <v>44</v>
      </c>
      <c r="V18" s="83" t="s">
        <v>43</v>
      </c>
      <c r="W18" s="691"/>
      <c r="X18" s="691"/>
      <c r="Y18" s="693"/>
      <c r="Z18" s="695"/>
      <c r="AA18" s="697"/>
      <c r="AB18" s="697"/>
      <c r="AC18" s="697"/>
      <c r="AD18" s="701"/>
      <c r="AE18" s="702"/>
      <c r="AF18" s="703"/>
      <c r="AG18" s="82"/>
      <c r="BD18" s="81"/>
    </row>
    <row r="19" spans="1:68" ht="27.75" customHeight="1" x14ac:dyDescent="0.2">
      <c r="A19" s="497" t="s">
        <v>77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4"/>
      <c r="AB19" s="54"/>
      <c r="AC19" s="54"/>
    </row>
    <row r="20" spans="1:68" ht="16.5" customHeight="1" x14ac:dyDescent="0.25">
      <c r="A20" s="480" t="s">
        <v>77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65"/>
      <c r="AB20" s="65"/>
      <c r="AC20" s="79"/>
    </row>
    <row r="21" spans="1:68" ht="14.25" customHeight="1" x14ac:dyDescent="0.25">
      <c r="A21" s="481" t="s">
        <v>78</v>
      </c>
      <c r="B21" s="481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481"/>
      <c r="W21" s="481"/>
      <c r="X21" s="481"/>
      <c r="Y21" s="481"/>
      <c r="Z21" s="481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482">
        <v>4680115885912</v>
      </c>
      <c r="E22" s="48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84"/>
      <c r="R22" s="484"/>
      <c r="S22" s="484"/>
      <c r="T22" s="4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482">
        <v>4607091388237</v>
      </c>
      <c r="E23" s="48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84"/>
      <c r="R23" s="484"/>
      <c r="S23" s="484"/>
      <c r="T23" s="485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89"/>
      <c r="B24" s="489"/>
      <c r="C24" s="489"/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90"/>
      <c r="P24" s="486" t="s">
        <v>40</v>
      </c>
      <c r="Q24" s="487"/>
      <c r="R24" s="487"/>
      <c r="S24" s="487"/>
      <c r="T24" s="487"/>
      <c r="U24" s="487"/>
      <c r="V24" s="488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89"/>
      <c r="B25" s="489"/>
      <c r="C25" s="489"/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489"/>
      <c r="O25" s="490"/>
      <c r="P25" s="486" t="s">
        <v>40</v>
      </c>
      <c r="Q25" s="487"/>
      <c r="R25" s="487"/>
      <c r="S25" s="487"/>
      <c r="T25" s="487"/>
      <c r="U25" s="487"/>
      <c r="V25" s="488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81" t="s">
        <v>87</v>
      </c>
      <c r="B26" s="481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1"/>
      <c r="AA26" s="66"/>
      <c r="AB26" s="66"/>
      <c r="AC26" s="80"/>
    </row>
    <row r="27" spans="1:68" ht="27" customHeight="1" x14ac:dyDescent="0.25">
      <c r="A27" s="63" t="s">
        <v>88</v>
      </c>
      <c r="B27" s="63" t="s">
        <v>89</v>
      </c>
      <c r="C27" s="36">
        <v>4301032013</v>
      </c>
      <c r="D27" s="482">
        <v>4607091388503</v>
      </c>
      <c r="E27" s="482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83</v>
      </c>
      <c r="L27" s="37" t="s">
        <v>45</v>
      </c>
      <c r="M27" s="38" t="s">
        <v>92</v>
      </c>
      <c r="N27" s="38"/>
      <c r="O27" s="37">
        <v>120</v>
      </c>
      <c r="P2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84"/>
      <c r="R27" s="484"/>
      <c r="S27" s="484"/>
      <c r="T27" s="485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91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89"/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s="490"/>
      <c r="P28" s="486" t="s">
        <v>40</v>
      </c>
      <c r="Q28" s="487"/>
      <c r="R28" s="487"/>
      <c r="S28" s="487"/>
      <c r="T28" s="487"/>
      <c r="U28" s="487"/>
      <c r="V28" s="488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89"/>
      <c r="B29" s="489"/>
      <c r="C29" s="489"/>
      <c r="D29" s="489"/>
      <c r="E29" s="489"/>
      <c r="F29" s="489"/>
      <c r="G29" s="489"/>
      <c r="H29" s="489"/>
      <c r="I29" s="489"/>
      <c r="J29" s="489"/>
      <c r="K29" s="489"/>
      <c r="L29" s="489"/>
      <c r="M29" s="489"/>
      <c r="N29" s="489"/>
      <c r="O29" s="490"/>
      <c r="P29" s="486" t="s">
        <v>40</v>
      </c>
      <c r="Q29" s="487"/>
      <c r="R29" s="487"/>
      <c r="S29" s="487"/>
      <c r="T29" s="487"/>
      <c r="U29" s="487"/>
      <c r="V29" s="488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97" t="s">
        <v>93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4"/>
      <c r="AB30" s="54"/>
      <c r="AC30" s="54"/>
    </row>
    <row r="31" spans="1:68" ht="16.5" customHeight="1" x14ac:dyDescent="0.25">
      <c r="A31" s="480" t="s">
        <v>94</v>
      </c>
      <c r="B31" s="480"/>
      <c r="C31" s="480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65"/>
      <c r="AB31" s="65"/>
      <c r="AC31" s="79"/>
    </row>
    <row r="32" spans="1:68" ht="14.25" customHeight="1" x14ac:dyDescent="0.25">
      <c r="A32" s="481" t="s">
        <v>95</v>
      </c>
      <c r="B32" s="481"/>
      <c r="C32" s="481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1"/>
      <c r="X32" s="481"/>
      <c r="Y32" s="481"/>
      <c r="Z32" s="481"/>
      <c r="AA32" s="66"/>
      <c r="AB32" s="66"/>
      <c r="AC32" s="80"/>
    </row>
    <row r="33" spans="1:68" ht="16.5" customHeight="1" x14ac:dyDescent="0.25">
      <c r="A33" s="63" t="s">
        <v>96</v>
      </c>
      <c r="B33" s="63" t="s">
        <v>97</v>
      </c>
      <c r="C33" s="36">
        <v>4301011380</v>
      </c>
      <c r="D33" s="482">
        <v>4607091385670</v>
      </c>
      <c r="E33" s="482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100</v>
      </c>
      <c r="L33" s="37" t="s">
        <v>45</v>
      </c>
      <c r="M33" s="38" t="s">
        <v>99</v>
      </c>
      <c r="N33" s="38"/>
      <c r="O33" s="37">
        <v>50</v>
      </c>
      <c r="P33" s="6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84"/>
      <c r="R33" s="484"/>
      <c r="S33" s="484"/>
      <c r="T33" s="485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98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16.5" customHeight="1" x14ac:dyDescent="0.25">
      <c r="A34" s="63" t="s">
        <v>101</v>
      </c>
      <c r="B34" s="63" t="s">
        <v>102</v>
      </c>
      <c r="C34" s="36">
        <v>4301011625</v>
      </c>
      <c r="D34" s="482">
        <v>4680115883956</v>
      </c>
      <c r="E34" s="482"/>
      <c r="F34" s="62">
        <v>1.4</v>
      </c>
      <c r="G34" s="37">
        <v>8</v>
      </c>
      <c r="H34" s="62">
        <v>11.2</v>
      </c>
      <c r="I34" s="62">
        <v>11.635</v>
      </c>
      <c r="J34" s="37">
        <v>64</v>
      </c>
      <c r="K34" s="37" t="s">
        <v>100</v>
      </c>
      <c r="L34" s="37" t="s">
        <v>45</v>
      </c>
      <c r="M34" s="38" t="s">
        <v>99</v>
      </c>
      <c r="N34" s="38"/>
      <c r="O34" s="37">
        <v>50</v>
      </c>
      <c r="P34" s="6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84"/>
      <c r="R34" s="484"/>
      <c r="S34" s="484"/>
      <c r="T34" s="485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IFERROR(IF(Y34=0,"",ROUNDUP(Y34/H34,0)*0.01898),"")</f>
        <v/>
      </c>
      <c r="AA34" s="68" t="s">
        <v>45</v>
      </c>
      <c r="AB34" s="69" t="s">
        <v>45</v>
      </c>
      <c r="AC34" s="94" t="s">
        <v>103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104</v>
      </c>
      <c r="B35" s="63" t="s">
        <v>105</v>
      </c>
      <c r="C35" s="36">
        <v>4301011565</v>
      </c>
      <c r="D35" s="482">
        <v>4680115882539</v>
      </c>
      <c r="E35" s="482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84"/>
      <c r="R35" s="484"/>
      <c r="S35" s="484"/>
      <c r="T35" s="4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98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4301011382</v>
      </c>
      <c r="D36" s="482">
        <v>4607091385687</v>
      </c>
      <c r="E36" s="482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107</v>
      </c>
      <c r="L36" s="37" t="s">
        <v>45</v>
      </c>
      <c r="M36" s="38" t="s">
        <v>106</v>
      </c>
      <c r="N36" s="38"/>
      <c r="O36" s="37">
        <v>50</v>
      </c>
      <c r="P36" s="6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84"/>
      <c r="R36" s="484"/>
      <c r="S36" s="484"/>
      <c r="T36" s="485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98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4301011624</v>
      </c>
      <c r="D37" s="482">
        <v>4680115883949</v>
      </c>
      <c r="E37" s="482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107</v>
      </c>
      <c r="L37" s="37" t="s">
        <v>45</v>
      </c>
      <c r="M37" s="38" t="s">
        <v>99</v>
      </c>
      <c r="N37" s="38"/>
      <c r="O37" s="37">
        <v>50</v>
      </c>
      <c r="P37" s="6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84"/>
      <c r="R37" s="484"/>
      <c r="S37" s="484"/>
      <c r="T37" s="485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489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90"/>
      <c r="P38" s="486" t="s">
        <v>40</v>
      </c>
      <c r="Q38" s="487"/>
      <c r="R38" s="487"/>
      <c r="S38" s="487"/>
      <c r="T38" s="487"/>
      <c r="U38" s="487"/>
      <c r="V38" s="488"/>
      <c r="W38" s="42" t="s">
        <v>39</v>
      </c>
      <c r="X38" s="43">
        <f>IFERROR(X33/H33,"0")+IFERROR(X34/H34,"0")+IFERROR(X35/H35,"0")+IFERROR(X36/H36,"0")+IFERROR(X37/H37,"0")</f>
        <v>0</v>
      </c>
      <c r="Y38" s="43">
        <f>IFERROR(Y33/H33,"0")+IFERROR(Y34/H34,"0")+IFERROR(Y35/H35,"0")+IFERROR(Y36/H36,"0")+IFERROR(Y37/H37,"0")</f>
        <v>0</v>
      </c>
      <c r="Z38" s="43">
        <f>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90"/>
      <c r="P39" s="486" t="s">
        <v>40</v>
      </c>
      <c r="Q39" s="487"/>
      <c r="R39" s="487"/>
      <c r="S39" s="487"/>
      <c r="T39" s="487"/>
      <c r="U39" s="487"/>
      <c r="V39" s="488"/>
      <c r="W39" s="42" t="s">
        <v>0</v>
      </c>
      <c r="X39" s="43">
        <f>IFERROR(SUM(X33:X37),"0")</f>
        <v>0</v>
      </c>
      <c r="Y39" s="43">
        <f>IFERROR(SUM(Y33:Y37),"0")</f>
        <v>0</v>
      </c>
      <c r="Z39" s="42"/>
      <c r="AA39" s="67"/>
      <c r="AB39" s="67"/>
      <c r="AC39" s="67"/>
    </row>
    <row r="40" spans="1:68" ht="16.5" customHeight="1" x14ac:dyDescent="0.25">
      <c r="A40" s="480" t="s">
        <v>112</v>
      </c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65"/>
      <c r="AB40" s="65"/>
      <c r="AC40" s="79"/>
    </row>
    <row r="41" spans="1:68" ht="14.25" customHeight="1" x14ac:dyDescent="0.25">
      <c r="A41" s="481" t="s">
        <v>95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1"/>
      <c r="Z41" s="481"/>
      <c r="AA41" s="66"/>
      <c r="AB41" s="66"/>
      <c r="AC41" s="80"/>
    </row>
    <row r="42" spans="1:68" ht="27" customHeight="1" x14ac:dyDescent="0.25">
      <c r="A42" s="63" t="s">
        <v>113</v>
      </c>
      <c r="B42" s="63" t="s">
        <v>114</v>
      </c>
      <c r="C42" s="36">
        <v>4301012030</v>
      </c>
      <c r="D42" s="482">
        <v>4680115885882</v>
      </c>
      <c r="E42" s="482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100</v>
      </c>
      <c r="L42" s="37" t="s">
        <v>45</v>
      </c>
      <c r="M42" s="38" t="s">
        <v>106</v>
      </c>
      <c r="N42" s="38"/>
      <c r="O42" s="37">
        <v>50</v>
      </c>
      <c r="P42" s="6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84"/>
      <c r="R42" s="484"/>
      <c r="S42" s="484"/>
      <c r="T42" s="485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8" si="0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115</v>
      </c>
      <c r="AG42" s="78"/>
      <c r="AJ42" s="84" t="s">
        <v>45</v>
      </c>
      <c r="AK42" s="84">
        <v>0</v>
      </c>
      <c r="BB42" s="103" t="s">
        <v>67</v>
      </c>
      <c r="BM42" s="78">
        <f t="shared" ref="BM42:BM48" si="1">IFERROR(X42*I42/H42,"0")</f>
        <v>0</v>
      </c>
      <c r="BN42" s="78">
        <f t="shared" ref="BN42:BN48" si="2">IFERROR(Y42*I42/H42,"0")</f>
        <v>0</v>
      </c>
      <c r="BO42" s="78">
        <f t="shared" ref="BO42:BO48" si="3">IFERROR(1/J42*(X42/H42),"0")</f>
        <v>0</v>
      </c>
      <c r="BP42" s="78">
        <f t="shared" ref="BP42:BP48" si="4">IFERROR(1/J42*(Y42/H42),"0")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4301011816</v>
      </c>
      <c r="D43" s="482">
        <v>4680115881426</v>
      </c>
      <c r="E43" s="482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100</v>
      </c>
      <c r="L43" s="37" t="s">
        <v>45</v>
      </c>
      <c r="M43" s="38" t="s">
        <v>99</v>
      </c>
      <c r="N43" s="38"/>
      <c r="O43" s="37">
        <v>50</v>
      </c>
      <c r="P4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84"/>
      <c r="R43" s="484"/>
      <c r="S43" s="484"/>
      <c r="T43" s="485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4" t="s">
        <v>118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4301011386</v>
      </c>
      <c r="D44" s="482">
        <v>4680115880283</v>
      </c>
      <c r="E44" s="482"/>
      <c r="F44" s="62">
        <v>0.6</v>
      </c>
      <c r="G44" s="37">
        <v>8</v>
      </c>
      <c r="H44" s="62">
        <v>4.8</v>
      </c>
      <c r="I44" s="62">
        <v>5.01</v>
      </c>
      <c r="J44" s="37">
        <v>132</v>
      </c>
      <c r="K44" s="37" t="s">
        <v>107</v>
      </c>
      <c r="L44" s="37" t="s">
        <v>45</v>
      </c>
      <c r="M44" s="38" t="s">
        <v>99</v>
      </c>
      <c r="N44" s="38"/>
      <c r="O44" s="37">
        <v>45</v>
      </c>
      <c r="P4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84"/>
      <c r="R44" s="484"/>
      <c r="S44" s="484"/>
      <c r="T44" s="485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121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4301011432</v>
      </c>
      <c r="D45" s="482">
        <v>4680115882720</v>
      </c>
      <c r="E45" s="482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107</v>
      </c>
      <c r="L45" s="37" t="s">
        <v>45</v>
      </c>
      <c r="M45" s="38" t="s">
        <v>99</v>
      </c>
      <c r="N45" s="38"/>
      <c r="O45" s="37">
        <v>90</v>
      </c>
      <c r="P45" s="6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84"/>
      <c r="R45" s="484"/>
      <c r="S45" s="484"/>
      <c r="T45" s="485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124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16.5" customHeight="1" x14ac:dyDescent="0.25">
      <c r="A46" s="63" t="s">
        <v>125</v>
      </c>
      <c r="B46" s="63" t="s">
        <v>126</v>
      </c>
      <c r="C46" s="36">
        <v>4301011806</v>
      </c>
      <c r="D46" s="482">
        <v>4680115881525</v>
      </c>
      <c r="E46" s="482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107</v>
      </c>
      <c r="L46" s="37" t="s">
        <v>45</v>
      </c>
      <c r="M46" s="38" t="s">
        <v>99</v>
      </c>
      <c r="N46" s="38"/>
      <c r="O46" s="37">
        <v>50</v>
      </c>
      <c r="P46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84"/>
      <c r="R46" s="484"/>
      <c r="S46" s="484"/>
      <c r="T46" s="485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118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4301011589</v>
      </c>
      <c r="D47" s="482">
        <v>4680115885899</v>
      </c>
      <c r="E47" s="482"/>
      <c r="F47" s="62">
        <v>0.35</v>
      </c>
      <c r="G47" s="37">
        <v>6</v>
      </c>
      <c r="H47" s="62">
        <v>2.1</v>
      </c>
      <c r="I47" s="62">
        <v>2.2799999999999998</v>
      </c>
      <c r="J47" s="37">
        <v>182</v>
      </c>
      <c r="K47" s="37" t="s">
        <v>83</v>
      </c>
      <c r="L47" s="37" t="s">
        <v>45</v>
      </c>
      <c r="M47" s="38" t="s">
        <v>130</v>
      </c>
      <c r="N47" s="38"/>
      <c r="O47" s="37">
        <v>50</v>
      </c>
      <c r="P47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84"/>
      <c r="R47" s="484"/>
      <c r="S47" s="484"/>
      <c r="T47" s="485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12" t="s">
        <v>129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4301011801</v>
      </c>
      <c r="D48" s="482">
        <v>4680115881419</v>
      </c>
      <c r="E48" s="482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107</v>
      </c>
      <c r="L48" s="37" t="s">
        <v>45</v>
      </c>
      <c r="M48" s="38" t="s">
        <v>99</v>
      </c>
      <c r="N48" s="38"/>
      <c r="O48" s="37">
        <v>50</v>
      </c>
      <c r="P48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84"/>
      <c r="R48" s="484"/>
      <c r="S48" s="484"/>
      <c r="T48" s="48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118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x14ac:dyDescent="0.2">
      <c r="A49" s="489"/>
      <c r="B49" s="489"/>
      <c r="C49" s="489"/>
      <c r="D49" s="489"/>
      <c r="E49" s="489"/>
      <c r="F49" s="489"/>
      <c r="G49" s="489"/>
      <c r="H49" s="489"/>
      <c r="I49" s="489"/>
      <c r="J49" s="489"/>
      <c r="K49" s="489"/>
      <c r="L49" s="489"/>
      <c r="M49" s="489"/>
      <c r="N49" s="489"/>
      <c r="O49" s="490"/>
      <c r="P49" s="486" t="s">
        <v>40</v>
      </c>
      <c r="Q49" s="487"/>
      <c r="R49" s="487"/>
      <c r="S49" s="487"/>
      <c r="T49" s="487"/>
      <c r="U49" s="487"/>
      <c r="V49" s="488"/>
      <c r="W49" s="42" t="s">
        <v>39</v>
      </c>
      <c r="X49" s="43">
        <f>IFERROR(X42/H42,"0")+IFERROR(X43/H43,"0")+IFERROR(X44/H44,"0")+IFERROR(X45/H45,"0")+IFERROR(X46/H46,"0")+IFERROR(X47/H47,"0")+IFERROR(X48/H48,"0")</f>
        <v>0</v>
      </c>
      <c r="Y49" s="43">
        <f>IFERROR(Y42/H42,"0")+IFERROR(Y43/H43,"0")+IFERROR(Y44/H44,"0")+IFERROR(Y45/H45,"0")+IFERROR(Y46/H46,"0")+IFERROR(Y47/H47,"0")+IFERROR(Y48/H48,"0")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89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90"/>
      <c r="P50" s="486" t="s">
        <v>40</v>
      </c>
      <c r="Q50" s="487"/>
      <c r="R50" s="487"/>
      <c r="S50" s="487"/>
      <c r="T50" s="487"/>
      <c r="U50" s="487"/>
      <c r="V50" s="488"/>
      <c r="W50" s="42" t="s">
        <v>0</v>
      </c>
      <c r="X50" s="43">
        <f>IFERROR(SUM(X42:X48),"0")</f>
        <v>0</v>
      </c>
      <c r="Y50" s="43">
        <f>IFERROR(SUM(Y42:Y48),"0")</f>
        <v>0</v>
      </c>
      <c r="Z50" s="42"/>
      <c r="AA50" s="67"/>
      <c r="AB50" s="67"/>
      <c r="AC50" s="67"/>
    </row>
    <row r="51" spans="1:68" ht="14.25" customHeight="1" x14ac:dyDescent="0.25">
      <c r="A51" s="481" t="s">
        <v>133</v>
      </c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66"/>
      <c r="AB51" s="66"/>
      <c r="AC51" s="80"/>
    </row>
    <row r="52" spans="1:68" ht="27" customHeight="1" x14ac:dyDescent="0.25">
      <c r="A52" s="63" t="s">
        <v>134</v>
      </c>
      <c r="B52" s="63" t="s">
        <v>135</v>
      </c>
      <c r="C52" s="36">
        <v>4301020298</v>
      </c>
      <c r="D52" s="482">
        <v>4680115881440</v>
      </c>
      <c r="E52" s="482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100</v>
      </c>
      <c r="L52" s="37" t="s">
        <v>45</v>
      </c>
      <c r="M52" s="38" t="s">
        <v>99</v>
      </c>
      <c r="N52" s="38"/>
      <c r="O52" s="37">
        <v>50</v>
      </c>
      <c r="P52" s="6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84"/>
      <c r="R52" s="484"/>
      <c r="S52" s="484"/>
      <c r="T52" s="485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6" t="s">
        <v>136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4301020228</v>
      </c>
      <c r="D53" s="482">
        <v>4680115882751</v>
      </c>
      <c r="E53" s="482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107</v>
      </c>
      <c r="L53" s="37" t="s">
        <v>45</v>
      </c>
      <c r="M53" s="38" t="s">
        <v>99</v>
      </c>
      <c r="N53" s="38"/>
      <c r="O53" s="37">
        <v>90</v>
      </c>
      <c r="P53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84"/>
      <c r="R53" s="484"/>
      <c r="S53" s="484"/>
      <c r="T53" s="485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ht="16.5" customHeight="1" x14ac:dyDescent="0.25">
      <c r="A54" s="63" t="s">
        <v>140</v>
      </c>
      <c r="B54" s="63" t="s">
        <v>141</v>
      </c>
      <c r="C54" s="36">
        <v>4301020358</v>
      </c>
      <c r="D54" s="482">
        <v>4680115885950</v>
      </c>
      <c r="E54" s="482"/>
      <c r="F54" s="62">
        <v>0.37</v>
      </c>
      <c r="G54" s="37">
        <v>6</v>
      </c>
      <c r="H54" s="62">
        <v>2.2200000000000002</v>
      </c>
      <c r="I54" s="62">
        <v>2.4</v>
      </c>
      <c r="J54" s="37">
        <v>182</v>
      </c>
      <c r="K54" s="37" t="s">
        <v>83</v>
      </c>
      <c r="L54" s="37" t="s">
        <v>45</v>
      </c>
      <c r="M54" s="38" t="s">
        <v>106</v>
      </c>
      <c r="N54" s="38"/>
      <c r="O54" s="37">
        <v>50</v>
      </c>
      <c r="P54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84"/>
      <c r="R54" s="484"/>
      <c r="S54" s="484"/>
      <c r="T54" s="485"/>
      <c r="U54" s="39" t="s">
        <v>45</v>
      </c>
      <c r="V54" s="39" t="s">
        <v>45</v>
      </c>
      <c r="W54" s="40" t="s">
        <v>0</v>
      </c>
      <c r="X54" s="58">
        <v>0</v>
      </c>
      <c r="Y54" s="55">
        <f>IFERROR(IF(X54="",0,CEILING((X54/$H54),1)*$H54),"")</f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67</v>
      </c>
      <c r="BM54" s="78">
        <f>IFERROR(X54*I54/H54,"0")</f>
        <v>0</v>
      </c>
      <c r="BN54" s="78">
        <f>IFERROR(Y54*I54/H54,"0")</f>
        <v>0</v>
      </c>
      <c r="BO54" s="78">
        <f>IFERROR(1/J54*(X54/H54),"0")</f>
        <v>0</v>
      </c>
      <c r="BP54" s="78">
        <f>IFERROR(1/J54*(Y54/H54),"0")</f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4301020296</v>
      </c>
      <c r="D55" s="482">
        <v>4680115881433</v>
      </c>
      <c r="E55" s="482"/>
      <c r="F55" s="62">
        <v>0.45</v>
      </c>
      <c r="G55" s="37">
        <v>6</v>
      </c>
      <c r="H55" s="62">
        <v>2.7</v>
      </c>
      <c r="I55" s="62">
        <v>2.88</v>
      </c>
      <c r="J55" s="37">
        <v>182</v>
      </c>
      <c r="K55" s="37" t="s">
        <v>83</v>
      </c>
      <c r="L55" s="37" t="s">
        <v>45</v>
      </c>
      <c r="M55" s="38" t="s">
        <v>99</v>
      </c>
      <c r="N55" s="38"/>
      <c r="O55" s="37">
        <v>50</v>
      </c>
      <c r="P55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84"/>
      <c r="R55" s="484"/>
      <c r="S55" s="484"/>
      <c r="T55" s="485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136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x14ac:dyDescent="0.2">
      <c r="A56" s="489"/>
      <c r="B56" s="489"/>
      <c r="C56" s="489"/>
      <c r="D56" s="489"/>
      <c r="E56" s="489"/>
      <c r="F56" s="489"/>
      <c r="G56" s="489"/>
      <c r="H56" s="489"/>
      <c r="I56" s="489"/>
      <c r="J56" s="489"/>
      <c r="K56" s="489"/>
      <c r="L56" s="489"/>
      <c r="M56" s="489"/>
      <c r="N56" s="489"/>
      <c r="O56" s="490"/>
      <c r="P56" s="486" t="s">
        <v>40</v>
      </c>
      <c r="Q56" s="487"/>
      <c r="R56" s="487"/>
      <c r="S56" s="487"/>
      <c r="T56" s="487"/>
      <c r="U56" s="487"/>
      <c r="V56" s="488"/>
      <c r="W56" s="42" t="s">
        <v>39</v>
      </c>
      <c r="X56" s="43">
        <f>IFERROR(X52/H52,"0")+IFERROR(X53/H53,"0")+IFERROR(X54/H54,"0")+IFERROR(X55/H55,"0")</f>
        <v>0</v>
      </c>
      <c r="Y56" s="43">
        <f>IFERROR(Y52/H52,"0")+IFERROR(Y53/H53,"0")+IFERROR(Y54/H54,"0")+IFERROR(Y55/H55,"0")</f>
        <v>0</v>
      </c>
      <c r="Z56" s="43">
        <f>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489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90"/>
      <c r="P57" s="486" t="s">
        <v>40</v>
      </c>
      <c r="Q57" s="487"/>
      <c r="R57" s="487"/>
      <c r="S57" s="487"/>
      <c r="T57" s="487"/>
      <c r="U57" s="487"/>
      <c r="V57" s="488"/>
      <c r="W57" s="42" t="s">
        <v>0</v>
      </c>
      <c r="X57" s="43">
        <f>IFERROR(SUM(X52:X55),"0")</f>
        <v>0</v>
      </c>
      <c r="Y57" s="43">
        <f>IFERROR(SUM(Y52:Y55),"0")</f>
        <v>0</v>
      </c>
      <c r="Z57" s="42"/>
      <c r="AA57" s="67"/>
      <c r="AB57" s="67"/>
      <c r="AC57" s="67"/>
    </row>
    <row r="58" spans="1:68" ht="14.25" customHeight="1" x14ac:dyDescent="0.25">
      <c r="A58" s="481" t="s">
        <v>144</v>
      </c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66"/>
      <c r="AB58" s="66"/>
      <c r="AC58" s="80"/>
    </row>
    <row r="59" spans="1:68" ht="37.5" customHeight="1" x14ac:dyDescent="0.25">
      <c r="A59" s="63" t="s">
        <v>145</v>
      </c>
      <c r="B59" s="63" t="s">
        <v>146</v>
      </c>
      <c r="C59" s="36">
        <v>4301060371</v>
      </c>
      <c r="D59" s="482">
        <v>4680115881532</v>
      </c>
      <c r="E59" s="482"/>
      <c r="F59" s="62">
        <v>1.4</v>
      </c>
      <c r="G59" s="37">
        <v>6</v>
      </c>
      <c r="H59" s="62">
        <v>8.4</v>
      </c>
      <c r="I59" s="62">
        <v>8.9190000000000005</v>
      </c>
      <c r="J59" s="37">
        <v>64</v>
      </c>
      <c r="K59" s="37" t="s">
        <v>100</v>
      </c>
      <c r="L59" s="37" t="s">
        <v>45</v>
      </c>
      <c r="M59" s="38" t="s">
        <v>82</v>
      </c>
      <c r="N59" s="38"/>
      <c r="O59" s="37">
        <v>30</v>
      </c>
      <c r="P59" s="67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84"/>
      <c r="R59" s="484"/>
      <c r="S59" s="484"/>
      <c r="T59" s="485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67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4301060351</v>
      </c>
      <c r="D60" s="482">
        <v>4680115881464</v>
      </c>
      <c r="E60" s="482"/>
      <c r="F60" s="62">
        <v>0.4</v>
      </c>
      <c r="G60" s="37">
        <v>6</v>
      </c>
      <c r="H60" s="62">
        <v>2.4</v>
      </c>
      <c r="I60" s="62">
        <v>2.61</v>
      </c>
      <c r="J60" s="37">
        <v>132</v>
      </c>
      <c r="K60" s="37" t="s">
        <v>107</v>
      </c>
      <c r="L60" s="37" t="s">
        <v>45</v>
      </c>
      <c r="M60" s="38" t="s">
        <v>106</v>
      </c>
      <c r="N60" s="38"/>
      <c r="O60" s="37">
        <v>30</v>
      </c>
      <c r="P60" s="6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84"/>
      <c r="R60" s="484"/>
      <c r="S60" s="484"/>
      <c r="T60" s="48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67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489"/>
      <c r="B61" s="489"/>
      <c r="C61" s="489"/>
      <c r="D61" s="489"/>
      <c r="E61" s="489"/>
      <c r="F61" s="489"/>
      <c r="G61" s="489"/>
      <c r="H61" s="489"/>
      <c r="I61" s="489"/>
      <c r="J61" s="489"/>
      <c r="K61" s="489"/>
      <c r="L61" s="489"/>
      <c r="M61" s="489"/>
      <c r="N61" s="489"/>
      <c r="O61" s="490"/>
      <c r="P61" s="486" t="s">
        <v>40</v>
      </c>
      <c r="Q61" s="487"/>
      <c r="R61" s="487"/>
      <c r="S61" s="487"/>
      <c r="T61" s="487"/>
      <c r="U61" s="487"/>
      <c r="V61" s="488"/>
      <c r="W61" s="42" t="s">
        <v>39</v>
      </c>
      <c r="X61" s="43">
        <f>IFERROR(X59/H59,"0")+IFERROR(X60/H60,"0")</f>
        <v>0</v>
      </c>
      <c r="Y61" s="43">
        <f>IFERROR(Y59/H59,"0")+IFERROR(Y60/H60,"0")</f>
        <v>0</v>
      </c>
      <c r="Z61" s="43">
        <f>IFERROR(IF(Z59="",0,Z59),"0")+IFERROR(IF(Z60="",0,Z60),"0")</f>
        <v>0</v>
      </c>
      <c r="AA61" s="67"/>
      <c r="AB61" s="67"/>
      <c r="AC61" s="67"/>
    </row>
    <row r="62" spans="1:68" x14ac:dyDescent="0.2">
      <c r="A62" s="489"/>
      <c r="B62" s="489"/>
      <c r="C62" s="489"/>
      <c r="D62" s="489"/>
      <c r="E62" s="489"/>
      <c r="F62" s="489"/>
      <c r="G62" s="489"/>
      <c r="H62" s="489"/>
      <c r="I62" s="489"/>
      <c r="J62" s="489"/>
      <c r="K62" s="489"/>
      <c r="L62" s="489"/>
      <c r="M62" s="489"/>
      <c r="N62" s="489"/>
      <c r="O62" s="490"/>
      <c r="P62" s="486" t="s">
        <v>40</v>
      </c>
      <c r="Q62" s="487"/>
      <c r="R62" s="487"/>
      <c r="S62" s="487"/>
      <c r="T62" s="487"/>
      <c r="U62" s="487"/>
      <c r="V62" s="488"/>
      <c r="W62" s="42" t="s">
        <v>0</v>
      </c>
      <c r="X62" s="43">
        <f>IFERROR(SUM(X59:X60),"0")</f>
        <v>0</v>
      </c>
      <c r="Y62" s="43">
        <f>IFERROR(SUM(Y59:Y60),"0")</f>
        <v>0</v>
      </c>
      <c r="Z62" s="42"/>
      <c r="AA62" s="67"/>
      <c r="AB62" s="67"/>
      <c r="AC62" s="67"/>
    </row>
    <row r="63" spans="1:68" ht="16.5" customHeight="1" x14ac:dyDescent="0.25">
      <c r="A63" s="480" t="s">
        <v>151</v>
      </c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65"/>
      <c r="AB63" s="65"/>
      <c r="AC63" s="79"/>
    </row>
    <row r="64" spans="1:68" ht="14.25" customHeight="1" x14ac:dyDescent="0.25">
      <c r="A64" s="481" t="s">
        <v>95</v>
      </c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4301011468</v>
      </c>
      <c r="D65" s="482">
        <v>4680115881327</v>
      </c>
      <c r="E65" s="482"/>
      <c r="F65" s="62">
        <v>1.35</v>
      </c>
      <c r="G65" s="37">
        <v>8</v>
      </c>
      <c r="H65" s="62">
        <v>10.8</v>
      </c>
      <c r="I65" s="62">
        <v>11.234999999999999</v>
      </c>
      <c r="J65" s="37">
        <v>64</v>
      </c>
      <c r="K65" s="37" t="s">
        <v>100</v>
      </c>
      <c r="L65" s="37" t="s">
        <v>45</v>
      </c>
      <c r="M65" s="38" t="s">
        <v>130</v>
      </c>
      <c r="N65" s="38"/>
      <c r="O65" s="37">
        <v>50</v>
      </c>
      <c r="P65" s="6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84"/>
      <c r="R65" s="484"/>
      <c r="S65" s="484"/>
      <c r="T65" s="48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IFERROR(IF(Y65=0,"",ROUNDUP(Y65/H65,0)*0.01898),"")</f>
        <v/>
      </c>
      <c r="AA65" s="68" t="s">
        <v>45</v>
      </c>
      <c r="AB65" s="69" t="s">
        <v>45</v>
      </c>
      <c r="AC65" s="128" t="s">
        <v>154</v>
      </c>
      <c r="AG65" s="78"/>
      <c r="AJ65" s="84" t="s">
        <v>45</v>
      </c>
      <c r="AK65" s="84">
        <v>0</v>
      </c>
      <c r="BB65" s="129" t="s">
        <v>67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16.5" customHeight="1" x14ac:dyDescent="0.25">
      <c r="A66" s="63" t="s">
        <v>155</v>
      </c>
      <c r="B66" s="63" t="s">
        <v>156</v>
      </c>
      <c r="C66" s="36">
        <v>4301011476</v>
      </c>
      <c r="D66" s="482">
        <v>4680115881518</v>
      </c>
      <c r="E66" s="482"/>
      <c r="F66" s="62">
        <v>0.4</v>
      </c>
      <c r="G66" s="37">
        <v>10</v>
      </c>
      <c r="H66" s="62">
        <v>4</v>
      </c>
      <c r="I66" s="62">
        <v>4.21</v>
      </c>
      <c r="J66" s="37">
        <v>132</v>
      </c>
      <c r="K66" s="37" t="s">
        <v>107</v>
      </c>
      <c r="L66" s="37" t="s">
        <v>45</v>
      </c>
      <c r="M66" s="38" t="s">
        <v>106</v>
      </c>
      <c r="N66" s="38"/>
      <c r="O66" s="37">
        <v>50</v>
      </c>
      <c r="P66" s="6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84"/>
      <c r="R66" s="484"/>
      <c r="S66" s="484"/>
      <c r="T66" s="485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0" t="s">
        <v>154</v>
      </c>
      <c r="AG66" s="78"/>
      <c r="AJ66" s="84" t="s">
        <v>45</v>
      </c>
      <c r="AK66" s="84">
        <v>0</v>
      </c>
      <c r="BB66" s="131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489"/>
      <c r="B67" s="489"/>
      <c r="C67" s="489"/>
      <c r="D67" s="489"/>
      <c r="E67" s="489"/>
      <c r="F67" s="489"/>
      <c r="G67" s="489"/>
      <c r="H67" s="489"/>
      <c r="I67" s="489"/>
      <c r="J67" s="489"/>
      <c r="K67" s="489"/>
      <c r="L67" s="489"/>
      <c r="M67" s="489"/>
      <c r="N67" s="489"/>
      <c r="O67" s="490"/>
      <c r="P67" s="486" t="s">
        <v>40</v>
      </c>
      <c r="Q67" s="487"/>
      <c r="R67" s="487"/>
      <c r="S67" s="487"/>
      <c r="T67" s="487"/>
      <c r="U67" s="487"/>
      <c r="V67" s="488"/>
      <c r="W67" s="42" t="s">
        <v>39</v>
      </c>
      <c r="X67" s="43">
        <f>IFERROR(X65/H65,"0")+IFERROR(X66/H66,"0")</f>
        <v>0</v>
      </c>
      <c r="Y67" s="43">
        <f>IFERROR(Y65/H65,"0")+IFERROR(Y66/H66,"0")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89"/>
      <c r="B68" s="489"/>
      <c r="C68" s="489"/>
      <c r="D68" s="489"/>
      <c r="E68" s="489"/>
      <c r="F68" s="489"/>
      <c r="G68" s="489"/>
      <c r="H68" s="489"/>
      <c r="I68" s="489"/>
      <c r="J68" s="489"/>
      <c r="K68" s="489"/>
      <c r="L68" s="489"/>
      <c r="M68" s="489"/>
      <c r="N68" s="489"/>
      <c r="O68" s="490"/>
      <c r="P68" s="486" t="s">
        <v>40</v>
      </c>
      <c r="Q68" s="487"/>
      <c r="R68" s="487"/>
      <c r="S68" s="487"/>
      <c r="T68" s="487"/>
      <c r="U68" s="487"/>
      <c r="V68" s="488"/>
      <c r="W68" s="42" t="s">
        <v>0</v>
      </c>
      <c r="X68" s="43">
        <f>IFERROR(SUM(X65:X66),"0")</f>
        <v>0</v>
      </c>
      <c r="Y68" s="43">
        <f>IFERROR(SUM(Y65:Y66),"0")</f>
        <v>0</v>
      </c>
      <c r="Z68" s="42"/>
      <c r="AA68" s="67"/>
      <c r="AB68" s="67"/>
      <c r="AC68" s="67"/>
    </row>
    <row r="69" spans="1:68" ht="14.25" customHeight="1" x14ac:dyDescent="0.25">
      <c r="A69" s="481" t="s">
        <v>78</v>
      </c>
      <c r="B69" s="481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66"/>
      <c r="AB69" s="66"/>
      <c r="AC69" s="80"/>
    </row>
    <row r="70" spans="1:68" ht="27" customHeight="1" x14ac:dyDescent="0.25">
      <c r="A70" s="63" t="s">
        <v>157</v>
      </c>
      <c r="B70" s="63" t="s">
        <v>158</v>
      </c>
      <c r="C70" s="36">
        <v>4301051437</v>
      </c>
      <c r="D70" s="482">
        <v>4607091386967</v>
      </c>
      <c r="E70" s="482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100</v>
      </c>
      <c r="L70" s="37" t="s">
        <v>45</v>
      </c>
      <c r="M70" s="38" t="s">
        <v>106</v>
      </c>
      <c r="N70" s="38"/>
      <c r="O70" s="37">
        <v>45</v>
      </c>
      <c r="P70" s="6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84"/>
      <c r="R70" s="484"/>
      <c r="S70" s="484"/>
      <c r="T70" s="48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7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159</v>
      </c>
      <c r="AG70" s="78"/>
      <c r="AJ70" s="84" t="s">
        <v>45</v>
      </c>
      <c r="AK70" s="84">
        <v>0</v>
      </c>
      <c r="BB70" s="133" t="s">
        <v>67</v>
      </c>
      <c r="BM70" s="78">
        <f t="shared" ref="BM70:BM77" si="6">IFERROR(X70*I70/H70,"0")</f>
        <v>0</v>
      </c>
      <c r="BN70" s="78">
        <f t="shared" ref="BN70:BN77" si="7">IFERROR(Y70*I70/H70,"0")</f>
        <v>0</v>
      </c>
      <c r="BO70" s="78">
        <f t="shared" ref="BO70:BO77" si="8">IFERROR(1/J70*(X70/H70),"0")</f>
        <v>0</v>
      </c>
      <c r="BP70" s="78">
        <f t="shared" ref="BP70:BP77" si="9">IFERROR(1/J70*(Y70/H70),"0")</f>
        <v>0</v>
      </c>
    </row>
    <row r="71" spans="1:68" ht="16.5" customHeight="1" x14ac:dyDescent="0.25">
      <c r="A71" s="63" t="s">
        <v>157</v>
      </c>
      <c r="B71" s="63" t="s">
        <v>161</v>
      </c>
      <c r="C71" s="36">
        <v>4301051712</v>
      </c>
      <c r="D71" s="482">
        <v>4607091386967</v>
      </c>
      <c r="E71" s="482"/>
      <c r="F71" s="62">
        <v>1.35</v>
      </c>
      <c r="G71" s="37">
        <v>6</v>
      </c>
      <c r="H71" s="62">
        <v>8.1</v>
      </c>
      <c r="I71" s="62">
        <v>8.6189999999999998</v>
      </c>
      <c r="J71" s="37">
        <v>64</v>
      </c>
      <c r="K71" s="37" t="s">
        <v>100</v>
      </c>
      <c r="L71" s="37" t="s">
        <v>45</v>
      </c>
      <c r="M71" s="38" t="s">
        <v>130</v>
      </c>
      <c r="N71" s="38"/>
      <c r="O71" s="37">
        <v>45</v>
      </c>
      <c r="P71" s="665" t="s">
        <v>162</v>
      </c>
      <c r="Q71" s="484"/>
      <c r="R71" s="484"/>
      <c r="S71" s="484"/>
      <c r="T71" s="485"/>
      <c r="U71" s="39" t="s">
        <v>160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27" customHeight="1" x14ac:dyDescent="0.25">
      <c r="A72" s="63" t="s">
        <v>157</v>
      </c>
      <c r="B72" s="63" t="s">
        <v>164</v>
      </c>
      <c r="C72" s="36">
        <v>4301051546</v>
      </c>
      <c r="D72" s="482">
        <v>4607091386967</v>
      </c>
      <c r="E72" s="482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100</v>
      </c>
      <c r="L72" s="37" t="s">
        <v>45</v>
      </c>
      <c r="M72" s="38" t="s">
        <v>106</v>
      </c>
      <c r="N72" s="38"/>
      <c r="O72" s="37">
        <v>45</v>
      </c>
      <c r="P72" s="6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84"/>
      <c r="R72" s="484"/>
      <c r="S72" s="484"/>
      <c r="T72" s="48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6" t="s">
        <v>159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4301051436</v>
      </c>
      <c r="D73" s="482">
        <v>4607091385731</v>
      </c>
      <c r="E73" s="482"/>
      <c r="F73" s="62">
        <v>0.45</v>
      </c>
      <c r="G73" s="37">
        <v>6</v>
      </c>
      <c r="H73" s="62">
        <v>2.7</v>
      </c>
      <c r="I73" s="62">
        <v>2.952</v>
      </c>
      <c r="J73" s="37">
        <v>182</v>
      </c>
      <c r="K73" s="37" t="s">
        <v>83</v>
      </c>
      <c r="L73" s="37" t="s">
        <v>45</v>
      </c>
      <c r="M73" s="38" t="s">
        <v>106</v>
      </c>
      <c r="N73" s="38"/>
      <c r="O73" s="37">
        <v>45</v>
      </c>
      <c r="P73" s="6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84"/>
      <c r="R73" s="484"/>
      <c r="S73" s="484"/>
      <c r="T73" s="485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159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165</v>
      </c>
      <c r="B74" s="63" t="s">
        <v>167</v>
      </c>
      <c r="C74" s="36">
        <v>4301051718</v>
      </c>
      <c r="D74" s="482">
        <v>4607091385731</v>
      </c>
      <c r="E74" s="482"/>
      <c r="F74" s="62">
        <v>0.45</v>
      </c>
      <c r="G74" s="37">
        <v>6</v>
      </c>
      <c r="H74" s="62">
        <v>2.7</v>
      </c>
      <c r="I74" s="62">
        <v>2.952</v>
      </c>
      <c r="J74" s="37">
        <v>182</v>
      </c>
      <c r="K74" s="37" t="s">
        <v>83</v>
      </c>
      <c r="L74" s="37" t="s">
        <v>45</v>
      </c>
      <c r="M74" s="38" t="s">
        <v>130</v>
      </c>
      <c r="N74" s="38"/>
      <c r="O74" s="37">
        <v>45</v>
      </c>
      <c r="P74" s="660" t="s">
        <v>168</v>
      </c>
      <c r="Q74" s="484"/>
      <c r="R74" s="484"/>
      <c r="S74" s="484"/>
      <c r="T74" s="4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0" t="s">
        <v>163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16.5" customHeight="1" x14ac:dyDescent="0.25">
      <c r="A75" s="63" t="s">
        <v>169</v>
      </c>
      <c r="B75" s="63" t="s">
        <v>170</v>
      </c>
      <c r="C75" s="36">
        <v>4301051438</v>
      </c>
      <c r="D75" s="482">
        <v>4680115880894</v>
      </c>
      <c r="E75" s="482"/>
      <c r="F75" s="62">
        <v>0.33</v>
      </c>
      <c r="G75" s="37">
        <v>6</v>
      </c>
      <c r="H75" s="62">
        <v>1.98</v>
      </c>
      <c r="I75" s="62">
        <v>2.238</v>
      </c>
      <c r="J75" s="37">
        <v>182</v>
      </c>
      <c r="K75" s="37" t="s">
        <v>83</v>
      </c>
      <c r="L75" s="37" t="s">
        <v>45</v>
      </c>
      <c r="M75" s="38" t="s">
        <v>106</v>
      </c>
      <c r="N75" s="38"/>
      <c r="O75" s="37">
        <v>45</v>
      </c>
      <c r="P75" s="66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84"/>
      <c r="R75" s="484"/>
      <c r="S75" s="484"/>
      <c r="T75" s="4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171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4301051439</v>
      </c>
      <c r="D76" s="482">
        <v>4680115880214</v>
      </c>
      <c r="E76" s="482"/>
      <c r="F76" s="62">
        <v>0.45</v>
      </c>
      <c r="G76" s="37">
        <v>6</v>
      </c>
      <c r="H76" s="62">
        <v>2.7</v>
      </c>
      <c r="I76" s="62">
        <v>2.988</v>
      </c>
      <c r="J76" s="37">
        <v>132</v>
      </c>
      <c r="K76" s="37" t="s">
        <v>107</v>
      </c>
      <c r="L76" s="37" t="s">
        <v>45</v>
      </c>
      <c r="M76" s="38" t="s">
        <v>106</v>
      </c>
      <c r="N76" s="38"/>
      <c r="O76" s="37">
        <v>45</v>
      </c>
      <c r="P76" s="6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84"/>
      <c r="R76" s="484"/>
      <c r="S76" s="484"/>
      <c r="T76" s="4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4" t="s">
        <v>171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172</v>
      </c>
      <c r="B77" s="63" t="s">
        <v>174</v>
      </c>
      <c r="C77" s="36">
        <v>4301051687</v>
      </c>
      <c r="D77" s="482">
        <v>4680115880214</v>
      </c>
      <c r="E77" s="482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83</v>
      </c>
      <c r="L77" s="37" t="s">
        <v>45</v>
      </c>
      <c r="M77" s="38" t="s">
        <v>106</v>
      </c>
      <c r="N77" s="38"/>
      <c r="O77" s="37">
        <v>45</v>
      </c>
      <c r="P77" s="6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84"/>
      <c r="R77" s="484"/>
      <c r="S77" s="484"/>
      <c r="T77" s="4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171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x14ac:dyDescent="0.2">
      <c r="A78" s="489"/>
      <c r="B78" s="489"/>
      <c r="C78" s="489"/>
      <c r="D78" s="489"/>
      <c r="E78" s="489"/>
      <c r="F78" s="489"/>
      <c r="G78" s="489"/>
      <c r="H78" s="489"/>
      <c r="I78" s="489"/>
      <c r="J78" s="489"/>
      <c r="K78" s="489"/>
      <c r="L78" s="489"/>
      <c r="M78" s="489"/>
      <c r="N78" s="489"/>
      <c r="O78" s="490"/>
      <c r="P78" s="486" t="s">
        <v>40</v>
      </c>
      <c r="Q78" s="487"/>
      <c r="R78" s="487"/>
      <c r="S78" s="487"/>
      <c r="T78" s="487"/>
      <c r="U78" s="487"/>
      <c r="V78" s="488"/>
      <c r="W78" s="42" t="s">
        <v>39</v>
      </c>
      <c r="X78" s="43">
        <f>IFERROR(X70/H70,"0")+IFERROR(X71/H71,"0")+IFERROR(X72/H72,"0")+IFERROR(X73/H73,"0")+IFERROR(X74/H74,"0")+IFERROR(X75/H75,"0")+IFERROR(X76/H76,"0")+IFERROR(X77/H77,"0")</f>
        <v>0</v>
      </c>
      <c r="Y78" s="43">
        <f>IFERROR(Y70/H70,"0")+IFERROR(Y71/H71,"0")+IFERROR(Y72/H72,"0")+IFERROR(Y73/H73,"0")+IFERROR(Y74/H74,"0")+IFERROR(Y75/H75,"0")+IFERROR(Y76/H76,"0")+IFERROR(Y77/H77,"0")</f>
        <v>0</v>
      </c>
      <c r="Z78" s="43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89"/>
      <c r="B79" s="489"/>
      <c r="C79" s="489"/>
      <c r="D79" s="489"/>
      <c r="E79" s="489"/>
      <c r="F79" s="489"/>
      <c r="G79" s="489"/>
      <c r="H79" s="489"/>
      <c r="I79" s="489"/>
      <c r="J79" s="489"/>
      <c r="K79" s="489"/>
      <c r="L79" s="489"/>
      <c r="M79" s="489"/>
      <c r="N79" s="489"/>
      <c r="O79" s="490"/>
      <c r="P79" s="486" t="s">
        <v>40</v>
      </c>
      <c r="Q79" s="487"/>
      <c r="R79" s="487"/>
      <c r="S79" s="487"/>
      <c r="T79" s="487"/>
      <c r="U79" s="487"/>
      <c r="V79" s="488"/>
      <c r="W79" s="42" t="s">
        <v>0</v>
      </c>
      <c r="X79" s="43">
        <f>IFERROR(SUM(X70:X77),"0")</f>
        <v>0</v>
      </c>
      <c r="Y79" s="43">
        <f>IFERROR(SUM(Y70:Y77),"0")</f>
        <v>0</v>
      </c>
      <c r="Z79" s="42"/>
      <c r="AA79" s="67"/>
      <c r="AB79" s="67"/>
      <c r="AC79" s="67"/>
    </row>
    <row r="80" spans="1:68" ht="16.5" customHeight="1" x14ac:dyDescent="0.25">
      <c r="A80" s="480" t="s">
        <v>175</v>
      </c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65"/>
      <c r="AB80" s="65"/>
      <c r="AC80" s="79"/>
    </row>
    <row r="81" spans="1:68" ht="14.25" customHeight="1" x14ac:dyDescent="0.25">
      <c r="A81" s="481" t="s">
        <v>95</v>
      </c>
      <c r="B81" s="481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  <c r="AA81" s="66"/>
      <c r="AB81" s="66"/>
      <c r="AC81" s="80"/>
    </row>
    <row r="82" spans="1:68" ht="16.5" customHeight="1" x14ac:dyDescent="0.25">
      <c r="A82" s="63" t="s">
        <v>176</v>
      </c>
      <c r="B82" s="63" t="s">
        <v>177</v>
      </c>
      <c r="C82" s="36">
        <v>4301011703</v>
      </c>
      <c r="D82" s="482">
        <v>4680115882133</v>
      </c>
      <c r="E82" s="482"/>
      <c r="F82" s="62">
        <v>1.4</v>
      </c>
      <c r="G82" s="37">
        <v>8</v>
      </c>
      <c r="H82" s="62">
        <v>11.2</v>
      </c>
      <c r="I82" s="62">
        <v>11.635</v>
      </c>
      <c r="J82" s="37">
        <v>64</v>
      </c>
      <c r="K82" s="37" t="s">
        <v>100</v>
      </c>
      <c r="L82" s="37" t="s">
        <v>45</v>
      </c>
      <c r="M82" s="38" t="s">
        <v>99</v>
      </c>
      <c r="N82" s="38"/>
      <c r="O82" s="37">
        <v>50</v>
      </c>
      <c r="P82" s="6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84"/>
      <c r="R82" s="484"/>
      <c r="S82" s="484"/>
      <c r="T82" s="485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8" t="s">
        <v>178</v>
      </c>
      <c r="AG82" s="78"/>
      <c r="AJ82" s="84" t="s">
        <v>45</v>
      </c>
      <c r="AK82" s="84">
        <v>0</v>
      </c>
      <c r="BB82" s="149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179</v>
      </c>
      <c r="C83" s="36">
        <v>4301011514</v>
      </c>
      <c r="D83" s="482">
        <v>4680115882133</v>
      </c>
      <c r="E83" s="482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100</v>
      </c>
      <c r="L83" s="37" t="s">
        <v>45</v>
      </c>
      <c r="M83" s="38" t="s">
        <v>99</v>
      </c>
      <c r="N83" s="38"/>
      <c r="O83" s="37">
        <v>50</v>
      </c>
      <c r="P83" s="6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84"/>
      <c r="R83" s="484"/>
      <c r="S83" s="484"/>
      <c r="T83" s="4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178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180</v>
      </c>
      <c r="B84" s="63" t="s">
        <v>181</v>
      </c>
      <c r="C84" s="36">
        <v>4301011415</v>
      </c>
      <c r="D84" s="482">
        <v>4680115880429</v>
      </c>
      <c r="E84" s="482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107</v>
      </c>
      <c r="L84" s="37" t="s">
        <v>45</v>
      </c>
      <c r="M84" s="38" t="s">
        <v>106</v>
      </c>
      <c r="N84" s="38"/>
      <c r="O84" s="37">
        <v>50</v>
      </c>
      <c r="P84" s="6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84"/>
      <c r="R84" s="484"/>
      <c r="S84" s="484"/>
      <c r="T84" s="4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178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182</v>
      </c>
      <c r="B85" s="63" t="s">
        <v>183</v>
      </c>
      <c r="C85" s="36">
        <v>4301011462</v>
      </c>
      <c r="D85" s="482">
        <v>4680115881457</v>
      </c>
      <c r="E85" s="482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107</v>
      </c>
      <c r="L85" s="37" t="s">
        <v>45</v>
      </c>
      <c r="M85" s="38" t="s">
        <v>106</v>
      </c>
      <c r="N85" s="38"/>
      <c r="O85" s="37">
        <v>50</v>
      </c>
      <c r="P85" s="6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84"/>
      <c r="R85" s="484"/>
      <c r="S85" s="484"/>
      <c r="T85" s="48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178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489"/>
      <c r="B86" s="489"/>
      <c r="C86" s="489"/>
      <c r="D86" s="489"/>
      <c r="E86" s="489"/>
      <c r="F86" s="489"/>
      <c r="G86" s="489"/>
      <c r="H86" s="489"/>
      <c r="I86" s="489"/>
      <c r="J86" s="489"/>
      <c r="K86" s="489"/>
      <c r="L86" s="489"/>
      <c r="M86" s="489"/>
      <c r="N86" s="489"/>
      <c r="O86" s="490"/>
      <c r="P86" s="486" t="s">
        <v>40</v>
      </c>
      <c r="Q86" s="487"/>
      <c r="R86" s="487"/>
      <c r="S86" s="487"/>
      <c r="T86" s="487"/>
      <c r="U86" s="487"/>
      <c r="V86" s="488"/>
      <c r="W86" s="42" t="s">
        <v>39</v>
      </c>
      <c r="X86" s="43">
        <f>IFERROR(X82/H82,"0")+IFERROR(X83/H83,"0")+IFERROR(X84/H84,"0")+IFERROR(X85/H85,"0")</f>
        <v>0</v>
      </c>
      <c r="Y86" s="43">
        <f>IFERROR(Y82/H82,"0")+IFERROR(Y83/H83,"0")+IFERROR(Y84/H84,"0")+IFERROR(Y85/H85,"0")</f>
        <v>0</v>
      </c>
      <c r="Z86" s="43">
        <f>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89"/>
      <c r="B87" s="489"/>
      <c r="C87" s="489"/>
      <c r="D87" s="489"/>
      <c r="E87" s="489"/>
      <c r="F87" s="489"/>
      <c r="G87" s="489"/>
      <c r="H87" s="489"/>
      <c r="I87" s="489"/>
      <c r="J87" s="489"/>
      <c r="K87" s="489"/>
      <c r="L87" s="489"/>
      <c r="M87" s="489"/>
      <c r="N87" s="489"/>
      <c r="O87" s="490"/>
      <c r="P87" s="486" t="s">
        <v>40</v>
      </c>
      <c r="Q87" s="487"/>
      <c r="R87" s="487"/>
      <c r="S87" s="487"/>
      <c r="T87" s="487"/>
      <c r="U87" s="487"/>
      <c r="V87" s="488"/>
      <c r="W87" s="42" t="s">
        <v>0</v>
      </c>
      <c r="X87" s="43">
        <f>IFERROR(SUM(X82:X85),"0")</f>
        <v>0</v>
      </c>
      <c r="Y87" s="43">
        <f>IFERROR(SUM(Y82:Y85),"0")</f>
        <v>0</v>
      </c>
      <c r="Z87" s="42"/>
      <c r="AA87" s="67"/>
      <c r="AB87" s="67"/>
      <c r="AC87" s="67"/>
    </row>
    <row r="88" spans="1:68" ht="14.25" customHeight="1" x14ac:dyDescent="0.25">
      <c r="A88" s="481" t="s">
        <v>133</v>
      </c>
      <c r="B88" s="481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  <c r="AA88" s="66"/>
      <c r="AB88" s="66"/>
      <c r="AC88" s="80"/>
    </row>
    <row r="89" spans="1:68" ht="16.5" customHeight="1" x14ac:dyDescent="0.25">
      <c r="A89" s="63" t="s">
        <v>184</v>
      </c>
      <c r="B89" s="63" t="s">
        <v>185</v>
      </c>
      <c r="C89" s="36">
        <v>4301020345</v>
      </c>
      <c r="D89" s="482">
        <v>4680115881488</v>
      </c>
      <c r="E89" s="4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100</v>
      </c>
      <c r="L89" s="37" t="s">
        <v>45</v>
      </c>
      <c r="M89" s="38" t="s">
        <v>99</v>
      </c>
      <c r="N89" s="38"/>
      <c r="O89" s="37">
        <v>55</v>
      </c>
      <c r="P89" s="6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84"/>
      <c r="R89" s="484"/>
      <c r="S89" s="484"/>
      <c r="T89" s="4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186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187</v>
      </c>
      <c r="B90" s="63" t="s">
        <v>188</v>
      </c>
      <c r="C90" s="36">
        <v>4301020346</v>
      </c>
      <c r="D90" s="482">
        <v>4680115882775</v>
      </c>
      <c r="E90" s="482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189</v>
      </c>
      <c r="L90" s="37" t="s">
        <v>45</v>
      </c>
      <c r="M90" s="38" t="s">
        <v>99</v>
      </c>
      <c r="N90" s="38"/>
      <c r="O90" s="37">
        <v>55</v>
      </c>
      <c r="P90" s="65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84"/>
      <c r="R90" s="484"/>
      <c r="S90" s="484"/>
      <c r="T90" s="4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186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190</v>
      </c>
      <c r="B91" s="63" t="s">
        <v>191</v>
      </c>
      <c r="C91" s="36">
        <v>4301020344</v>
      </c>
      <c r="D91" s="482">
        <v>4680115880658</v>
      </c>
      <c r="E91" s="482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83</v>
      </c>
      <c r="L91" s="37" t="s">
        <v>45</v>
      </c>
      <c r="M91" s="38" t="s">
        <v>99</v>
      </c>
      <c r="N91" s="38"/>
      <c r="O91" s="37">
        <v>55</v>
      </c>
      <c r="P91" s="6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84"/>
      <c r="R91" s="484"/>
      <c r="S91" s="484"/>
      <c r="T91" s="4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186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489"/>
      <c r="B92" s="489"/>
      <c r="C92" s="489"/>
      <c r="D92" s="489"/>
      <c r="E92" s="489"/>
      <c r="F92" s="489"/>
      <c r="G92" s="489"/>
      <c r="H92" s="489"/>
      <c r="I92" s="489"/>
      <c r="J92" s="489"/>
      <c r="K92" s="489"/>
      <c r="L92" s="489"/>
      <c r="M92" s="489"/>
      <c r="N92" s="489"/>
      <c r="O92" s="490"/>
      <c r="P92" s="486" t="s">
        <v>40</v>
      </c>
      <c r="Q92" s="487"/>
      <c r="R92" s="487"/>
      <c r="S92" s="487"/>
      <c r="T92" s="487"/>
      <c r="U92" s="487"/>
      <c r="V92" s="4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89"/>
      <c r="B93" s="489"/>
      <c r="C93" s="489"/>
      <c r="D93" s="489"/>
      <c r="E93" s="489"/>
      <c r="F93" s="489"/>
      <c r="G93" s="489"/>
      <c r="H93" s="489"/>
      <c r="I93" s="489"/>
      <c r="J93" s="489"/>
      <c r="K93" s="489"/>
      <c r="L93" s="489"/>
      <c r="M93" s="489"/>
      <c r="N93" s="489"/>
      <c r="O93" s="490"/>
      <c r="P93" s="486" t="s">
        <v>40</v>
      </c>
      <c r="Q93" s="487"/>
      <c r="R93" s="487"/>
      <c r="S93" s="487"/>
      <c r="T93" s="487"/>
      <c r="U93" s="487"/>
      <c r="V93" s="4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481" t="s">
        <v>78</v>
      </c>
      <c r="B94" s="481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66"/>
      <c r="AB94" s="66"/>
      <c r="AC94" s="80"/>
    </row>
    <row r="95" spans="1:68" ht="27" customHeight="1" x14ac:dyDescent="0.25">
      <c r="A95" s="63" t="s">
        <v>192</v>
      </c>
      <c r="B95" s="63" t="s">
        <v>193</v>
      </c>
      <c r="C95" s="36">
        <v>4301051625</v>
      </c>
      <c r="D95" s="482">
        <v>4607091385168</v>
      </c>
      <c r="E95" s="482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100</v>
      </c>
      <c r="L95" s="37" t="s">
        <v>45</v>
      </c>
      <c r="M95" s="38" t="s">
        <v>106</v>
      </c>
      <c r="N95" s="38"/>
      <c r="O95" s="37">
        <v>45</v>
      </c>
      <c r="P95" s="6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84"/>
      <c r="R95" s="484"/>
      <c r="S95" s="484"/>
      <c r="T95" s="4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1" si="10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194</v>
      </c>
      <c r="AG95" s="78"/>
      <c r="AJ95" s="84" t="s">
        <v>45</v>
      </c>
      <c r="AK95" s="84">
        <v>0</v>
      </c>
      <c r="BB95" s="163" t="s">
        <v>67</v>
      </c>
      <c r="BM95" s="78">
        <f t="shared" ref="BM95:BM101" si="11">IFERROR(X95*I95/H95,"0")</f>
        <v>0</v>
      </c>
      <c r="BN95" s="78">
        <f t="shared" ref="BN95:BN101" si="12">IFERROR(Y95*I95/H95,"0")</f>
        <v>0</v>
      </c>
      <c r="BO95" s="78">
        <f t="shared" ref="BO95:BO101" si="13">IFERROR(1/J95*(X95/H95),"0")</f>
        <v>0</v>
      </c>
      <c r="BP95" s="78">
        <f t="shared" ref="BP95:BP101" si="14">IFERROR(1/J95*(Y95/H95),"0")</f>
        <v>0</v>
      </c>
    </row>
    <row r="96" spans="1:68" ht="16.5" customHeight="1" x14ac:dyDescent="0.25">
      <c r="A96" s="63" t="s">
        <v>192</v>
      </c>
      <c r="B96" s="63" t="s">
        <v>196</v>
      </c>
      <c r="C96" s="36">
        <v>4301051724</v>
      </c>
      <c r="D96" s="482">
        <v>4607091385168</v>
      </c>
      <c r="E96" s="482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100</v>
      </c>
      <c r="L96" s="37" t="s">
        <v>45</v>
      </c>
      <c r="M96" s="38" t="s">
        <v>130</v>
      </c>
      <c r="N96" s="38"/>
      <c r="O96" s="37">
        <v>45</v>
      </c>
      <c r="P96" s="646" t="s">
        <v>197</v>
      </c>
      <c r="Q96" s="484"/>
      <c r="R96" s="484"/>
      <c r="S96" s="484"/>
      <c r="T96" s="485"/>
      <c r="U96" s="39" t="s">
        <v>195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198</v>
      </c>
      <c r="AG96" s="78"/>
      <c r="AJ96" s="84" t="s">
        <v>45</v>
      </c>
      <c r="AK96" s="84">
        <v>0</v>
      </c>
      <c r="BB96" s="165" t="s">
        <v>67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37.5" customHeight="1" x14ac:dyDescent="0.25">
      <c r="A97" s="63" t="s">
        <v>192</v>
      </c>
      <c r="B97" s="63" t="s">
        <v>199</v>
      </c>
      <c r="C97" s="36">
        <v>4301051360</v>
      </c>
      <c r="D97" s="482">
        <v>4607091385168</v>
      </c>
      <c r="E97" s="482"/>
      <c r="F97" s="62">
        <v>1.35</v>
      </c>
      <c r="G97" s="37">
        <v>6</v>
      </c>
      <c r="H97" s="62">
        <v>8.1</v>
      </c>
      <c r="I97" s="62">
        <v>8.6129999999999995</v>
      </c>
      <c r="J97" s="37">
        <v>64</v>
      </c>
      <c r="K97" s="37" t="s">
        <v>100</v>
      </c>
      <c r="L97" s="37" t="s">
        <v>45</v>
      </c>
      <c r="M97" s="38" t="s">
        <v>106</v>
      </c>
      <c r="N97" s="38"/>
      <c r="O97" s="37">
        <v>45</v>
      </c>
      <c r="P97" s="6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84"/>
      <c r="R97" s="484"/>
      <c r="S97" s="484"/>
      <c r="T97" s="4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6" t="s">
        <v>200</v>
      </c>
      <c r="AG97" s="78"/>
      <c r="AJ97" s="84" t="s">
        <v>45</v>
      </c>
      <c r="AK97" s="84">
        <v>0</v>
      </c>
      <c r="BB97" s="167" t="s">
        <v>67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4301051730</v>
      </c>
      <c r="D98" s="482">
        <v>4607091383256</v>
      </c>
      <c r="E98" s="482"/>
      <c r="F98" s="62">
        <v>0.33</v>
      </c>
      <c r="G98" s="37">
        <v>6</v>
      </c>
      <c r="H98" s="62">
        <v>1.98</v>
      </c>
      <c r="I98" s="62">
        <v>2.226</v>
      </c>
      <c r="J98" s="37">
        <v>182</v>
      </c>
      <c r="K98" s="37" t="s">
        <v>83</v>
      </c>
      <c r="L98" s="37" t="s">
        <v>45</v>
      </c>
      <c r="M98" s="38" t="s">
        <v>130</v>
      </c>
      <c r="N98" s="38"/>
      <c r="O98" s="37">
        <v>45</v>
      </c>
      <c r="P98" s="648" t="s">
        <v>204</v>
      </c>
      <c r="Q98" s="484"/>
      <c r="R98" s="484"/>
      <c r="S98" s="484"/>
      <c r="T98" s="485"/>
      <c r="U98" s="39" t="s">
        <v>201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198</v>
      </c>
      <c r="AG98" s="78"/>
      <c r="AJ98" s="84" t="s">
        <v>45</v>
      </c>
      <c r="AK98" s="84">
        <v>0</v>
      </c>
      <c r="BB98" s="169" t="s">
        <v>67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37.5" customHeight="1" x14ac:dyDescent="0.25">
      <c r="A99" s="63" t="s">
        <v>202</v>
      </c>
      <c r="B99" s="63" t="s">
        <v>205</v>
      </c>
      <c r="C99" s="36">
        <v>4301051362</v>
      </c>
      <c r="D99" s="482">
        <v>4607091383256</v>
      </c>
      <c r="E99" s="482"/>
      <c r="F99" s="62">
        <v>0.33</v>
      </c>
      <c r="G99" s="37">
        <v>6</v>
      </c>
      <c r="H99" s="62">
        <v>1.98</v>
      </c>
      <c r="I99" s="62">
        <v>2.226</v>
      </c>
      <c r="J99" s="37">
        <v>182</v>
      </c>
      <c r="K99" s="37" t="s">
        <v>83</v>
      </c>
      <c r="L99" s="37" t="s">
        <v>45</v>
      </c>
      <c r="M99" s="38" t="s">
        <v>106</v>
      </c>
      <c r="N99" s="38"/>
      <c r="O99" s="37">
        <v>45</v>
      </c>
      <c r="P99" s="6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84"/>
      <c r="R99" s="484"/>
      <c r="S99" s="484"/>
      <c r="T99" s="4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0" t="s">
        <v>200</v>
      </c>
      <c r="AG99" s="78"/>
      <c r="AJ99" s="84" t="s">
        <v>45</v>
      </c>
      <c r="AK99" s="84">
        <v>0</v>
      </c>
      <c r="BB99" s="171" t="s">
        <v>67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4301051721</v>
      </c>
      <c r="D100" s="482">
        <v>4607091385748</v>
      </c>
      <c r="E100" s="48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130</v>
      </c>
      <c r="N100" s="38"/>
      <c r="O100" s="37">
        <v>45</v>
      </c>
      <c r="P100" s="650" t="s">
        <v>208</v>
      </c>
      <c r="Q100" s="484"/>
      <c r="R100" s="484"/>
      <c r="S100" s="484"/>
      <c r="T100" s="485"/>
      <c r="U100" s="39" t="s">
        <v>201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2" t="s">
        <v>198</v>
      </c>
      <c r="AG100" s="78"/>
      <c r="AJ100" s="84" t="s">
        <v>45</v>
      </c>
      <c r="AK100" s="84">
        <v>0</v>
      </c>
      <c r="BB100" s="173" t="s">
        <v>67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37.5" customHeight="1" x14ac:dyDescent="0.25">
      <c r="A101" s="63" t="s">
        <v>206</v>
      </c>
      <c r="B101" s="63" t="s">
        <v>209</v>
      </c>
      <c r="C101" s="36">
        <v>4301051358</v>
      </c>
      <c r="D101" s="482">
        <v>4607091385748</v>
      </c>
      <c r="E101" s="48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6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84"/>
      <c r="R101" s="484"/>
      <c r="S101" s="484"/>
      <c r="T101" s="48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4" t="s">
        <v>200</v>
      </c>
      <c r="AG101" s="78"/>
      <c r="AJ101" s="84" t="s">
        <v>45</v>
      </c>
      <c r="AK101" s="84">
        <v>0</v>
      </c>
      <c r="BB101" s="175" t="s">
        <v>67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489"/>
      <c r="B102" s="489"/>
      <c r="C102" s="489"/>
      <c r="D102" s="489"/>
      <c r="E102" s="489"/>
      <c r="F102" s="489"/>
      <c r="G102" s="489"/>
      <c r="H102" s="489"/>
      <c r="I102" s="489"/>
      <c r="J102" s="489"/>
      <c r="K102" s="489"/>
      <c r="L102" s="489"/>
      <c r="M102" s="489"/>
      <c r="N102" s="489"/>
      <c r="O102" s="490"/>
      <c r="P102" s="486" t="s">
        <v>40</v>
      </c>
      <c r="Q102" s="487"/>
      <c r="R102" s="487"/>
      <c r="S102" s="487"/>
      <c r="T102" s="487"/>
      <c r="U102" s="487"/>
      <c r="V102" s="488"/>
      <c r="W102" s="42" t="s">
        <v>39</v>
      </c>
      <c r="X102" s="43">
        <f>IFERROR(X95/H95,"0")+IFERROR(X96/H96,"0")+IFERROR(X97/H97,"0")+IFERROR(X98/H98,"0")+IFERROR(X99/H99,"0")+IFERROR(X100/H100,"0")+IFERROR(X101/H101,"0")</f>
        <v>0</v>
      </c>
      <c r="Y102" s="43">
        <f>IFERROR(Y95/H95,"0")+IFERROR(Y96/H96,"0")+IFERROR(Y97/H97,"0")+IFERROR(Y98/H98,"0")+IFERROR(Y99/H99,"0")+IFERROR(Y100/H100,"0")+IFERROR(Y101/H101,"0")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89"/>
      <c r="B103" s="489"/>
      <c r="C103" s="489"/>
      <c r="D103" s="489"/>
      <c r="E103" s="489"/>
      <c r="F103" s="489"/>
      <c r="G103" s="489"/>
      <c r="H103" s="489"/>
      <c r="I103" s="489"/>
      <c r="J103" s="489"/>
      <c r="K103" s="489"/>
      <c r="L103" s="489"/>
      <c r="M103" s="489"/>
      <c r="N103" s="489"/>
      <c r="O103" s="490"/>
      <c r="P103" s="486" t="s">
        <v>40</v>
      </c>
      <c r="Q103" s="487"/>
      <c r="R103" s="487"/>
      <c r="S103" s="487"/>
      <c r="T103" s="487"/>
      <c r="U103" s="487"/>
      <c r="V103" s="488"/>
      <c r="W103" s="42" t="s">
        <v>0</v>
      </c>
      <c r="X103" s="43">
        <f>IFERROR(SUM(X95:X101),"0")</f>
        <v>0</v>
      </c>
      <c r="Y103" s="43">
        <f>IFERROR(SUM(Y95:Y101),"0")</f>
        <v>0</v>
      </c>
      <c r="Z103" s="42"/>
      <c r="AA103" s="67"/>
      <c r="AB103" s="67"/>
      <c r="AC103" s="67"/>
    </row>
    <row r="104" spans="1:68" ht="14.25" customHeight="1" x14ac:dyDescent="0.25">
      <c r="A104" s="481" t="s">
        <v>144</v>
      </c>
      <c r="B104" s="481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  <c r="AA104" s="66"/>
      <c r="AB104" s="66"/>
      <c r="AC104" s="80"/>
    </row>
    <row r="105" spans="1:68" ht="27" customHeight="1" x14ac:dyDescent="0.25">
      <c r="A105" s="63" t="s">
        <v>210</v>
      </c>
      <c r="B105" s="63" t="s">
        <v>211</v>
      </c>
      <c r="C105" s="36">
        <v>4301060317</v>
      </c>
      <c r="D105" s="482">
        <v>4680115880238</v>
      </c>
      <c r="E105" s="482"/>
      <c r="F105" s="62">
        <v>0.33</v>
      </c>
      <c r="G105" s="37">
        <v>6</v>
      </c>
      <c r="H105" s="62">
        <v>1.98</v>
      </c>
      <c r="I105" s="62">
        <v>2.238</v>
      </c>
      <c r="J105" s="37">
        <v>182</v>
      </c>
      <c r="K105" s="37" t="s">
        <v>83</v>
      </c>
      <c r="L105" s="37" t="s">
        <v>45</v>
      </c>
      <c r="M105" s="38" t="s">
        <v>106</v>
      </c>
      <c r="N105" s="38"/>
      <c r="O105" s="37">
        <v>40</v>
      </c>
      <c r="P105" s="6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84"/>
      <c r="R105" s="484"/>
      <c r="S105" s="484"/>
      <c r="T105" s="4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76" t="s">
        <v>212</v>
      </c>
      <c r="AG105" s="78"/>
      <c r="AJ105" s="84" t="s">
        <v>45</v>
      </c>
      <c r="AK105" s="84">
        <v>0</v>
      </c>
      <c r="BB105" s="177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489"/>
      <c r="B106" s="489"/>
      <c r="C106" s="489"/>
      <c r="D106" s="489"/>
      <c r="E106" s="489"/>
      <c r="F106" s="489"/>
      <c r="G106" s="489"/>
      <c r="H106" s="489"/>
      <c r="I106" s="489"/>
      <c r="J106" s="489"/>
      <c r="K106" s="489"/>
      <c r="L106" s="489"/>
      <c r="M106" s="489"/>
      <c r="N106" s="489"/>
      <c r="O106" s="490"/>
      <c r="P106" s="486" t="s">
        <v>40</v>
      </c>
      <c r="Q106" s="487"/>
      <c r="R106" s="487"/>
      <c r="S106" s="487"/>
      <c r="T106" s="487"/>
      <c r="U106" s="487"/>
      <c r="V106" s="488"/>
      <c r="W106" s="42" t="s">
        <v>39</v>
      </c>
      <c r="X106" s="43">
        <f>IFERROR(X105/H105,"0")</f>
        <v>0</v>
      </c>
      <c r="Y106" s="43">
        <f>IFERROR(Y105/H105,"0")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489"/>
      <c r="B107" s="489"/>
      <c r="C107" s="489"/>
      <c r="D107" s="489"/>
      <c r="E107" s="489"/>
      <c r="F107" s="489"/>
      <c r="G107" s="489"/>
      <c r="H107" s="489"/>
      <c r="I107" s="489"/>
      <c r="J107" s="489"/>
      <c r="K107" s="489"/>
      <c r="L107" s="489"/>
      <c r="M107" s="489"/>
      <c r="N107" s="489"/>
      <c r="O107" s="490"/>
      <c r="P107" s="486" t="s">
        <v>40</v>
      </c>
      <c r="Q107" s="487"/>
      <c r="R107" s="487"/>
      <c r="S107" s="487"/>
      <c r="T107" s="487"/>
      <c r="U107" s="487"/>
      <c r="V107" s="488"/>
      <c r="W107" s="42" t="s">
        <v>0</v>
      </c>
      <c r="X107" s="43">
        <f>IFERROR(SUM(X105:X105),"0")</f>
        <v>0</v>
      </c>
      <c r="Y107" s="43">
        <f>IFERROR(SUM(Y105:Y105),"0")</f>
        <v>0</v>
      </c>
      <c r="Z107" s="42"/>
      <c r="AA107" s="67"/>
      <c r="AB107" s="67"/>
      <c r="AC107" s="67"/>
    </row>
    <row r="108" spans="1:68" ht="16.5" customHeight="1" x14ac:dyDescent="0.25">
      <c r="A108" s="480" t="s">
        <v>93</v>
      </c>
      <c r="B108" s="480"/>
      <c r="C108" s="480"/>
      <c r="D108" s="480"/>
      <c r="E108" s="480"/>
      <c r="F108" s="480"/>
      <c r="G108" s="480"/>
      <c r="H108" s="480"/>
      <c r="I108" s="480"/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65"/>
      <c r="AB108" s="65"/>
      <c r="AC108" s="79"/>
    </row>
    <row r="109" spans="1:68" ht="14.25" customHeight="1" x14ac:dyDescent="0.25">
      <c r="A109" s="481" t="s">
        <v>95</v>
      </c>
      <c r="B109" s="481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66"/>
      <c r="AB109" s="66"/>
      <c r="AC109" s="80"/>
    </row>
    <row r="110" spans="1:68" ht="27" customHeight="1" x14ac:dyDescent="0.25">
      <c r="A110" s="63" t="s">
        <v>213</v>
      </c>
      <c r="B110" s="63" t="s">
        <v>214</v>
      </c>
      <c r="C110" s="36">
        <v>4301011705</v>
      </c>
      <c r="D110" s="482">
        <v>4607091384604</v>
      </c>
      <c r="E110" s="482"/>
      <c r="F110" s="62">
        <v>0.4</v>
      </c>
      <c r="G110" s="37">
        <v>10</v>
      </c>
      <c r="H110" s="62">
        <v>4</v>
      </c>
      <c r="I110" s="62">
        <v>4.21</v>
      </c>
      <c r="J110" s="37">
        <v>132</v>
      </c>
      <c r="K110" s="37" t="s">
        <v>107</v>
      </c>
      <c r="L110" s="37" t="s">
        <v>45</v>
      </c>
      <c r="M110" s="38" t="s">
        <v>99</v>
      </c>
      <c r="N110" s="38"/>
      <c r="O110" s="37">
        <v>50</v>
      </c>
      <c r="P110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84"/>
      <c r="R110" s="484"/>
      <c r="S110" s="484"/>
      <c r="T110" s="48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78" t="s">
        <v>215</v>
      </c>
      <c r="AG110" s="78"/>
      <c r="AJ110" s="84" t="s">
        <v>45</v>
      </c>
      <c r="AK110" s="84">
        <v>0</v>
      </c>
      <c r="BB110" s="179" t="s">
        <v>67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  <c r="J111" s="489"/>
      <c r="K111" s="489"/>
      <c r="L111" s="489"/>
      <c r="M111" s="489"/>
      <c r="N111" s="489"/>
      <c r="O111" s="490"/>
      <c r="P111" s="486" t="s">
        <v>40</v>
      </c>
      <c r="Q111" s="487"/>
      <c r="R111" s="487"/>
      <c r="S111" s="487"/>
      <c r="T111" s="487"/>
      <c r="U111" s="487"/>
      <c r="V111" s="488"/>
      <c r="W111" s="42" t="s">
        <v>39</v>
      </c>
      <c r="X111" s="43">
        <f>IFERROR(X110/H110,"0")</f>
        <v>0</v>
      </c>
      <c r="Y111" s="43">
        <f>IFERROR(Y110/H110,"0")</f>
        <v>0</v>
      </c>
      <c r="Z111" s="43">
        <f>IFERROR(IF(Z110="",0,Z110),"0")</f>
        <v>0</v>
      </c>
      <c r="AA111" s="67"/>
      <c r="AB111" s="67"/>
      <c r="AC111" s="67"/>
    </row>
    <row r="112" spans="1:68" x14ac:dyDescent="0.2">
      <c r="A112" s="489"/>
      <c r="B112" s="489"/>
      <c r="C112" s="489"/>
      <c r="D112" s="489"/>
      <c r="E112" s="489"/>
      <c r="F112" s="489"/>
      <c r="G112" s="489"/>
      <c r="H112" s="489"/>
      <c r="I112" s="489"/>
      <c r="J112" s="489"/>
      <c r="K112" s="489"/>
      <c r="L112" s="489"/>
      <c r="M112" s="489"/>
      <c r="N112" s="489"/>
      <c r="O112" s="490"/>
      <c r="P112" s="486" t="s">
        <v>40</v>
      </c>
      <c r="Q112" s="487"/>
      <c r="R112" s="487"/>
      <c r="S112" s="487"/>
      <c r="T112" s="487"/>
      <c r="U112" s="487"/>
      <c r="V112" s="488"/>
      <c r="W112" s="42" t="s">
        <v>0</v>
      </c>
      <c r="X112" s="43">
        <f>IFERROR(SUM(X110:X110),"0")</f>
        <v>0</v>
      </c>
      <c r="Y112" s="43">
        <f>IFERROR(SUM(Y110:Y110),"0")</f>
        <v>0</v>
      </c>
      <c r="Z112" s="42"/>
      <c r="AA112" s="67"/>
      <c r="AB112" s="67"/>
      <c r="AC112" s="67"/>
    </row>
    <row r="113" spans="1:68" ht="14.25" customHeight="1" x14ac:dyDescent="0.25">
      <c r="A113" s="481" t="s">
        <v>216</v>
      </c>
      <c r="B113" s="481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  <c r="AA113" s="66"/>
      <c r="AB113" s="66"/>
      <c r="AC113" s="80"/>
    </row>
    <row r="114" spans="1:68" ht="16.5" customHeight="1" x14ac:dyDescent="0.25">
      <c r="A114" s="63" t="s">
        <v>217</v>
      </c>
      <c r="B114" s="63" t="s">
        <v>218</v>
      </c>
      <c r="C114" s="36">
        <v>4301030895</v>
      </c>
      <c r="D114" s="482">
        <v>4607091387667</v>
      </c>
      <c r="E114" s="482"/>
      <c r="F114" s="62">
        <v>0.9</v>
      </c>
      <c r="G114" s="37">
        <v>10</v>
      </c>
      <c r="H114" s="62">
        <v>9</v>
      </c>
      <c r="I114" s="62">
        <v>9.5850000000000009</v>
      </c>
      <c r="J114" s="37">
        <v>64</v>
      </c>
      <c r="K114" s="37" t="s">
        <v>100</v>
      </c>
      <c r="L114" s="37" t="s">
        <v>45</v>
      </c>
      <c r="M114" s="38" t="s">
        <v>99</v>
      </c>
      <c r="N114" s="38"/>
      <c r="O114" s="37">
        <v>40</v>
      </c>
      <c r="P114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84"/>
      <c r="R114" s="484"/>
      <c r="S114" s="484"/>
      <c r="T114" s="4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0" t="s">
        <v>219</v>
      </c>
      <c r="AG114" s="78"/>
      <c r="AJ114" s="84" t="s">
        <v>45</v>
      </c>
      <c r="AK114" s="84">
        <v>0</v>
      </c>
      <c r="BB114" s="181" t="s">
        <v>67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220</v>
      </c>
      <c r="B115" s="63" t="s">
        <v>221</v>
      </c>
      <c r="C115" s="36">
        <v>4301030961</v>
      </c>
      <c r="D115" s="482">
        <v>4607091387636</v>
      </c>
      <c r="E115" s="482"/>
      <c r="F115" s="62">
        <v>0.7</v>
      </c>
      <c r="G115" s="37">
        <v>6</v>
      </c>
      <c r="H115" s="62">
        <v>4.2</v>
      </c>
      <c r="I115" s="62">
        <v>4.5</v>
      </c>
      <c r="J115" s="37">
        <v>132</v>
      </c>
      <c r="K115" s="37" t="s">
        <v>107</v>
      </c>
      <c r="L115" s="37" t="s">
        <v>45</v>
      </c>
      <c r="M115" s="38" t="s">
        <v>82</v>
      </c>
      <c r="N115" s="38"/>
      <c r="O115" s="37">
        <v>40</v>
      </c>
      <c r="P115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84"/>
      <c r="R115" s="484"/>
      <c r="S115" s="484"/>
      <c r="T115" s="48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82" t="s">
        <v>222</v>
      </c>
      <c r="AG115" s="78"/>
      <c r="AJ115" s="84" t="s">
        <v>45</v>
      </c>
      <c r="AK115" s="84">
        <v>0</v>
      </c>
      <c r="BB115" s="183" t="s">
        <v>67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4301030963</v>
      </c>
      <c r="D116" s="482">
        <v>4607091382426</v>
      </c>
      <c r="E116" s="482"/>
      <c r="F116" s="62">
        <v>0.9</v>
      </c>
      <c r="G116" s="37">
        <v>10</v>
      </c>
      <c r="H116" s="62">
        <v>9</v>
      </c>
      <c r="I116" s="62">
        <v>9.5850000000000009</v>
      </c>
      <c r="J116" s="37">
        <v>64</v>
      </c>
      <c r="K116" s="37" t="s">
        <v>100</v>
      </c>
      <c r="L116" s="37" t="s">
        <v>45</v>
      </c>
      <c r="M116" s="38" t="s">
        <v>82</v>
      </c>
      <c r="N116" s="38"/>
      <c r="O116" s="37">
        <v>40</v>
      </c>
      <c r="P116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84"/>
      <c r="R116" s="484"/>
      <c r="S116" s="484"/>
      <c r="T116" s="48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84" t="s">
        <v>225</v>
      </c>
      <c r="AG116" s="78"/>
      <c r="AJ116" s="84" t="s">
        <v>45</v>
      </c>
      <c r="AK116" s="84">
        <v>0</v>
      </c>
      <c r="BB116" s="185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226</v>
      </c>
      <c r="B117" s="63" t="s">
        <v>227</v>
      </c>
      <c r="C117" s="36">
        <v>4301030962</v>
      </c>
      <c r="D117" s="482">
        <v>4607091386547</v>
      </c>
      <c r="E117" s="482"/>
      <c r="F117" s="62">
        <v>0.35</v>
      </c>
      <c r="G117" s="37">
        <v>8</v>
      </c>
      <c r="H117" s="62">
        <v>2.8</v>
      </c>
      <c r="I117" s="62">
        <v>2.94</v>
      </c>
      <c r="J117" s="37">
        <v>234</v>
      </c>
      <c r="K117" s="37" t="s">
        <v>189</v>
      </c>
      <c r="L117" s="37" t="s">
        <v>45</v>
      </c>
      <c r="M117" s="38" t="s">
        <v>82</v>
      </c>
      <c r="N117" s="38"/>
      <c r="O117" s="37">
        <v>40</v>
      </c>
      <c r="P117" s="6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84"/>
      <c r="R117" s="484"/>
      <c r="S117" s="484"/>
      <c r="T117" s="48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86" t="s">
        <v>222</v>
      </c>
      <c r="AG117" s="78"/>
      <c r="AJ117" s="84" t="s">
        <v>45</v>
      </c>
      <c r="AK117" s="84">
        <v>0</v>
      </c>
      <c r="BB117" s="187" t="s">
        <v>67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4301030964</v>
      </c>
      <c r="D118" s="482">
        <v>4607091382464</v>
      </c>
      <c r="E118" s="482"/>
      <c r="F118" s="62">
        <v>0.35</v>
      </c>
      <c r="G118" s="37">
        <v>8</v>
      </c>
      <c r="H118" s="62">
        <v>2.8</v>
      </c>
      <c r="I118" s="62">
        <v>2.964</v>
      </c>
      <c r="J118" s="37">
        <v>234</v>
      </c>
      <c r="K118" s="37" t="s">
        <v>189</v>
      </c>
      <c r="L118" s="37" t="s">
        <v>45</v>
      </c>
      <c r="M118" s="38" t="s">
        <v>82</v>
      </c>
      <c r="N118" s="38"/>
      <c r="O118" s="37">
        <v>40</v>
      </c>
      <c r="P118" s="6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84"/>
      <c r="R118" s="484"/>
      <c r="S118" s="484"/>
      <c r="T118" s="48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88" t="s">
        <v>225</v>
      </c>
      <c r="AG118" s="78"/>
      <c r="AJ118" s="84" t="s">
        <v>45</v>
      </c>
      <c r="AK118" s="84">
        <v>0</v>
      </c>
      <c r="BB118" s="189" t="s">
        <v>67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489"/>
      <c r="B119" s="489"/>
      <c r="C119" s="489"/>
      <c r="D119" s="489"/>
      <c r="E119" s="489"/>
      <c r="F119" s="489"/>
      <c r="G119" s="489"/>
      <c r="H119" s="489"/>
      <c r="I119" s="489"/>
      <c r="J119" s="489"/>
      <c r="K119" s="489"/>
      <c r="L119" s="489"/>
      <c r="M119" s="489"/>
      <c r="N119" s="489"/>
      <c r="O119" s="490"/>
      <c r="P119" s="486" t="s">
        <v>40</v>
      </c>
      <c r="Q119" s="487"/>
      <c r="R119" s="487"/>
      <c r="S119" s="487"/>
      <c r="T119" s="487"/>
      <c r="U119" s="487"/>
      <c r="V119" s="488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89"/>
      <c r="B120" s="489"/>
      <c r="C120" s="489"/>
      <c r="D120" s="489"/>
      <c r="E120" s="489"/>
      <c r="F120" s="489"/>
      <c r="G120" s="489"/>
      <c r="H120" s="489"/>
      <c r="I120" s="489"/>
      <c r="J120" s="489"/>
      <c r="K120" s="489"/>
      <c r="L120" s="489"/>
      <c r="M120" s="489"/>
      <c r="N120" s="489"/>
      <c r="O120" s="490"/>
      <c r="P120" s="486" t="s">
        <v>40</v>
      </c>
      <c r="Q120" s="487"/>
      <c r="R120" s="487"/>
      <c r="S120" s="487"/>
      <c r="T120" s="487"/>
      <c r="U120" s="487"/>
      <c r="V120" s="488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4.25" customHeight="1" x14ac:dyDescent="0.25">
      <c r="A121" s="481" t="s">
        <v>78</v>
      </c>
      <c r="B121" s="481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  <c r="AA121" s="66"/>
      <c r="AB121" s="66"/>
      <c r="AC121" s="80"/>
    </row>
    <row r="122" spans="1:68" ht="16.5" customHeight="1" x14ac:dyDescent="0.25">
      <c r="A122" s="63" t="s">
        <v>230</v>
      </c>
      <c r="B122" s="63" t="s">
        <v>231</v>
      </c>
      <c r="C122" s="36">
        <v>4301051653</v>
      </c>
      <c r="D122" s="482">
        <v>4607091386264</v>
      </c>
      <c r="E122" s="482"/>
      <c r="F122" s="62">
        <v>0.5</v>
      </c>
      <c r="G122" s="37">
        <v>6</v>
      </c>
      <c r="H122" s="62">
        <v>3</v>
      </c>
      <c r="I122" s="62">
        <v>3.258</v>
      </c>
      <c r="J122" s="37">
        <v>182</v>
      </c>
      <c r="K122" s="37" t="s">
        <v>83</v>
      </c>
      <c r="L122" s="37" t="s">
        <v>45</v>
      </c>
      <c r="M122" s="38" t="s">
        <v>106</v>
      </c>
      <c r="N122" s="38"/>
      <c r="O122" s="37">
        <v>31</v>
      </c>
      <c r="P122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84"/>
      <c r="R122" s="484"/>
      <c r="S122" s="484"/>
      <c r="T122" s="48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0" t="s">
        <v>232</v>
      </c>
      <c r="AG122" s="78"/>
      <c r="AJ122" s="84" t="s">
        <v>45</v>
      </c>
      <c r="AK122" s="84">
        <v>0</v>
      </c>
      <c r="BB122" s="19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4301051313</v>
      </c>
      <c r="D123" s="482">
        <v>4607091385427</v>
      </c>
      <c r="E123" s="482"/>
      <c r="F123" s="62">
        <v>0.5</v>
      </c>
      <c r="G123" s="37">
        <v>6</v>
      </c>
      <c r="H123" s="62">
        <v>3</v>
      </c>
      <c r="I123" s="62">
        <v>3.2519999999999998</v>
      </c>
      <c r="J123" s="37">
        <v>182</v>
      </c>
      <c r="K123" s="37" t="s">
        <v>83</v>
      </c>
      <c r="L123" s="37" t="s">
        <v>45</v>
      </c>
      <c r="M123" s="38" t="s">
        <v>82</v>
      </c>
      <c r="N123" s="38"/>
      <c r="O123" s="37">
        <v>40</v>
      </c>
      <c r="P123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84"/>
      <c r="R123" s="484"/>
      <c r="S123" s="484"/>
      <c r="T123" s="48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2" t="s">
        <v>235</v>
      </c>
      <c r="AG123" s="78"/>
      <c r="AJ123" s="84" t="s">
        <v>45</v>
      </c>
      <c r="AK123" s="84">
        <v>0</v>
      </c>
      <c r="BB123" s="19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89"/>
      <c r="B124" s="489"/>
      <c r="C124" s="489"/>
      <c r="D124" s="489"/>
      <c r="E124" s="489"/>
      <c r="F124" s="489"/>
      <c r="G124" s="489"/>
      <c r="H124" s="489"/>
      <c r="I124" s="489"/>
      <c r="J124" s="489"/>
      <c r="K124" s="489"/>
      <c r="L124" s="489"/>
      <c r="M124" s="489"/>
      <c r="N124" s="489"/>
      <c r="O124" s="490"/>
      <c r="P124" s="486" t="s">
        <v>40</v>
      </c>
      <c r="Q124" s="487"/>
      <c r="R124" s="487"/>
      <c r="S124" s="487"/>
      <c r="T124" s="487"/>
      <c r="U124" s="487"/>
      <c r="V124" s="488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89"/>
      <c r="B125" s="489"/>
      <c r="C125" s="489"/>
      <c r="D125" s="489"/>
      <c r="E125" s="489"/>
      <c r="F125" s="489"/>
      <c r="G125" s="489"/>
      <c r="H125" s="489"/>
      <c r="I125" s="489"/>
      <c r="J125" s="489"/>
      <c r="K125" s="489"/>
      <c r="L125" s="489"/>
      <c r="M125" s="489"/>
      <c r="N125" s="489"/>
      <c r="O125" s="490"/>
      <c r="P125" s="486" t="s">
        <v>40</v>
      </c>
      <c r="Q125" s="487"/>
      <c r="R125" s="487"/>
      <c r="S125" s="487"/>
      <c r="T125" s="487"/>
      <c r="U125" s="487"/>
      <c r="V125" s="488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27.75" customHeight="1" x14ac:dyDescent="0.2">
      <c r="A126" s="497" t="s">
        <v>236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54"/>
      <c r="AB126" s="54"/>
      <c r="AC126" s="54"/>
    </row>
    <row r="127" spans="1:68" ht="16.5" customHeight="1" x14ac:dyDescent="0.25">
      <c r="A127" s="480" t="s">
        <v>237</v>
      </c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65"/>
      <c r="AB127" s="65"/>
      <c r="AC127" s="79"/>
    </row>
    <row r="128" spans="1:68" ht="14.25" customHeight="1" x14ac:dyDescent="0.25">
      <c r="A128" s="481" t="s">
        <v>216</v>
      </c>
      <c r="B128" s="481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4301031191</v>
      </c>
      <c r="D129" s="482">
        <v>4680115880993</v>
      </c>
      <c r="E129" s="482"/>
      <c r="F129" s="62">
        <v>0.7</v>
      </c>
      <c r="G129" s="37">
        <v>6</v>
      </c>
      <c r="H129" s="62">
        <v>4.2</v>
      </c>
      <c r="I129" s="62">
        <v>4.47</v>
      </c>
      <c r="J129" s="37">
        <v>132</v>
      </c>
      <c r="K129" s="37" t="s">
        <v>107</v>
      </c>
      <c r="L129" s="37" t="s">
        <v>45</v>
      </c>
      <c r="M129" s="38" t="s">
        <v>82</v>
      </c>
      <c r="N129" s="38"/>
      <c r="O129" s="37">
        <v>40</v>
      </c>
      <c r="P129" s="6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84"/>
      <c r="R129" s="484"/>
      <c r="S129" s="484"/>
      <c r="T129" s="485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6" si="15"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194" t="s">
        <v>240</v>
      </c>
      <c r="AG129" s="78"/>
      <c r="AJ129" s="84" t="s">
        <v>45</v>
      </c>
      <c r="AK129" s="84">
        <v>0</v>
      </c>
      <c r="BB129" s="195" t="s">
        <v>67</v>
      </c>
      <c r="BM129" s="78">
        <f t="shared" ref="BM129:BM136" si="16">IFERROR(X129*I129/H129,"0")</f>
        <v>0</v>
      </c>
      <c r="BN129" s="78">
        <f t="shared" ref="BN129:BN136" si="17">IFERROR(Y129*I129/H129,"0")</f>
        <v>0</v>
      </c>
      <c r="BO129" s="78">
        <f t="shared" ref="BO129:BO136" si="18">IFERROR(1/J129*(X129/H129),"0")</f>
        <v>0</v>
      </c>
      <c r="BP129" s="78">
        <f t="shared" ref="BP129:BP136" si="19">IFERROR(1/J129*(Y129/H129),"0")</f>
        <v>0</v>
      </c>
    </row>
    <row r="130" spans="1:68" ht="27" customHeight="1" x14ac:dyDescent="0.25">
      <c r="A130" s="63" t="s">
        <v>241</v>
      </c>
      <c r="B130" s="63" t="s">
        <v>242</v>
      </c>
      <c r="C130" s="36">
        <v>4301031204</v>
      </c>
      <c r="D130" s="482">
        <v>4680115881761</v>
      </c>
      <c r="E130" s="482"/>
      <c r="F130" s="62">
        <v>0.7</v>
      </c>
      <c r="G130" s="37">
        <v>6</v>
      </c>
      <c r="H130" s="62">
        <v>4.2</v>
      </c>
      <c r="I130" s="62">
        <v>4.47</v>
      </c>
      <c r="J130" s="37">
        <v>132</v>
      </c>
      <c r="K130" s="37" t="s">
        <v>107</v>
      </c>
      <c r="L130" s="37" t="s">
        <v>45</v>
      </c>
      <c r="M130" s="38" t="s">
        <v>82</v>
      </c>
      <c r="N130" s="38"/>
      <c r="O130" s="37">
        <v>40</v>
      </c>
      <c r="P130" s="6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84"/>
      <c r="R130" s="484"/>
      <c r="S130" s="484"/>
      <c r="T130" s="485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196" t="s">
        <v>243</v>
      </c>
      <c r="AG130" s="78"/>
      <c r="AJ130" s="84" t="s">
        <v>45</v>
      </c>
      <c r="AK130" s="84">
        <v>0</v>
      </c>
      <c r="BB130" s="197" t="s">
        <v>67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244</v>
      </c>
      <c r="B131" s="63" t="s">
        <v>245</v>
      </c>
      <c r="C131" s="36">
        <v>4301031201</v>
      </c>
      <c r="D131" s="482">
        <v>4680115881563</v>
      </c>
      <c r="E131" s="482"/>
      <c r="F131" s="62">
        <v>0.7</v>
      </c>
      <c r="G131" s="37">
        <v>6</v>
      </c>
      <c r="H131" s="62">
        <v>4.2</v>
      </c>
      <c r="I131" s="62">
        <v>4.41</v>
      </c>
      <c r="J131" s="37">
        <v>132</v>
      </c>
      <c r="K131" s="37" t="s">
        <v>107</v>
      </c>
      <c r="L131" s="37" t="s">
        <v>45</v>
      </c>
      <c r="M131" s="38" t="s">
        <v>82</v>
      </c>
      <c r="N131" s="38"/>
      <c r="O131" s="37">
        <v>40</v>
      </c>
      <c r="P131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84"/>
      <c r="R131" s="484"/>
      <c r="S131" s="484"/>
      <c r="T131" s="485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>IFERROR(IF(Y131=0,"",ROUNDUP(Y131/H131,0)*0.00902),"")</f>
        <v/>
      </c>
      <c r="AA131" s="68" t="s">
        <v>45</v>
      </c>
      <c r="AB131" s="69" t="s">
        <v>45</v>
      </c>
      <c r="AC131" s="198" t="s">
        <v>246</v>
      </c>
      <c r="AG131" s="78"/>
      <c r="AJ131" s="84" t="s">
        <v>45</v>
      </c>
      <c r="AK131" s="84">
        <v>0</v>
      </c>
      <c r="BB131" s="199" t="s">
        <v>67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27" customHeight="1" x14ac:dyDescent="0.25">
      <c r="A132" s="63" t="s">
        <v>247</v>
      </c>
      <c r="B132" s="63" t="s">
        <v>248</v>
      </c>
      <c r="C132" s="36">
        <v>4301031199</v>
      </c>
      <c r="D132" s="482">
        <v>4680115880986</v>
      </c>
      <c r="E132" s="482"/>
      <c r="F132" s="62">
        <v>0.35</v>
      </c>
      <c r="G132" s="37">
        <v>6</v>
      </c>
      <c r="H132" s="62">
        <v>2.1</v>
      </c>
      <c r="I132" s="62">
        <v>2.23</v>
      </c>
      <c r="J132" s="37">
        <v>234</v>
      </c>
      <c r="K132" s="37" t="s">
        <v>189</v>
      </c>
      <c r="L132" s="37" t="s">
        <v>45</v>
      </c>
      <c r="M132" s="38" t="s">
        <v>82</v>
      </c>
      <c r="N132" s="38"/>
      <c r="O132" s="37">
        <v>40</v>
      </c>
      <c r="P132" s="6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84"/>
      <c r="R132" s="484"/>
      <c r="S132" s="484"/>
      <c r="T132" s="485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00" t="s">
        <v>240</v>
      </c>
      <c r="AG132" s="78"/>
      <c r="AJ132" s="84" t="s">
        <v>45</v>
      </c>
      <c r="AK132" s="84">
        <v>0</v>
      </c>
      <c r="BB132" s="201" t="s">
        <v>67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ht="27" customHeight="1" x14ac:dyDescent="0.25">
      <c r="A133" s="63" t="s">
        <v>249</v>
      </c>
      <c r="B133" s="63" t="s">
        <v>250</v>
      </c>
      <c r="C133" s="36">
        <v>4301031205</v>
      </c>
      <c r="D133" s="482">
        <v>4680115881785</v>
      </c>
      <c r="E133" s="482"/>
      <c r="F133" s="62">
        <v>0.35</v>
      </c>
      <c r="G133" s="37">
        <v>6</v>
      </c>
      <c r="H133" s="62">
        <v>2.1</v>
      </c>
      <c r="I133" s="62">
        <v>2.23</v>
      </c>
      <c r="J133" s="37">
        <v>234</v>
      </c>
      <c r="K133" s="37" t="s">
        <v>189</v>
      </c>
      <c r="L133" s="37" t="s">
        <v>45</v>
      </c>
      <c r="M133" s="38" t="s">
        <v>82</v>
      </c>
      <c r="N133" s="38"/>
      <c r="O133" s="37">
        <v>40</v>
      </c>
      <c r="P133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84"/>
      <c r="R133" s="484"/>
      <c r="S133" s="484"/>
      <c r="T133" s="485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15"/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02" t="s">
        <v>243</v>
      </c>
      <c r="AG133" s="78"/>
      <c r="AJ133" s="84" t="s">
        <v>45</v>
      </c>
      <c r="AK133" s="84">
        <v>0</v>
      </c>
      <c r="BB133" s="203" t="s">
        <v>67</v>
      </c>
      <c r="BM133" s="78">
        <f t="shared" si="16"/>
        <v>0</v>
      </c>
      <c r="BN133" s="78">
        <f t="shared" si="17"/>
        <v>0</v>
      </c>
      <c r="BO133" s="78">
        <f t="shared" si="18"/>
        <v>0</v>
      </c>
      <c r="BP133" s="78">
        <f t="shared" si="19"/>
        <v>0</v>
      </c>
    </row>
    <row r="134" spans="1:68" ht="27" customHeight="1" x14ac:dyDescent="0.25">
      <c r="A134" s="63" t="s">
        <v>251</v>
      </c>
      <c r="B134" s="63" t="s">
        <v>252</v>
      </c>
      <c r="C134" s="36">
        <v>4301031202</v>
      </c>
      <c r="D134" s="482">
        <v>4680115881679</v>
      </c>
      <c r="E134" s="482"/>
      <c r="F134" s="62">
        <v>0.35</v>
      </c>
      <c r="G134" s="37">
        <v>6</v>
      </c>
      <c r="H134" s="62">
        <v>2.1</v>
      </c>
      <c r="I134" s="62">
        <v>2.2000000000000002</v>
      </c>
      <c r="J134" s="37">
        <v>234</v>
      </c>
      <c r="K134" s="37" t="s">
        <v>189</v>
      </c>
      <c r="L134" s="37" t="s">
        <v>45</v>
      </c>
      <c r="M134" s="38" t="s">
        <v>82</v>
      </c>
      <c r="N134" s="38"/>
      <c r="O134" s="37">
        <v>40</v>
      </c>
      <c r="P134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84"/>
      <c r="R134" s="484"/>
      <c r="S134" s="484"/>
      <c r="T134" s="485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15"/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04" t="s">
        <v>246</v>
      </c>
      <c r="AG134" s="78"/>
      <c r="AJ134" s="84" t="s">
        <v>45</v>
      </c>
      <c r="AK134" s="84">
        <v>0</v>
      </c>
      <c r="BB134" s="205" t="s">
        <v>67</v>
      </c>
      <c r="BM134" s="78">
        <f t="shared" si="16"/>
        <v>0</v>
      </c>
      <c r="BN134" s="78">
        <f t="shared" si="17"/>
        <v>0</v>
      </c>
      <c r="BO134" s="78">
        <f t="shared" si="18"/>
        <v>0</v>
      </c>
      <c r="BP134" s="78">
        <f t="shared" si="19"/>
        <v>0</v>
      </c>
    </row>
    <row r="135" spans="1:68" ht="27" customHeight="1" x14ac:dyDescent="0.25">
      <c r="A135" s="63" t="s">
        <v>253</v>
      </c>
      <c r="B135" s="63" t="s">
        <v>254</v>
      </c>
      <c r="C135" s="36">
        <v>4301031158</v>
      </c>
      <c r="D135" s="482">
        <v>4680115880191</v>
      </c>
      <c r="E135" s="482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84"/>
      <c r="R135" s="484"/>
      <c r="S135" s="484"/>
      <c r="T135" s="485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15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6" t="s">
        <v>246</v>
      </c>
      <c r="AG135" s="78"/>
      <c r="AJ135" s="84" t="s">
        <v>45</v>
      </c>
      <c r="AK135" s="84">
        <v>0</v>
      </c>
      <c r="BB135" s="207" t="s">
        <v>67</v>
      </c>
      <c r="BM135" s="78">
        <f t="shared" si="16"/>
        <v>0</v>
      </c>
      <c r="BN135" s="78">
        <f t="shared" si="17"/>
        <v>0</v>
      </c>
      <c r="BO135" s="78">
        <f t="shared" si="18"/>
        <v>0</v>
      </c>
      <c r="BP135" s="78">
        <f t="shared" si="19"/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4301031245</v>
      </c>
      <c r="D136" s="482">
        <v>4680115883963</v>
      </c>
      <c r="E136" s="482"/>
      <c r="F136" s="62">
        <v>0.28000000000000003</v>
      </c>
      <c r="G136" s="37">
        <v>6</v>
      </c>
      <c r="H136" s="62">
        <v>1.68</v>
      </c>
      <c r="I136" s="62">
        <v>1.78</v>
      </c>
      <c r="J136" s="37">
        <v>234</v>
      </c>
      <c r="K136" s="37" t="s">
        <v>189</v>
      </c>
      <c r="L136" s="37" t="s">
        <v>45</v>
      </c>
      <c r="M136" s="38" t="s">
        <v>82</v>
      </c>
      <c r="N136" s="38"/>
      <c r="O136" s="37">
        <v>40</v>
      </c>
      <c r="P136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84"/>
      <c r="R136" s="484"/>
      <c r="S136" s="484"/>
      <c r="T136" s="485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15"/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08" t="s">
        <v>257</v>
      </c>
      <c r="AG136" s="78"/>
      <c r="AJ136" s="84" t="s">
        <v>45</v>
      </c>
      <c r="AK136" s="84">
        <v>0</v>
      </c>
      <c r="BB136" s="209" t="s">
        <v>67</v>
      </c>
      <c r="BM136" s="78">
        <f t="shared" si="16"/>
        <v>0</v>
      </c>
      <c r="BN136" s="78">
        <f t="shared" si="17"/>
        <v>0</v>
      </c>
      <c r="BO136" s="78">
        <f t="shared" si="18"/>
        <v>0</v>
      </c>
      <c r="BP136" s="78">
        <f t="shared" si="19"/>
        <v>0</v>
      </c>
    </row>
    <row r="137" spans="1:68" x14ac:dyDescent="0.2">
      <c r="A137" s="489"/>
      <c r="B137" s="489"/>
      <c r="C137" s="489"/>
      <c r="D137" s="489"/>
      <c r="E137" s="489"/>
      <c r="F137" s="489"/>
      <c r="G137" s="489"/>
      <c r="H137" s="489"/>
      <c r="I137" s="489"/>
      <c r="J137" s="489"/>
      <c r="K137" s="489"/>
      <c r="L137" s="489"/>
      <c r="M137" s="489"/>
      <c r="N137" s="489"/>
      <c r="O137" s="490"/>
      <c r="P137" s="486" t="s">
        <v>40</v>
      </c>
      <c r="Q137" s="487"/>
      <c r="R137" s="487"/>
      <c r="S137" s="487"/>
      <c r="T137" s="487"/>
      <c r="U137" s="487"/>
      <c r="V137" s="488"/>
      <c r="W137" s="42" t="s">
        <v>39</v>
      </c>
      <c r="X137" s="43">
        <f>IFERROR(X129/H129,"0")+IFERROR(X130/H130,"0")+IFERROR(X131/H131,"0")+IFERROR(X132/H132,"0")+IFERROR(X133/H133,"0")+IFERROR(X134/H134,"0")+IFERROR(X135/H135,"0")+IFERROR(X136/H136,"0")</f>
        <v>0</v>
      </c>
      <c r="Y137" s="43">
        <f>IFERROR(Y129/H129,"0")+IFERROR(Y130/H130,"0")+IFERROR(Y131/H131,"0")+IFERROR(Y132/H132,"0")+IFERROR(Y133/H133,"0")+IFERROR(Y134/H134,"0")+IFERROR(Y135/H135,"0")+IFERROR(Y136/H136,"0")</f>
        <v>0</v>
      </c>
      <c r="Z137" s="43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489"/>
      <c r="B138" s="489"/>
      <c r="C138" s="489"/>
      <c r="D138" s="489"/>
      <c r="E138" s="489"/>
      <c r="F138" s="489"/>
      <c r="G138" s="489"/>
      <c r="H138" s="489"/>
      <c r="I138" s="489"/>
      <c r="J138" s="489"/>
      <c r="K138" s="489"/>
      <c r="L138" s="489"/>
      <c r="M138" s="489"/>
      <c r="N138" s="489"/>
      <c r="O138" s="490"/>
      <c r="P138" s="486" t="s">
        <v>40</v>
      </c>
      <c r="Q138" s="487"/>
      <c r="R138" s="487"/>
      <c r="S138" s="487"/>
      <c r="T138" s="487"/>
      <c r="U138" s="487"/>
      <c r="V138" s="488"/>
      <c r="W138" s="42" t="s">
        <v>0</v>
      </c>
      <c r="X138" s="43">
        <f>IFERROR(SUM(X129:X136),"0")</f>
        <v>0</v>
      </c>
      <c r="Y138" s="43">
        <f>IFERROR(SUM(Y129:Y136),"0")</f>
        <v>0</v>
      </c>
      <c r="Z138" s="42"/>
      <c r="AA138" s="67"/>
      <c r="AB138" s="67"/>
      <c r="AC138" s="67"/>
    </row>
    <row r="139" spans="1:68" ht="16.5" customHeight="1" x14ac:dyDescent="0.25">
      <c r="A139" s="480" t="s">
        <v>258</v>
      </c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65"/>
      <c r="AB139" s="65"/>
      <c r="AC139" s="79"/>
    </row>
    <row r="140" spans="1:68" ht="14.25" customHeight="1" x14ac:dyDescent="0.25">
      <c r="A140" s="481" t="s">
        <v>95</v>
      </c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66"/>
      <c r="AB140" s="66"/>
      <c r="AC140" s="80"/>
    </row>
    <row r="141" spans="1:68" ht="16.5" customHeight="1" x14ac:dyDescent="0.25">
      <c r="A141" s="63" t="s">
        <v>259</v>
      </c>
      <c r="B141" s="63" t="s">
        <v>260</v>
      </c>
      <c r="C141" s="36">
        <v>4301011450</v>
      </c>
      <c r="D141" s="482">
        <v>4680115881402</v>
      </c>
      <c r="E141" s="482"/>
      <c r="F141" s="62">
        <v>1.35</v>
      </c>
      <c r="G141" s="37">
        <v>8</v>
      </c>
      <c r="H141" s="62">
        <v>10.8</v>
      </c>
      <c r="I141" s="62">
        <v>11.234999999999999</v>
      </c>
      <c r="J141" s="37">
        <v>64</v>
      </c>
      <c r="K141" s="37" t="s">
        <v>100</v>
      </c>
      <c r="L141" s="37" t="s">
        <v>45</v>
      </c>
      <c r="M141" s="38" t="s">
        <v>99</v>
      </c>
      <c r="N141" s="38"/>
      <c r="O141" s="37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84"/>
      <c r="R141" s="484"/>
      <c r="S141" s="484"/>
      <c r="T141" s="48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45</v>
      </c>
      <c r="AC141" s="210" t="s">
        <v>261</v>
      </c>
      <c r="AG141" s="78"/>
      <c r="AJ141" s="84" t="s">
        <v>45</v>
      </c>
      <c r="AK141" s="84">
        <v>0</v>
      </c>
      <c r="BB141" s="211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4301011768</v>
      </c>
      <c r="D142" s="482">
        <v>4680115881396</v>
      </c>
      <c r="E142" s="482"/>
      <c r="F142" s="62">
        <v>0.45</v>
      </c>
      <c r="G142" s="37">
        <v>6</v>
      </c>
      <c r="H142" s="62">
        <v>2.7</v>
      </c>
      <c r="I142" s="62">
        <v>2.88</v>
      </c>
      <c r="J142" s="37">
        <v>182</v>
      </c>
      <c r="K142" s="37" t="s">
        <v>83</v>
      </c>
      <c r="L142" s="37" t="s">
        <v>45</v>
      </c>
      <c r="M142" s="38" t="s">
        <v>99</v>
      </c>
      <c r="N142" s="38"/>
      <c r="O142" s="37">
        <v>55</v>
      </c>
      <c r="P14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84"/>
      <c r="R142" s="484"/>
      <c r="S142" s="484"/>
      <c r="T142" s="4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261</v>
      </c>
      <c r="AG142" s="78"/>
      <c r="AJ142" s="84" t="s">
        <v>45</v>
      </c>
      <c r="AK142" s="84">
        <v>0</v>
      </c>
      <c r="BB142" s="213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489"/>
      <c r="B143" s="489"/>
      <c r="C143" s="489"/>
      <c r="D143" s="489"/>
      <c r="E143" s="489"/>
      <c r="F143" s="489"/>
      <c r="G143" s="489"/>
      <c r="H143" s="489"/>
      <c r="I143" s="489"/>
      <c r="J143" s="489"/>
      <c r="K143" s="489"/>
      <c r="L143" s="489"/>
      <c r="M143" s="489"/>
      <c r="N143" s="489"/>
      <c r="O143" s="490"/>
      <c r="P143" s="486" t="s">
        <v>40</v>
      </c>
      <c r="Q143" s="487"/>
      <c r="R143" s="487"/>
      <c r="S143" s="487"/>
      <c r="T143" s="487"/>
      <c r="U143" s="487"/>
      <c r="V143" s="488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489"/>
      <c r="B144" s="489"/>
      <c r="C144" s="489"/>
      <c r="D144" s="489"/>
      <c r="E144" s="489"/>
      <c r="F144" s="489"/>
      <c r="G144" s="489"/>
      <c r="H144" s="489"/>
      <c r="I144" s="489"/>
      <c r="J144" s="489"/>
      <c r="K144" s="489"/>
      <c r="L144" s="489"/>
      <c r="M144" s="489"/>
      <c r="N144" s="489"/>
      <c r="O144" s="490"/>
      <c r="P144" s="486" t="s">
        <v>40</v>
      </c>
      <c r="Q144" s="487"/>
      <c r="R144" s="487"/>
      <c r="S144" s="487"/>
      <c r="T144" s="487"/>
      <c r="U144" s="487"/>
      <c r="V144" s="488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481" t="s">
        <v>133</v>
      </c>
      <c r="B145" s="481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66"/>
      <c r="AB145" s="66"/>
      <c r="AC145" s="80"/>
    </row>
    <row r="146" spans="1:68" ht="16.5" customHeight="1" x14ac:dyDescent="0.25">
      <c r="A146" s="63" t="s">
        <v>264</v>
      </c>
      <c r="B146" s="63" t="s">
        <v>265</v>
      </c>
      <c r="C146" s="36">
        <v>4301020262</v>
      </c>
      <c r="D146" s="482">
        <v>4680115882935</v>
      </c>
      <c r="E146" s="482"/>
      <c r="F146" s="62">
        <v>1.35</v>
      </c>
      <c r="G146" s="37">
        <v>8</v>
      </c>
      <c r="H146" s="62">
        <v>10.8</v>
      </c>
      <c r="I146" s="62">
        <v>11.234999999999999</v>
      </c>
      <c r="J146" s="37">
        <v>64</v>
      </c>
      <c r="K146" s="37" t="s">
        <v>100</v>
      </c>
      <c r="L146" s="37" t="s">
        <v>45</v>
      </c>
      <c r="M146" s="38" t="s">
        <v>106</v>
      </c>
      <c r="N146" s="38"/>
      <c r="O146" s="37">
        <v>50</v>
      </c>
      <c r="P146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84"/>
      <c r="R146" s="484"/>
      <c r="S146" s="484"/>
      <c r="T146" s="4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14" t="s">
        <v>266</v>
      </c>
      <c r="AG146" s="78"/>
      <c r="AJ146" s="84" t="s">
        <v>45</v>
      </c>
      <c r="AK146" s="84">
        <v>0</v>
      </c>
      <c r="BB146" s="215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267</v>
      </c>
      <c r="B147" s="63" t="s">
        <v>268</v>
      </c>
      <c r="C147" s="36">
        <v>4301020220</v>
      </c>
      <c r="D147" s="482">
        <v>4680115880764</v>
      </c>
      <c r="E147" s="482"/>
      <c r="F147" s="62">
        <v>0.35</v>
      </c>
      <c r="G147" s="37">
        <v>6</v>
      </c>
      <c r="H147" s="62">
        <v>2.1</v>
      </c>
      <c r="I147" s="62">
        <v>2.2799999999999998</v>
      </c>
      <c r="J147" s="37">
        <v>182</v>
      </c>
      <c r="K147" s="37" t="s">
        <v>83</v>
      </c>
      <c r="L147" s="37" t="s">
        <v>45</v>
      </c>
      <c r="M147" s="38" t="s">
        <v>99</v>
      </c>
      <c r="N147" s="38"/>
      <c r="O147" s="37">
        <v>50</v>
      </c>
      <c r="P14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84"/>
      <c r="R147" s="484"/>
      <c r="S147" s="484"/>
      <c r="T147" s="4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266</v>
      </c>
      <c r="AG147" s="78"/>
      <c r="AJ147" s="84" t="s">
        <v>45</v>
      </c>
      <c r="AK147" s="84">
        <v>0</v>
      </c>
      <c r="BB147" s="217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489"/>
      <c r="B148" s="489"/>
      <c r="C148" s="489"/>
      <c r="D148" s="489"/>
      <c r="E148" s="489"/>
      <c r="F148" s="489"/>
      <c r="G148" s="489"/>
      <c r="H148" s="489"/>
      <c r="I148" s="489"/>
      <c r="J148" s="489"/>
      <c r="K148" s="489"/>
      <c r="L148" s="489"/>
      <c r="M148" s="489"/>
      <c r="N148" s="489"/>
      <c r="O148" s="490"/>
      <c r="P148" s="486" t="s">
        <v>40</v>
      </c>
      <c r="Q148" s="487"/>
      <c r="R148" s="487"/>
      <c r="S148" s="487"/>
      <c r="T148" s="487"/>
      <c r="U148" s="487"/>
      <c r="V148" s="488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489"/>
      <c r="B149" s="489"/>
      <c r="C149" s="489"/>
      <c r="D149" s="489"/>
      <c r="E149" s="489"/>
      <c r="F149" s="489"/>
      <c r="G149" s="489"/>
      <c r="H149" s="489"/>
      <c r="I149" s="489"/>
      <c r="J149" s="489"/>
      <c r="K149" s="489"/>
      <c r="L149" s="489"/>
      <c r="M149" s="489"/>
      <c r="N149" s="489"/>
      <c r="O149" s="490"/>
      <c r="P149" s="486" t="s">
        <v>40</v>
      </c>
      <c r="Q149" s="487"/>
      <c r="R149" s="487"/>
      <c r="S149" s="487"/>
      <c r="T149" s="487"/>
      <c r="U149" s="487"/>
      <c r="V149" s="488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481" t="s">
        <v>216</v>
      </c>
      <c r="B150" s="481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66"/>
      <c r="AB150" s="66"/>
      <c r="AC150" s="80"/>
    </row>
    <row r="151" spans="1:68" ht="27" customHeight="1" x14ac:dyDescent="0.25">
      <c r="A151" s="63" t="s">
        <v>269</v>
      </c>
      <c r="B151" s="63" t="s">
        <v>270</v>
      </c>
      <c r="C151" s="36">
        <v>4301031224</v>
      </c>
      <c r="D151" s="482">
        <v>4680115882683</v>
      </c>
      <c r="E151" s="482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107</v>
      </c>
      <c r="L151" s="37" t="s">
        <v>45</v>
      </c>
      <c r="M151" s="38" t="s">
        <v>82</v>
      </c>
      <c r="N151" s="38"/>
      <c r="O151" s="37">
        <v>40</v>
      </c>
      <c r="P151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84"/>
      <c r="R151" s="484"/>
      <c r="S151" s="484"/>
      <c r="T151" s="48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8" t="s">
        <v>271</v>
      </c>
      <c r="AG151" s="78"/>
      <c r="AJ151" s="84" t="s">
        <v>45</v>
      </c>
      <c r="AK151" s="84">
        <v>0</v>
      </c>
      <c r="BB151" s="219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272</v>
      </c>
      <c r="B152" s="63" t="s">
        <v>273</v>
      </c>
      <c r="C152" s="36">
        <v>4301031230</v>
      </c>
      <c r="D152" s="482">
        <v>4680115882690</v>
      </c>
      <c r="E152" s="482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107</v>
      </c>
      <c r="L152" s="37" t="s">
        <v>45</v>
      </c>
      <c r="M152" s="38" t="s">
        <v>82</v>
      </c>
      <c r="N152" s="38"/>
      <c r="O152" s="37">
        <v>40</v>
      </c>
      <c r="P152" s="6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84"/>
      <c r="R152" s="484"/>
      <c r="S152" s="484"/>
      <c r="T152" s="48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0" t="s">
        <v>274</v>
      </c>
      <c r="AG152" s="78"/>
      <c r="AJ152" s="84" t="s">
        <v>45</v>
      </c>
      <c r="AK152" s="84">
        <v>0</v>
      </c>
      <c r="BB152" s="221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275</v>
      </c>
      <c r="B153" s="63" t="s">
        <v>276</v>
      </c>
      <c r="C153" s="36">
        <v>4301031220</v>
      </c>
      <c r="D153" s="482">
        <v>4680115882669</v>
      </c>
      <c r="E153" s="482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107</v>
      </c>
      <c r="L153" s="37" t="s">
        <v>45</v>
      </c>
      <c r="M153" s="38" t="s">
        <v>82</v>
      </c>
      <c r="N153" s="38"/>
      <c r="O153" s="37">
        <v>40</v>
      </c>
      <c r="P153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84"/>
      <c r="R153" s="484"/>
      <c r="S153" s="484"/>
      <c r="T153" s="48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2" t="s">
        <v>277</v>
      </c>
      <c r="AG153" s="78"/>
      <c r="AJ153" s="84" t="s">
        <v>45</v>
      </c>
      <c r="AK153" s="84">
        <v>0</v>
      </c>
      <c r="BB153" s="223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278</v>
      </c>
      <c r="B154" s="63" t="s">
        <v>279</v>
      </c>
      <c r="C154" s="36">
        <v>4301031221</v>
      </c>
      <c r="D154" s="482">
        <v>4680115882676</v>
      </c>
      <c r="E154" s="482"/>
      <c r="F154" s="62">
        <v>0.9</v>
      </c>
      <c r="G154" s="37">
        <v>6</v>
      </c>
      <c r="H154" s="62">
        <v>5.4</v>
      </c>
      <c r="I154" s="62">
        <v>5.61</v>
      </c>
      <c r="J154" s="37">
        <v>132</v>
      </c>
      <c r="K154" s="37" t="s">
        <v>107</v>
      </c>
      <c r="L154" s="37" t="s">
        <v>45</v>
      </c>
      <c r="M154" s="38" t="s">
        <v>82</v>
      </c>
      <c r="N154" s="38"/>
      <c r="O154" s="37">
        <v>40</v>
      </c>
      <c r="P154" s="6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84"/>
      <c r="R154" s="484"/>
      <c r="S154" s="484"/>
      <c r="T154" s="4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4" t="s">
        <v>280</v>
      </c>
      <c r="AG154" s="78"/>
      <c r="AJ154" s="84" t="s">
        <v>45</v>
      </c>
      <c r="AK154" s="84">
        <v>0</v>
      </c>
      <c r="BB154" s="225" t="s">
        <v>67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489"/>
      <c r="B155" s="489"/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  <c r="N155" s="489"/>
      <c r="O155" s="490"/>
      <c r="P155" s="486" t="s">
        <v>40</v>
      </c>
      <c r="Q155" s="487"/>
      <c r="R155" s="487"/>
      <c r="S155" s="487"/>
      <c r="T155" s="487"/>
      <c r="U155" s="487"/>
      <c r="V155" s="488"/>
      <c r="W155" s="42" t="s">
        <v>39</v>
      </c>
      <c r="X155" s="43">
        <f>IFERROR(X151/H151,"0")+IFERROR(X152/H152,"0")+IFERROR(X153/H153,"0")+IFERROR(X154/H154,"0")</f>
        <v>0</v>
      </c>
      <c r="Y155" s="43">
        <f>IFERROR(Y151/H151,"0")+IFERROR(Y152/H152,"0")+IFERROR(Y153/H153,"0")+IFERROR(Y154/H154,"0")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89"/>
      <c r="B156" s="489"/>
      <c r="C156" s="489"/>
      <c r="D156" s="489"/>
      <c r="E156" s="489"/>
      <c r="F156" s="489"/>
      <c r="G156" s="489"/>
      <c r="H156" s="489"/>
      <c r="I156" s="489"/>
      <c r="J156" s="489"/>
      <c r="K156" s="489"/>
      <c r="L156" s="489"/>
      <c r="M156" s="489"/>
      <c r="N156" s="489"/>
      <c r="O156" s="490"/>
      <c r="P156" s="486" t="s">
        <v>40</v>
      </c>
      <c r="Q156" s="487"/>
      <c r="R156" s="487"/>
      <c r="S156" s="487"/>
      <c r="T156" s="487"/>
      <c r="U156" s="487"/>
      <c r="V156" s="488"/>
      <c r="W156" s="42" t="s">
        <v>0</v>
      </c>
      <c r="X156" s="43">
        <f>IFERROR(SUM(X151:X154),"0")</f>
        <v>0</v>
      </c>
      <c r="Y156" s="43">
        <f>IFERROR(SUM(Y151:Y154),"0")</f>
        <v>0</v>
      </c>
      <c r="Z156" s="42"/>
      <c r="AA156" s="67"/>
      <c r="AB156" s="67"/>
      <c r="AC156" s="67"/>
    </row>
    <row r="157" spans="1:68" ht="14.25" customHeight="1" x14ac:dyDescent="0.25">
      <c r="A157" s="481" t="s">
        <v>78</v>
      </c>
      <c r="B157" s="481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66"/>
      <c r="AB157" s="66"/>
      <c r="AC157" s="80"/>
    </row>
    <row r="158" spans="1:68" ht="27" customHeight="1" x14ac:dyDescent="0.25">
      <c r="A158" s="63" t="s">
        <v>281</v>
      </c>
      <c r="B158" s="63" t="s">
        <v>282</v>
      </c>
      <c r="C158" s="36">
        <v>4301051408</v>
      </c>
      <c r="D158" s="482">
        <v>4680115881594</v>
      </c>
      <c r="E158" s="482"/>
      <c r="F158" s="62">
        <v>1.35</v>
      </c>
      <c r="G158" s="37">
        <v>6</v>
      </c>
      <c r="H158" s="62">
        <v>8.1</v>
      </c>
      <c r="I158" s="62">
        <v>8.6189999999999998</v>
      </c>
      <c r="J158" s="37">
        <v>64</v>
      </c>
      <c r="K158" s="37" t="s">
        <v>100</v>
      </c>
      <c r="L158" s="37" t="s">
        <v>45</v>
      </c>
      <c r="M158" s="38" t="s">
        <v>106</v>
      </c>
      <c r="N158" s="38"/>
      <c r="O158" s="37">
        <v>40</v>
      </c>
      <c r="P158" s="6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84"/>
      <c r="R158" s="484"/>
      <c r="S158" s="484"/>
      <c r="T158" s="485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5" si="20"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26" t="s">
        <v>283</v>
      </c>
      <c r="AG158" s="78"/>
      <c r="AJ158" s="84" t="s">
        <v>45</v>
      </c>
      <c r="AK158" s="84">
        <v>0</v>
      </c>
      <c r="BB158" s="227" t="s">
        <v>67</v>
      </c>
      <c r="BM158" s="78">
        <f t="shared" ref="BM158:BM165" si="21">IFERROR(X158*I158/H158,"0")</f>
        <v>0</v>
      </c>
      <c r="BN158" s="78">
        <f t="shared" ref="BN158:BN165" si="22">IFERROR(Y158*I158/H158,"0")</f>
        <v>0</v>
      </c>
      <c r="BO158" s="78">
        <f t="shared" ref="BO158:BO165" si="23">IFERROR(1/J158*(X158/H158),"0")</f>
        <v>0</v>
      </c>
      <c r="BP158" s="78">
        <f t="shared" ref="BP158:BP165" si="24"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4301051411</v>
      </c>
      <c r="D159" s="482">
        <v>4680115881617</v>
      </c>
      <c r="E159" s="482"/>
      <c r="F159" s="62">
        <v>1.35</v>
      </c>
      <c r="G159" s="37">
        <v>6</v>
      </c>
      <c r="H159" s="62">
        <v>8.1</v>
      </c>
      <c r="I159" s="62">
        <v>8.6010000000000009</v>
      </c>
      <c r="J159" s="37">
        <v>64</v>
      </c>
      <c r="K159" s="37" t="s">
        <v>100</v>
      </c>
      <c r="L159" s="37" t="s">
        <v>45</v>
      </c>
      <c r="M159" s="38" t="s">
        <v>106</v>
      </c>
      <c r="N159" s="38"/>
      <c r="O159" s="37">
        <v>40</v>
      </c>
      <c r="P159" s="6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84"/>
      <c r="R159" s="484"/>
      <c r="S159" s="484"/>
      <c r="T159" s="485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0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8" t="s">
        <v>286</v>
      </c>
      <c r="AG159" s="78"/>
      <c r="AJ159" s="84" t="s">
        <v>45</v>
      </c>
      <c r="AK159" s="84">
        <v>0</v>
      </c>
      <c r="BB159" s="229" t="s">
        <v>67</v>
      </c>
      <c r="BM159" s="78">
        <f t="shared" si="21"/>
        <v>0</v>
      </c>
      <c r="BN159" s="78">
        <f t="shared" si="22"/>
        <v>0</v>
      </c>
      <c r="BO159" s="78">
        <f t="shared" si="23"/>
        <v>0</v>
      </c>
      <c r="BP159" s="78">
        <f t="shared" si="24"/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4301051656</v>
      </c>
      <c r="D160" s="482">
        <v>4680115880573</v>
      </c>
      <c r="E160" s="482"/>
      <c r="F160" s="62">
        <v>1.45</v>
      </c>
      <c r="G160" s="37">
        <v>6</v>
      </c>
      <c r="H160" s="62">
        <v>8.6999999999999993</v>
      </c>
      <c r="I160" s="62">
        <v>9.2189999999999994</v>
      </c>
      <c r="J160" s="37">
        <v>64</v>
      </c>
      <c r="K160" s="37" t="s">
        <v>100</v>
      </c>
      <c r="L160" s="37" t="s">
        <v>45</v>
      </c>
      <c r="M160" s="38" t="s">
        <v>106</v>
      </c>
      <c r="N160" s="38"/>
      <c r="O160" s="37">
        <v>45</v>
      </c>
      <c r="P160" s="6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84"/>
      <c r="R160" s="484"/>
      <c r="S160" s="484"/>
      <c r="T160" s="48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0"/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0" t="s">
        <v>289</v>
      </c>
      <c r="AG160" s="78"/>
      <c r="AJ160" s="84" t="s">
        <v>45</v>
      </c>
      <c r="AK160" s="84">
        <v>0</v>
      </c>
      <c r="BB160" s="231" t="s">
        <v>67</v>
      </c>
      <c r="BM160" s="78">
        <f t="shared" si="21"/>
        <v>0</v>
      </c>
      <c r="BN160" s="78">
        <f t="shared" si="22"/>
        <v>0</v>
      </c>
      <c r="BO160" s="78">
        <f t="shared" si="23"/>
        <v>0</v>
      </c>
      <c r="BP160" s="78">
        <f t="shared" si="24"/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4301051407</v>
      </c>
      <c r="D161" s="482">
        <v>4680115882195</v>
      </c>
      <c r="E161" s="482"/>
      <c r="F161" s="62">
        <v>0.4</v>
      </c>
      <c r="G161" s="37">
        <v>6</v>
      </c>
      <c r="H161" s="62">
        <v>2.4</v>
      </c>
      <c r="I161" s="62">
        <v>2.67</v>
      </c>
      <c r="J161" s="37">
        <v>182</v>
      </c>
      <c r="K161" s="37" t="s">
        <v>83</v>
      </c>
      <c r="L161" s="37" t="s">
        <v>45</v>
      </c>
      <c r="M161" s="38" t="s">
        <v>106</v>
      </c>
      <c r="N161" s="38"/>
      <c r="O161" s="37">
        <v>40</v>
      </c>
      <c r="P161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84"/>
      <c r="R161" s="484"/>
      <c r="S161" s="484"/>
      <c r="T161" s="4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0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2" t="s">
        <v>283</v>
      </c>
      <c r="AG161" s="78"/>
      <c r="AJ161" s="84" t="s">
        <v>45</v>
      </c>
      <c r="AK161" s="84">
        <v>0</v>
      </c>
      <c r="BB161" s="233" t="s">
        <v>67</v>
      </c>
      <c r="BM161" s="78">
        <f t="shared" si="21"/>
        <v>0</v>
      </c>
      <c r="BN161" s="78">
        <f t="shared" si="22"/>
        <v>0</v>
      </c>
      <c r="BO161" s="78">
        <f t="shared" si="23"/>
        <v>0</v>
      </c>
      <c r="BP161" s="78">
        <f t="shared" si="24"/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4301051752</v>
      </c>
      <c r="D162" s="482">
        <v>4680115882607</v>
      </c>
      <c r="E162" s="482"/>
      <c r="F162" s="62">
        <v>0.3</v>
      </c>
      <c r="G162" s="37">
        <v>6</v>
      </c>
      <c r="H162" s="62">
        <v>1.8</v>
      </c>
      <c r="I162" s="62">
        <v>2.052</v>
      </c>
      <c r="J162" s="37">
        <v>182</v>
      </c>
      <c r="K162" s="37" t="s">
        <v>83</v>
      </c>
      <c r="L162" s="37" t="s">
        <v>45</v>
      </c>
      <c r="M162" s="38" t="s">
        <v>130</v>
      </c>
      <c r="N162" s="38"/>
      <c r="O162" s="37">
        <v>45</v>
      </c>
      <c r="P162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84"/>
      <c r="R162" s="484"/>
      <c r="S162" s="484"/>
      <c r="T162" s="4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0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34" t="s">
        <v>294</v>
      </c>
      <c r="AG162" s="78"/>
      <c r="AJ162" s="84" t="s">
        <v>45</v>
      </c>
      <c r="AK162" s="84">
        <v>0</v>
      </c>
      <c r="BB162" s="235" t="s">
        <v>67</v>
      </c>
      <c r="BM162" s="78">
        <f t="shared" si="21"/>
        <v>0</v>
      </c>
      <c r="BN162" s="78">
        <f t="shared" si="22"/>
        <v>0</v>
      </c>
      <c r="BO162" s="78">
        <f t="shared" si="23"/>
        <v>0</v>
      </c>
      <c r="BP162" s="78">
        <f t="shared" si="24"/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4301051666</v>
      </c>
      <c r="D163" s="482">
        <v>4680115880092</v>
      </c>
      <c r="E163" s="482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83</v>
      </c>
      <c r="L163" s="37" t="s">
        <v>45</v>
      </c>
      <c r="M163" s="38" t="s">
        <v>106</v>
      </c>
      <c r="N163" s="38"/>
      <c r="O163" s="37">
        <v>45</v>
      </c>
      <c r="P163" s="6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84"/>
      <c r="R163" s="484"/>
      <c r="S163" s="484"/>
      <c r="T163" s="4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0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6" t="s">
        <v>289</v>
      </c>
      <c r="AG163" s="78"/>
      <c r="AJ163" s="84" t="s">
        <v>45</v>
      </c>
      <c r="AK163" s="84">
        <v>0</v>
      </c>
      <c r="BB163" s="237" t="s">
        <v>67</v>
      </c>
      <c r="BM163" s="78">
        <f t="shared" si="21"/>
        <v>0</v>
      </c>
      <c r="BN163" s="78">
        <f t="shared" si="22"/>
        <v>0</v>
      </c>
      <c r="BO163" s="78">
        <f t="shared" si="23"/>
        <v>0</v>
      </c>
      <c r="BP163" s="78">
        <f t="shared" si="24"/>
        <v>0</v>
      </c>
    </row>
    <row r="164" spans="1:68" ht="27" customHeight="1" x14ac:dyDescent="0.25">
      <c r="A164" s="63" t="s">
        <v>297</v>
      </c>
      <c r="B164" s="63" t="s">
        <v>298</v>
      </c>
      <c r="C164" s="36">
        <v>4301051668</v>
      </c>
      <c r="D164" s="482">
        <v>4680115880221</v>
      </c>
      <c r="E164" s="482"/>
      <c r="F164" s="62">
        <v>0.4</v>
      </c>
      <c r="G164" s="37">
        <v>6</v>
      </c>
      <c r="H164" s="62">
        <v>2.4</v>
      </c>
      <c r="I164" s="62">
        <v>2.6520000000000001</v>
      </c>
      <c r="J164" s="37">
        <v>182</v>
      </c>
      <c r="K164" s="37" t="s">
        <v>83</v>
      </c>
      <c r="L164" s="37" t="s">
        <v>45</v>
      </c>
      <c r="M164" s="38" t="s">
        <v>106</v>
      </c>
      <c r="N164" s="38"/>
      <c r="O164" s="37">
        <v>45</v>
      </c>
      <c r="P164" s="6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84"/>
      <c r="R164" s="484"/>
      <c r="S164" s="484"/>
      <c r="T164" s="4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0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8" t="s">
        <v>289</v>
      </c>
      <c r="AG164" s="78"/>
      <c r="AJ164" s="84" t="s">
        <v>45</v>
      </c>
      <c r="AK164" s="84">
        <v>0</v>
      </c>
      <c r="BB164" s="239" t="s">
        <v>67</v>
      </c>
      <c r="BM164" s="78">
        <f t="shared" si="21"/>
        <v>0</v>
      </c>
      <c r="BN164" s="78">
        <f t="shared" si="22"/>
        <v>0</v>
      </c>
      <c r="BO164" s="78">
        <f t="shared" si="23"/>
        <v>0</v>
      </c>
      <c r="BP164" s="78">
        <f t="shared" si="24"/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4301051410</v>
      </c>
      <c r="D165" s="482">
        <v>4680115882164</v>
      </c>
      <c r="E165" s="482"/>
      <c r="F165" s="62">
        <v>0.4</v>
      </c>
      <c r="G165" s="37">
        <v>6</v>
      </c>
      <c r="H165" s="62">
        <v>2.4</v>
      </c>
      <c r="I165" s="62">
        <v>2.6579999999999999</v>
      </c>
      <c r="J165" s="37">
        <v>182</v>
      </c>
      <c r="K165" s="37" t="s">
        <v>83</v>
      </c>
      <c r="L165" s="37" t="s">
        <v>45</v>
      </c>
      <c r="M165" s="38" t="s">
        <v>106</v>
      </c>
      <c r="N165" s="38"/>
      <c r="O165" s="37">
        <v>40</v>
      </c>
      <c r="P165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84"/>
      <c r="R165" s="484"/>
      <c r="S165" s="484"/>
      <c r="T165" s="4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0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0" t="s">
        <v>301</v>
      </c>
      <c r="AG165" s="78"/>
      <c r="AJ165" s="84" t="s">
        <v>45</v>
      </c>
      <c r="AK165" s="84">
        <v>0</v>
      </c>
      <c r="BB165" s="241" t="s">
        <v>67</v>
      </c>
      <c r="BM165" s="78">
        <f t="shared" si="21"/>
        <v>0</v>
      </c>
      <c r="BN165" s="78">
        <f t="shared" si="22"/>
        <v>0</v>
      </c>
      <c r="BO165" s="78">
        <f t="shared" si="23"/>
        <v>0</v>
      </c>
      <c r="BP165" s="78">
        <f t="shared" si="24"/>
        <v>0</v>
      </c>
    </row>
    <row r="166" spans="1:68" x14ac:dyDescent="0.2">
      <c r="A166" s="489"/>
      <c r="B166" s="489"/>
      <c r="C166" s="489"/>
      <c r="D166" s="489"/>
      <c r="E166" s="489"/>
      <c r="F166" s="489"/>
      <c r="G166" s="489"/>
      <c r="H166" s="489"/>
      <c r="I166" s="489"/>
      <c r="J166" s="489"/>
      <c r="K166" s="489"/>
      <c r="L166" s="489"/>
      <c r="M166" s="489"/>
      <c r="N166" s="489"/>
      <c r="O166" s="490"/>
      <c r="P166" s="486" t="s">
        <v>40</v>
      </c>
      <c r="Q166" s="487"/>
      <c r="R166" s="487"/>
      <c r="S166" s="487"/>
      <c r="T166" s="487"/>
      <c r="U166" s="487"/>
      <c r="V166" s="488"/>
      <c r="W166" s="42" t="s">
        <v>39</v>
      </c>
      <c r="X166" s="43">
        <f>IFERROR(X158/H158,"0")+IFERROR(X159/H159,"0")+IFERROR(X160/H160,"0")+IFERROR(X161/H161,"0")+IFERROR(X162/H162,"0")+IFERROR(X163/H163,"0")+IFERROR(X164/H164,"0")+IFERROR(X165/H165,"0")</f>
        <v>0</v>
      </c>
      <c r="Y166" s="43">
        <f>IFERROR(Y158/H158,"0")+IFERROR(Y159/H159,"0")+IFERROR(Y160/H160,"0")+IFERROR(Y161/H161,"0")+IFERROR(Y162/H162,"0")+IFERROR(Y163/H163,"0")+IFERROR(Y164/H164,"0")+IFERROR(Y165/H165,"0")</f>
        <v>0</v>
      </c>
      <c r="Z166" s="43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489"/>
      <c r="B167" s="489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89"/>
      <c r="O167" s="490"/>
      <c r="P167" s="486" t="s">
        <v>40</v>
      </c>
      <c r="Q167" s="487"/>
      <c r="R167" s="487"/>
      <c r="S167" s="487"/>
      <c r="T167" s="487"/>
      <c r="U167" s="487"/>
      <c r="V167" s="488"/>
      <c r="W167" s="42" t="s">
        <v>0</v>
      </c>
      <c r="X167" s="43">
        <f>IFERROR(SUM(X158:X165),"0")</f>
        <v>0</v>
      </c>
      <c r="Y167" s="43">
        <f>IFERROR(SUM(Y158:Y165),"0")</f>
        <v>0</v>
      </c>
      <c r="Z167" s="42"/>
      <c r="AA167" s="67"/>
      <c r="AB167" s="67"/>
      <c r="AC167" s="67"/>
    </row>
    <row r="168" spans="1:68" ht="14.25" customHeight="1" x14ac:dyDescent="0.25">
      <c r="A168" s="481" t="s">
        <v>144</v>
      </c>
      <c r="B168" s="481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66"/>
      <c r="AB168" s="66"/>
      <c r="AC168" s="80"/>
    </row>
    <row r="169" spans="1:68" ht="27" customHeight="1" x14ac:dyDescent="0.25">
      <c r="A169" s="63" t="s">
        <v>302</v>
      </c>
      <c r="B169" s="63" t="s">
        <v>303</v>
      </c>
      <c r="C169" s="36">
        <v>4301060460</v>
      </c>
      <c r="D169" s="482">
        <v>4680115882874</v>
      </c>
      <c r="E169" s="482"/>
      <c r="F169" s="62">
        <v>0.8</v>
      </c>
      <c r="G169" s="37">
        <v>4</v>
      </c>
      <c r="H169" s="62">
        <v>3.2</v>
      </c>
      <c r="I169" s="62">
        <v>3.4660000000000002</v>
      </c>
      <c r="J169" s="37">
        <v>132</v>
      </c>
      <c r="K169" s="37" t="s">
        <v>107</v>
      </c>
      <c r="L169" s="37" t="s">
        <v>45</v>
      </c>
      <c r="M169" s="38" t="s">
        <v>130</v>
      </c>
      <c r="N169" s="38"/>
      <c r="O169" s="37">
        <v>30</v>
      </c>
      <c r="P169" s="609" t="s">
        <v>304</v>
      </c>
      <c r="Q169" s="484"/>
      <c r="R169" s="484"/>
      <c r="S169" s="484"/>
      <c r="T169" s="485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42" t="s">
        <v>305</v>
      </c>
      <c r="AG169" s="78"/>
      <c r="AJ169" s="84" t="s">
        <v>45</v>
      </c>
      <c r="AK169" s="84">
        <v>0</v>
      </c>
      <c r="BB169" s="243" t="s">
        <v>67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4301060516</v>
      </c>
      <c r="D170" s="482">
        <v>4680115884434</v>
      </c>
      <c r="E170" s="482"/>
      <c r="F170" s="62">
        <v>0.8</v>
      </c>
      <c r="G170" s="37">
        <v>4</v>
      </c>
      <c r="H170" s="62">
        <v>3.2</v>
      </c>
      <c r="I170" s="62">
        <v>3.4660000000000002</v>
      </c>
      <c r="J170" s="37">
        <v>132</v>
      </c>
      <c r="K170" s="37" t="s">
        <v>107</v>
      </c>
      <c r="L170" s="37" t="s">
        <v>45</v>
      </c>
      <c r="M170" s="38" t="s">
        <v>106</v>
      </c>
      <c r="N170" s="38"/>
      <c r="O170" s="37">
        <v>30</v>
      </c>
      <c r="P170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84"/>
      <c r="R170" s="484"/>
      <c r="S170" s="484"/>
      <c r="T170" s="4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4" t="s">
        <v>308</v>
      </c>
      <c r="AG170" s="78"/>
      <c r="AJ170" s="84" t="s">
        <v>45</v>
      </c>
      <c r="AK170" s="84">
        <v>0</v>
      </c>
      <c r="BB170" s="245" t="s">
        <v>67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309</v>
      </c>
      <c r="B171" s="63" t="s">
        <v>310</v>
      </c>
      <c r="C171" s="36">
        <v>4301060389</v>
      </c>
      <c r="D171" s="482">
        <v>4680115880801</v>
      </c>
      <c r="E171" s="482"/>
      <c r="F171" s="62">
        <v>0.4</v>
      </c>
      <c r="G171" s="37">
        <v>6</v>
      </c>
      <c r="H171" s="62">
        <v>2.4</v>
      </c>
      <c r="I171" s="62">
        <v>2.6520000000000001</v>
      </c>
      <c r="J171" s="37">
        <v>182</v>
      </c>
      <c r="K171" s="37" t="s">
        <v>83</v>
      </c>
      <c r="L171" s="37" t="s">
        <v>45</v>
      </c>
      <c r="M171" s="38" t="s">
        <v>106</v>
      </c>
      <c r="N171" s="38"/>
      <c r="O171" s="37">
        <v>40</v>
      </c>
      <c r="P171" s="6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84"/>
      <c r="R171" s="484"/>
      <c r="S171" s="484"/>
      <c r="T171" s="4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46" t="s">
        <v>305</v>
      </c>
      <c r="AG171" s="78"/>
      <c r="AJ171" s="84" t="s">
        <v>45</v>
      </c>
      <c r="AK171" s="84">
        <v>0</v>
      </c>
      <c r="BB171" s="247" t="s">
        <v>67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489"/>
      <c r="B172" s="489"/>
      <c r="C172" s="489"/>
      <c r="D172" s="489"/>
      <c r="E172" s="489"/>
      <c r="F172" s="489"/>
      <c r="G172" s="489"/>
      <c r="H172" s="489"/>
      <c r="I172" s="489"/>
      <c r="J172" s="489"/>
      <c r="K172" s="489"/>
      <c r="L172" s="489"/>
      <c r="M172" s="489"/>
      <c r="N172" s="489"/>
      <c r="O172" s="490"/>
      <c r="P172" s="486" t="s">
        <v>40</v>
      </c>
      <c r="Q172" s="487"/>
      <c r="R172" s="487"/>
      <c r="S172" s="487"/>
      <c r="T172" s="487"/>
      <c r="U172" s="487"/>
      <c r="V172" s="488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89"/>
      <c r="B173" s="489"/>
      <c r="C173" s="489"/>
      <c r="D173" s="489"/>
      <c r="E173" s="489"/>
      <c r="F173" s="489"/>
      <c r="G173" s="489"/>
      <c r="H173" s="489"/>
      <c r="I173" s="489"/>
      <c r="J173" s="489"/>
      <c r="K173" s="489"/>
      <c r="L173" s="489"/>
      <c r="M173" s="489"/>
      <c r="N173" s="489"/>
      <c r="O173" s="490"/>
      <c r="P173" s="486" t="s">
        <v>40</v>
      </c>
      <c r="Q173" s="487"/>
      <c r="R173" s="487"/>
      <c r="S173" s="487"/>
      <c r="T173" s="487"/>
      <c r="U173" s="487"/>
      <c r="V173" s="488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16.5" customHeight="1" x14ac:dyDescent="0.25">
      <c r="A174" s="480" t="s">
        <v>311</v>
      </c>
      <c r="B174" s="480"/>
      <c r="C174" s="480"/>
      <c r="D174" s="480"/>
      <c r="E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65"/>
      <c r="AB174" s="65"/>
      <c r="AC174" s="79"/>
    </row>
    <row r="175" spans="1:68" ht="14.25" customHeight="1" x14ac:dyDescent="0.25">
      <c r="A175" s="481" t="s">
        <v>95</v>
      </c>
      <c r="B175" s="481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66"/>
      <c r="AB175" s="66"/>
      <c r="AC175" s="80"/>
    </row>
    <row r="176" spans="1:68" ht="27" customHeight="1" x14ac:dyDescent="0.25">
      <c r="A176" s="63" t="s">
        <v>312</v>
      </c>
      <c r="B176" s="63" t="s">
        <v>313</v>
      </c>
      <c r="C176" s="36">
        <v>4301011719</v>
      </c>
      <c r="D176" s="482">
        <v>4680115884298</v>
      </c>
      <c r="E176" s="482"/>
      <c r="F176" s="62">
        <v>1.45</v>
      </c>
      <c r="G176" s="37">
        <v>8</v>
      </c>
      <c r="H176" s="62">
        <v>11.6</v>
      </c>
      <c r="I176" s="62">
        <v>12.035</v>
      </c>
      <c r="J176" s="37">
        <v>64</v>
      </c>
      <c r="K176" s="37" t="s">
        <v>100</v>
      </c>
      <c r="L176" s="37" t="s">
        <v>45</v>
      </c>
      <c r="M176" s="38" t="s">
        <v>99</v>
      </c>
      <c r="N176" s="38"/>
      <c r="O176" s="37">
        <v>55</v>
      </c>
      <c r="P176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84"/>
      <c r="R176" s="484"/>
      <c r="S176" s="484"/>
      <c r="T176" s="4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48" t="s">
        <v>314</v>
      </c>
      <c r="AG176" s="78"/>
      <c r="AJ176" s="84" t="s">
        <v>45</v>
      </c>
      <c r="AK176" s="84">
        <v>0</v>
      </c>
      <c r="BB176" s="249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315</v>
      </c>
      <c r="B177" s="63" t="s">
        <v>316</v>
      </c>
      <c r="C177" s="36">
        <v>4301011733</v>
      </c>
      <c r="D177" s="482">
        <v>4680115884250</v>
      </c>
      <c r="E177" s="482"/>
      <c r="F177" s="62">
        <v>1.45</v>
      </c>
      <c r="G177" s="37">
        <v>8</v>
      </c>
      <c r="H177" s="62">
        <v>11.6</v>
      </c>
      <c r="I177" s="62">
        <v>12.035</v>
      </c>
      <c r="J177" s="37">
        <v>64</v>
      </c>
      <c r="K177" s="37" t="s">
        <v>100</v>
      </c>
      <c r="L177" s="37" t="s">
        <v>45</v>
      </c>
      <c r="M177" s="38" t="s">
        <v>106</v>
      </c>
      <c r="N177" s="38"/>
      <c r="O177" s="37">
        <v>55</v>
      </c>
      <c r="P177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84"/>
      <c r="R177" s="484"/>
      <c r="S177" s="484"/>
      <c r="T177" s="48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50" t="s">
        <v>317</v>
      </c>
      <c r="AG177" s="78"/>
      <c r="AJ177" s="84" t="s">
        <v>45</v>
      </c>
      <c r="AK177" s="84">
        <v>0</v>
      </c>
      <c r="BB177" s="251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4301011720</v>
      </c>
      <c r="D178" s="482">
        <v>4680115884199</v>
      </c>
      <c r="E178" s="482"/>
      <c r="F178" s="62">
        <v>0.37</v>
      </c>
      <c r="G178" s="37">
        <v>10</v>
      </c>
      <c r="H178" s="62">
        <v>3.7</v>
      </c>
      <c r="I178" s="62">
        <v>3.91</v>
      </c>
      <c r="J178" s="37">
        <v>132</v>
      </c>
      <c r="K178" s="37" t="s">
        <v>107</v>
      </c>
      <c r="L178" s="37" t="s">
        <v>45</v>
      </c>
      <c r="M178" s="38" t="s">
        <v>99</v>
      </c>
      <c r="N178" s="38"/>
      <c r="O178" s="37">
        <v>55</v>
      </c>
      <c r="P178" s="60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84"/>
      <c r="R178" s="484"/>
      <c r="S178" s="484"/>
      <c r="T178" s="48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2" t="s">
        <v>314</v>
      </c>
      <c r="AG178" s="78"/>
      <c r="AJ178" s="84" t="s">
        <v>45</v>
      </c>
      <c r="AK178" s="84">
        <v>0</v>
      </c>
      <c r="BB178" s="253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320</v>
      </c>
      <c r="B179" s="63" t="s">
        <v>321</v>
      </c>
      <c r="C179" s="36">
        <v>4301011716</v>
      </c>
      <c r="D179" s="482">
        <v>4680115884267</v>
      </c>
      <c r="E179" s="482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107</v>
      </c>
      <c r="L179" s="37" t="s">
        <v>45</v>
      </c>
      <c r="M179" s="38" t="s">
        <v>99</v>
      </c>
      <c r="N179" s="38"/>
      <c r="O179" s="37">
        <v>55</v>
      </c>
      <c r="P179" s="6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84"/>
      <c r="R179" s="484"/>
      <c r="S179" s="484"/>
      <c r="T179" s="48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4" t="s">
        <v>317</v>
      </c>
      <c r="AG179" s="78"/>
      <c r="AJ179" s="84" t="s">
        <v>45</v>
      </c>
      <c r="AK179" s="84">
        <v>0</v>
      </c>
      <c r="BB179" s="255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89"/>
      <c r="B180" s="489"/>
      <c r="C180" s="489"/>
      <c r="D180" s="489"/>
      <c r="E180" s="489"/>
      <c r="F180" s="489"/>
      <c r="G180" s="489"/>
      <c r="H180" s="489"/>
      <c r="I180" s="489"/>
      <c r="J180" s="489"/>
      <c r="K180" s="489"/>
      <c r="L180" s="489"/>
      <c r="M180" s="489"/>
      <c r="N180" s="489"/>
      <c r="O180" s="490"/>
      <c r="P180" s="486" t="s">
        <v>40</v>
      </c>
      <c r="Q180" s="487"/>
      <c r="R180" s="487"/>
      <c r="S180" s="487"/>
      <c r="T180" s="487"/>
      <c r="U180" s="487"/>
      <c r="V180" s="488"/>
      <c r="W180" s="42" t="s">
        <v>39</v>
      </c>
      <c r="X180" s="43">
        <f>IFERROR(X176/H176,"0")+IFERROR(X177/H177,"0")+IFERROR(X178/H178,"0")+IFERROR(X179/H179,"0")</f>
        <v>0</v>
      </c>
      <c r="Y180" s="43">
        <f>IFERROR(Y176/H176,"0")+IFERROR(Y177/H177,"0")+IFERROR(Y178/H178,"0")+IFERROR(Y179/H179,"0")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89"/>
      <c r="B181" s="489"/>
      <c r="C181" s="489"/>
      <c r="D181" s="489"/>
      <c r="E181" s="489"/>
      <c r="F181" s="489"/>
      <c r="G181" s="489"/>
      <c r="H181" s="489"/>
      <c r="I181" s="489"/>
      <c r="J181" s="489"/>
      <c r="K181" s="489"/>
      <c r="L181" s="489"/>
      <c r="M181" s="489"/>
      <c r="N181" s="489"/>
      <c r="O181" s="490"/>
      <c r="P181" s="486" t="s">
        <v>40</v>
      </c>
      <c r="Q181" s="487"/>
      <c r="R181" s="487"/>
      <c r="S181" s="487"/>
      <c r="T181" s="487"/>
      <c r="U181" s="487"/>
      <c r="V181" s="488"/>
      <c r="W181" s="42" t="s">
        <v>0</v>
      </c>
      <c r="X181" s="43">
        <f>IFERROR(SUM(X176:X179),"0")</f>
        <v>0</v>
      </c>
      <c r="Y181" s="43">
        <f>IFERROR(SUM(Y176:Y179),"0")</f>
        <v>0</v>
      </c>
      <c r="Z181" s="42"/>
      <c r="AA181" s="67"/>
      <c r="AB181" s="67"/>
      <c r="AC181" s="67"/>
    </row>
    <row r="182" spans="1:68" ht="16.5" customHeight="1" x14ac:dyDescent="0.25">
      <c r="A182" s="480" t="s">
        <v>322</v>
      </c>
      <c r="B182" s="480"/>
      <c r="C182" s="480"/>
      <c r="D182" s="480"/>
      <c r="E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65"/>
      <c r="AB182" s="65"/>
      <c r="AC182" s="79"/>
    </row>
    <row r="183" spans="1:68" ht="14.25" customHeight="1" x14ac:dyDescent="0.25">
      <c r="A183" s="481" t="s">
        <v>95</v>
      </c>
      <c r="B183" s="481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66"/>
      <c r="AB183" s="66"/>
      <c r="AC183" s="80"/>
    </row>
    <row r="184" spans="1:68" ht="27" customHeight="1" x14ac:dyDescent="0.25">
      <c r="A184" s="63" t="s">
        <v>323</v>
      </c>
      <c r="B184" s="63" t="s">
        <v>324</v>
      </c>
      <c r="C184" s="36">
        <v>4301011826</v>
      </c>
      <c r="D184" s="482">
        <v>4680115884137</v>
      </c>
      <c r="E184" s="482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100</v>
      </c>
      <c r="L184" s="37" t="s">
        <v>45</v>
      </c>
      <c r="M184" s="38" t="s">
        <v>99</v>
      </c>
      <c r="N184" s="38"/>
      <c r="O184" s="37">
        <v>55</v>
      </c>
      <c r="P184" s="6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84"/>
      <c r="R184" s="484"/>
      <c r="S184" s="484"/>
      <c r="T184" s="485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ref="Y184:Y190" si="25"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6" t="s">
        <v>325</v>
      </c>
      <c r="AG184" s="78"/>
      <c r="AJ184" s="84" t="s">
        <v>45</v>
      </c>
      <c r="AK184" s="84">
        <v>0</v>
      </c>
      <c r="BB184" s="257" t="s">
        <v>67</v>
      </c>
      <c r="BM184" s="78">
        <f t="shared" ref="BM184:BM190" si="26">IFERROR(X184*I184/H184,"0")</f>
        <v>0</v>
      </c>
      <c r="BN184" s="78">
        <f t="shared" ref="BN184:BN190" si="27">IFERROR(Y184*I184/H184,"0")</f>
        <v>0</v>
      </c>
      <c r="BO184" s="78">
        <f t="shared" ref="BO184:BO190" si="28">IFERROR(1/J184*(X184/H184),"0")</f>
        <v>0</v>
      </c>
      <c r="BP184" s="78">
        <f t="shared" ref="BP184:BP190" si="29">IFERROR(1/J184*(Y184/H184),"0")</f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4301011724</v>
      </c>
      <c r="D185" s="482">
        <v>4680115884236</v>
      </c>
      <c r="E185" s="482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100</v>
      </c>
      <c r="L185" s="37" t="s">
        <v>45</v>
      </c>
      <c r="M185" s="38" t="s">
        <v>99</v>
      </c>
      <c r="N185" s="38"/>
      <c r="O185" s="37">
        <v>55</v>
      </c>
      <c r="P185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84"/>
      <c r="R185" s="484"/>
      <c r="S185" s="484"/>
      <c r="T185" s="485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8" t="s">
        <v>328</v>
      </c>
      <c r="AG185" s="78"/>
      <c r="AJ185" s="84" t="s">
        <v>45</v>
      </c>
      <c r="AK185" s="84">
        <v>0</v>
      </c>
      <c r="BB185" s="259" t="s">
        <v>67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4301011721</v>
      </c>
      <c r="D186" s="482">
        <v>4680115884175</v>
      </c>
      <c r="E186" s="482"/>
      <c r="F186" s="62">
        <v>1.45</v>
      </c>
      <c r="G186" s="37">
        <v>8</v>
      </c>
      <c r="H186" s="62">
        <v>11.6</v>
      </c>
      <c r="I186" s="62">
        <v>12.035</v>
      </c>
      <c r="J186" s="37">
        <v>64</v>
      </c>
      <c r="K186" s="37" t="s">
        <v>100</v>
      </c>
      <c r="L186" s="37" t="s">
        <v>45</v>
      </c>
      <c r="M186" s="38" t="s">
        <v>99</v>
      </c>
      <c r="N186" s="38"/>
      <c r="O186" s="37">
        <v>55</v>
      </c>
      <c r="P186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84"/>
      <c r="R186" s="484"/>
      <c r="S186" s="484"/>
      <c r="T186" s="485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60" t="s">
        <v>331</v>
      </c>
      <c r="AG186" s="78"/>
      <c r="AJ186" s="84" t="s">
        <v>45</v>
      </c>
      <c r="AK186" s="84">
        <v>0</v>
      </c>
      <c r="BB186" s="261" t="s">
        <v>67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ht="27" customHeight="1" x14ac:dyDescent="0.25">
      <c r="A187" s="63" t="s">
        <v>332</v>
      </c>
      <c r="B187" s="63" t="s">
        <v>333</v>
      </c>
      <c r="C187" s="36">
        <v>4301011824</v>
      </c>
      <c r="D187" s="482">
        <v>4680115884144</v>
      </c>
      <c r="E187" s="482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107</v>
      </c>
      <c r="L187" s="37" t="s">
        <v>45</v>
      </c>
      <c r="M187" s="38" t="s">
        <v>99</v>
      </c>
      <c r="N187" s="38"/>
      <c r="O187" s="37">
        <v>55</v>
      </c>
      <c r="P187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84"/>
      <c r="R187" s="484"/>
      <c r="S187" s="484"/>
      <c r="T187" s="485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5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2" t="s">
        <v>325</v>
      </c>
      <c r="AG187" s="78"/>
      <c r="AJ187" s="84" t="s">
        <v>45</v>
      </c>
      <c r="AK187" s="84">
        <v>0</v>
      </c>
      <c r="BB187" s="263" t="s">
        <v>67</v>
      </c>
      <c r="BM187" s="78">
        <f t="shared" si="26"/>
        <v>0</v>
      </c>
      <c r="BN187" s="78">
        <f t="shared" si="27"/>
        <v>0</v>
      </c>
      <c r="BO187" s="78">
        <f t="shared" si="28"/>
        <v>0</v>
      </c>
      <c r="BP187" s="78">
        <f t="shared" si="29"/>
        <v>0</v>
      </c>
    </row>
    <row r="188" spans="1:68" ht="27" customHeight="1" x14ac:dyDescent="0.25">
      <c r="A188" s="63" t="s">
        <v>334</v>
      </c>
      <c r="B188" s="63" t="s">
        <v>335</v>
      </c>
      <c r="C188" s="36">
        <v>4301011963</v>
      </c>
      <c r="D188" s="482">
        <v>4680115885288</v>
      </c>
      <c r="E188" s="482"/>
      <c r="F188" s="62">
        <v>0.37</v>
      </c>
      <c r="G188" s="37">
        <v>10</v>
      </c>
      <c r="H188" s="62">
        <v>3.7</v>
      </c>
      <c r="I188" s="62">
        <v>3.91</v>
      </c>
      <c r="J188" s="37">
        <v>132</v>
      </c>
      <c r="K188" s="37" t="s">
        <v>107</v>
      </c>
      <c r="L188" s="37" t="s">
        <v>45</v>
      </c>
      <c r="M188" s="38" t="s">
        <v>99</v>
      </c>
      <c r="N188" s="38"/>
      <c r="O188" s="37">
        <v>55</v>
      </c>
      <c r="P188" s="60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84"/>
      <c r="R188" s="484"/>
      <c r="S188" s="484"/>
      <c r="T188" s="485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5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4" t="s">
        <v>336</v>
      </c>
      <c r="AG188" s="78"/>
      <c r="AJ188" s="84" t="s">
        <v>45</v>
      </c>
      <c r="AK188" s="84">
        <v>0</v>
      </c>
      <c r="BB188" s="265" t="s">
        <v>67</v>
      </c>
      <c r="BM188" s="78">
        <f t="shared" si="26"/>
        <v>0</v>
      </c>
      <c r="BN188" s="78">
        <f t="shared" si="27"/>
        <v>0</v>
      </c>
      <c r="BO188" s="78">
        <f t="shared" si="28"/>
        <v>0</v>
      </c>
      <c r="BP188" s="78">
        <f t="shared" si="29"/>
        <v>0</v>
      </c>
    </row>
    <row r="189" spans="1:68" ht="27" customHeight="1" x14ac:dyDescent="0.25">
      <c r="A189" s="63" t="s">
        <v>337</v>
      </c>
      <c r="B189" s="63" t="s">
        <v>338</v>
      </c>
      <c r="C189" s="36">
        <v>4301011726</v>
      </c>
      <c r="D189" s="482">
        <v>4680115884182</v>
      </c>
      <c r="E189" s="482"/>
      <c r="F189" s="62">
        <v>0.37</v>
      </c>
      <c r="G189" s="37">
        <v>10</v>
      </c>
      <c r="H189" s="62">
        <v>3.7</v>
      </c>
      <c r="I189" s="62">
        <v>3.91</v>
      </c>
      <c r="J189" s="37">
        <v>132</v>
      </c>
      <c r="K189" s="37" t="s">
        <v>107</v>
      </c>
      <c r="L189" s="37" t="s">
        <v>45</v>
      </c>
      <c r="M189" s="38" t="s">
        <v>99</v>
      </c>
      <c r="N189" s="38"/>
      <c r="O189" s="37">
        <v>55</v>
      </c>
      <c r="P189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84"/>
      <c r="R189" s="484"/>
      <c r="S189" s="484"/>
      <c r="T189" s="485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5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66" t="s">
        <v>328</v>
      </c>
      <c r="AG189" s="78"/>
      <c r="AJ189" s="84" t="s">
        <v>45</v>
      </c>
      <c r="AK189" s="84">
        <v>0</v>
      </c>
      <c r="BB189" s="267" t="s">
        <v>67</v>
      </c>
      <c r="BM189" s="78">
        <f t="shared" si="26"/>
        <v>0</v>
      </c>
      <c r="BN189" s="78">
        <f t="shared" si="27"/>
        <v>0</v>
      </c>
      <c r="BO189" s="78">
        <f t="shared" si="28"/>
        <v>0</v>
      </c>
      <c r="BP189" s="78">
        <f t="shared" si="29"/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4301011722</v>
      </c>
      <c r="D190" s="482">
        <v>4680115884205</v>
      </c>
      <c r="E190" s="482"/>
      <c r="F190" s="62">
        <v>0.4</v>
      </c>
      <c r="G190" s="37">
        <v>10</v>
      </c>
      <c r="H190" s="62">
        <v>4</v>
      </c>
      <c r="I190" s="62">
        <v>4.21</v>
      </c>
      <c r="J190" s="37">
        <v>132</v>
      </c>
      <c r="K190" s="37" t="s">
        <v>107</v>
      </c>
      <c r="L190" s="37" t="s">
        <v>45</v>
      </c>
      <c r="M190" s="38" t="s">
        <v>99</v>
      </c>
      <c r="N190" s="38"/>
      <c r="O190" s="37">
        <v>55</v>
      </c>
      <c r="P190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84"/>
      <c r="R190" s="484"/>
      <c r="S190" s="484"/>
      <c r="T190" s="485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5"/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8" t="s">
        <v>331</v>
      </c>
      <c r="AG190" s="78"/>
      <c r="AJ190" s="84" t="s">
        <v>45</v>
      </c>
      <c r="AK190" s="84">
        <v>0</v>
      </c>
      <c r="BB190" s="269" t="s">
        <v>67</v>
      </c>
      <c r="BM190" s="78">
        <f t="shared" si="26"/>
        <v>0</v>
      </c>
      <c r="BN190" s="78">
        <f t="shared" si="27"/>
        <v>0</v>
      </c>
      <c r="BO190" s="78">
        <f t="shared" si="28"/>
        <v>0</v>
      </c>
      <c r="BP190" s="78">
        <f t="shared" si="29"/>
        <v>0</v>
      </c>
    </row>
    <row r="191" spans="1:68" x14ac:dyDescent="0.2">
      <c r="A191" s="489"/>
      <c r="B191" s="489"/>
      <c r="C191" s="489"/>
      <c r="D191" s="489"/>
      <c r="E191" s="489"/>
      <c r="F191" s="489"/>
      <c r="G191" s="489"/>
      <c r="H191" s="489"/>
      <c r="I191" s="489"/>
      <c r="J191" s="489"/>
      <c r="K191" s="489"/>
      <c r="L191" s="489"/>
      <c r="M191" s="489"/>
      <c r="N191" s="489"/>
      <c r="O191" s="490"/>
      <c r="P191" s="486" t="s">
        <v>40</v>
      </c>
      <c r="Q191" s="487"/>
      <c r="R191" s="487"/>
      <c r="S191" s="487"/>
      <c r="T191" s="487"/>
      <c r="U191" s="487"/>
      <c r="V191" s="488"/>
      <c r="W191" s="42" t="s">
        <v>39</v>
      </c>
      <c r="X191" s="43">
        <f>IFERROR(X184/H184,"0")+IFERROR(X185/H185,"0")+IFERROR(X186/H186,"0")+IFERROR(X187/H187,"0")+IFERROR(X188/H188,"0")+IFERROR(X189/H189,"0")+IFERROR(X190/H190,"0")</f>
        <v>0</v>
      </c>
      <c r="Y191" s="43">
        <f>IFERROR(Y184/H184,"0")+IFERROR(Y185/H185,"0")+IFERROR(Y186/H186,"0")+IFERROR(Y187/H187,"0")+IFERROR(Y188/H188,"0")+IFERROR(Y189/H189,"0")+IFERROR(Y190/H190,"0")</f>
        <v>0</v>
      </c>
      <c r="Z191" s="43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89"/>
      <c r="B192" s="489"/>
      <c r="C192" s="489"/>
      <c r="D192" s="489"/>
      <c r="E192" s="489"/>
      <c r="F192" s="489"/>
      <c r="G192" s="489"/>
      <c r="H192" s="489"/>
      <c r="I192" s="489"/>
      <c r="J192" s="489"/>
      <c r="K192" s="489"/>
      <c r="L192" s="489"/>
      <c r="M192" s="489"/>
      <c r="N192" s="489"/>
      <c r="O192" s="490"/>
      <c r="P192" s="486" t="s">
        <v>40</v>
      </c>
      <c r="Q192" s="487"/>
      <c r="R192" s="487"/>
      <c r="S192" s="487"/>
      <c r="T192" s="487"/>
      <c r="U192" s="487"/>
      <c r="V192" s="488"/>
      <c r="W192" s="42" t="s">
        <v>0</v>
      </c>
      <c r="X192" s="43">
        <f>IFERROR(SUM(X184:X190),"0")</f>
        <v>0</v>
      </c>
      <c r="Y192" s="43">
        <f>IFERROR(SUM(Y184:Y190),"0")</f>
        <v>0</v>
      </c>
      <c r="Z192" s="42"/>
      <c r="AA192" s="67"/>
      <c r="AB192" s="67"/>
      <c r="AC192" s="67"/>
    </row>
    <row r="193" spans="1:68" ht="16.5" customHeight="1" x14ac:dyDescent="0.25">
      <c r="A193" s="480" t="s">
        <v>341</v>
      </c>
      <c r="B193" s="480"/>
      <c r="C193" s="480"/>
      <c r="D193" s="480"/>
      <c r="E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65"/>
      <c r="AB193" s="65"/>
      <c r="AC193" s="79"/>
    </row>
    <row r="194" spans="1:68" ht="14.25" customHeight="1" x14ac:dyDescent="0.25">
      <c r="A194" s="481" t="s">
        <v>95</v>
      </c>
      <c r="B194" s="481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66"/>
      <c r="AB194" s="66"/>
      <c r="AC194" s="80"/>
    </row>
    <row r="195" spans="1:68" ht="27" customHeight="1" x14ac:dyDescent="0.25">
      <c r="A195" s="63" t="s">
        <v>342</v>
      </c>
      <c r="B195" s="63" t="s">
        <v>343</v>
      </c>
      <c r="C195" s="36">
        <v>4301011855</v>
      </c>
      <c r="D195" s="482">
        <v>4680115885837</v>
      </c>
      <c r="E195" s="48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100</v>
      </c>
      <c r="L195" s="37" t="s">
        <v>45</v>
      </c>
      <c r="M195" s="38" t="s">
        <v>99</v>
      </c>
      <c r="N195" s="38"/>
      <c r="O195" s="37">
        <v>55</v>
      </c>
      <c r="P195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84"/>
      <c r="R195" s="484"/>
      <c r="S195" s="484"/>
      <c r="T195" s="48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4301011850</v>
      </c>
      <c r="D196" s="482">
        <v>4680115885806</v>
      </c>
      <c r="E196" s="482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100</v>
      </c>
      <c r="L196" s="37" t="s">
        <v>45</v>
      </c>
      <c r="M196" s="38" t="s">
        <v>99</v>
      </c>
      <c r="N196" s="38"/>
      <c r="O196" s="37">
        <v>55</v>
      </c>
      <c r="P196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84"/>
      <c r="R196" s="484"/>
      <c r="S196" s="484"/>
      <c r="T196" s="48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2" t="s">
        <v>347</v>
      </c>
      <c r="AG196" s="78"/>
      <c r="AJ196" s="84" t="s">
        <v>45</v>
      </c>
      <c r="AK196" s="84">
        <v>0</v>
      </c>
      <c r="BB196" s="273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37.5" customHeight="1" x14ac:dyDescent="0.25">
      <c r="A197" s="63" t="s">
        <v>348</v>
      </c>
      <c r="B197" s="63" t="s">
        <v>349</v>
      </c>
      <c r="C197" s="36">
        <v>4301011853</v>
      </c>
      <c r="D197" s="482">
        <v>4680115885851</v>
      </c>
      <c r="E197" s="48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100</v>
      </c>
      <c r="L197" s="37" t="s">
        <v>45</v>
      </c>
      <c r="M197" s="38" t="s">
        <v>99</v>
      </c>
      <c r="N197" s="38"/>
      <c r="O197" s="37">
        <v>55</v>
      </c>
      <c r="P197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84"/>
      <c r="R197" s="484"/>
      <c r="S197" s="484"/>
      <c r="T197" s="48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4" t="s">
        <v>350</v>
      </c>
      <c r="AG197" s="78"/>
      <c r="AJ197" s="84" t="s">
        <v>45</v>
      </c>
      <c r="AK197" s="84">
        <v>0</v>
      </c>
      <c r="BB197" s="27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4301011852</v>
      </c>
      <c r="D198" s="482">
        <v>4680115885844</v>
      </c>
      <c r="E198" s="482"/>
      <c r="F198" s="62">
        <v>0.4</v>
      </c>
      <c r="G198" s="37">
        <v>10</v>
      </c>
      <c r="H198" s="62">
        <v>4</v>
      </c>
      <c r="I198" s="62">
        <v>4.21</v>
      </c>
      <c r="J198" s="37">
        <v>132</v>
      </c>
      <c r="K198" s="37" t="s">
        <v>107</v>
      </c>
      <c r="L198" s="37" t="s">
        <v>45</v>
      </c>
      <c r="M198" s="38" t="s">
        <v>99</v>
      </c>
      <c r="N198" s="38"/>
      <c r="O198" s="37">
        <v>55</v>
      </c>
      <c r="P19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84"/>
      <c r="R198" s="484"/>
      <c r="S198" s="484"/>
      <c r="T198" s="48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4301011851</v>
      </c>
      <c r="D199" s="482">
        <v>4680115885820</v>
      </c>
      <c r="E199" s="482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107</v>
      </c>
      <c r="L199" s="37" t="s">
        <v>45</v>
      </c>
      <c r="M199" s="38" t="s">
        <v>99</v>
      </c>
      <c r="N199" s="38"/>
      <c r="O199" s="37">
        <v>55</v>
      </c>
      <c r="P199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84"/>
      <c r="R199" s="484"/>
      <c r="S199" s="484"/>
      <c r="T199" s="485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67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489"/>
      <c r="B200" s="489"/>
      <c r="C200" s="489"/>
      <c r="D200" s="489"/>
      <c r="E200" s="489"/>
      <c r="F200" s="489"/>
      <c r="G200" s="489"/>
      <c r="H200" s="489"/>
      <c r="I200" s="489"/>
      <c r="J200" s="489"/>
      <c r="K200" s="489"/>
      <c r="L200" s="489"/>
      <c r="M200" s="489"/>
      <c r="N200" s="489"/>
      <c r="O200" s="490"/>
      <c r="P200" s="486" t="s">
        <v>40</v>
      </c>
      <c r="Q200" s="487"/>
      <c r="R200" s="487"/>
      <c r="S200" s="487"/>
      <c r="T200" s="487"/>
      <c r="U200" s="487"/>
      <c r="V200" s="488"/>
      <c r="W200" s="42" t="s">
        <v>39</v>
      </c>
      <c r="X200" s="43">
        <f>IFERROR(X195/H195,"0")+IFERROR(X196/H196,"0")+IFERROR(X197/H197,"0")+IFERROR(X198/H198,"0")+IFERROR(X199/H199,"0")</f>
        <v>0</v>
      </c>
      <c r="Y200" s="43">
        <f>IFERROR(Y195/H195,"0")+IFERROR(Y196/H196,"0")+IFERROR(Y197/H197,"0")+IFERROR(Y198/H198,"0")+IFERROR(Y199/H199,"0")</f>
        <v>0</v>
      </c>
      <c r="Z200" s="43">
        <f>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89"/>
      <c r="B201" s="489"/>
      <c r="C201" s="489"/>
      <c r="D201" s="489"/>
      <c r="E201" s="489"/>
      <c r="F201" s="489"/>
      <c r="G201" s="489"/>
      <c r="H201" s="489"/>
      <c r="I201" s="489"/>
      <c r="J201" s="489"/>
      <c r="K201" s="489"/>
      <c r="L201" s="489"/>
      <c r="M201" s="489"/>
      <c r="N201" s="489"/>
      <c r="O201" s="490"/>
      <c r="P201" s="486" t="s">
        <v>40</v>
      </c>
      <c r="Q201" s="487"/>
      <c r="R201" s="487"/>
      <c r="S201" s="487"/>
      <c r="T201" s="487"/>
      <c r="U201" s="487"/>
      <c r="V201" s="488"/>
      <c r="W201" s="42" t="s">
        <v>0</v>
      </c>
      <c r="X201" s="43">
        <f>IFERROR(SUM(X195:X199),"0")</f>
        <v>0</v>
      </c>
      <c r="Y201" s="43">
        <f>IFERROR(SUM(Y195:Y199),"0")</f>
        <v>0</v>
      </c>
      <c r="Z201" s="42"/>
      <c r="AA201" s="67"/>
      <c r="AB201" s="67"/>
      <c r="AC201" s="67"/>
    </row>
    <row r="202" spans="1:68" ht="16.5" customHeight="1" x14ac:dyDescent="0.25">
      <c r="A202" s="480" t="s">
        <v>357</v>
      </c>
      <c r="B202" s="480"/>
      <c r="C202" s="480"/>
      <c r="D202" s="480"/>
      <c r="E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65"/>
      <c r="AB202" s="65"/>
      <c r="AC202" s="79"/>
    </row>
    <row r="203" spans="1:68" ht="14.25" customHeight="1" x14ac:dyDescent="0.25">
      <c r="A203" s="481" t="s">
        <v>95</v>
      </c>
      <c r="B203" s="481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4301011223</v>
      </c>
      <c r="D204" s="482">
        <v>4607091383423</v>
      </c>
      <c r="E204" s="482"/>
      <c r="F204" s="62">
        <v>1.35</v>
      </c>
      <c r="G204" s="37">
        <v>8</v>
      </c>
      <c r="H204" s="62">
        <v>10.8</v>
      </c>
      <c r="I204" s="62">
        <v>11.331</v>
      </c>
      <c r="J204" s="37">
        <v>64</v>
      </c>
      <c r="K204" s="37" t="s">
        <v>100</v>
      </c>
      <c r="L204" s="37" t="s">
        <v>45</v>
      </c>
      <c r="M204" s="38" t="s">
        <v>106</v>
      </c>
      <c r="N204" s="38"/>
      <c r="O204" s="37">
        <v>35</v>
      </c>
      <c r="P204" s="5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84"/>
      <c r="R204" s="484"/>
      <c r="S204" s="484"/>
      <c r="T204" s="485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80" t="s">
        <v>98</v>
      </c>
      <c r="AG204" s="78"/>
      <c r="AJ204" s="84" t="s">
        <v>45</v>
      </c>
      <c r="AK204" s="84">
        <v>0</v>
      </c>
      <c r="BB204" s="281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489"/>
      <c r="B205" s="489"/>
      <c r="C205" s="489"/>
      <c r="D205" s="489"/>
      <c r="E205" s="489"/>
      <c r="F205" s="489"/>
      <c r="G205" s="489"/>
      <c r="H205" s="489"/>
      <c r="I205" s="489"/>
      <c r="J205" s="489"/>
      <c r="K205" s="489"/>
      <c r="L205" s="489"/>
      <c r="M205" s="489"/>
      <c r="N205" s="489"/>
      <c r="O205" s="490"/>
      <c r="P205" s="486" t="s">
        <v>40</v>
      </c>
      <c r="Q205" s="487"/>
      <c r="R205" s="487"/>
      <c r="S205" s="487"/>
      <c r="T205" s="487"/>
      <c r="U205" s="487"/>
      <c r="V205" s="488"/>
      <c r="W205" s="42" t="s">
        <v>39</v>
      </c>
      <c r="X205" s="43">
        <f>IFERROR(X204/H204,"0")</f>
        <v>0</v>
      </c>
      <c r="Y205" s="43">
        <f>IFERROR(Y204/H204,"0")</f>
        <v>0</v>
      </c>
      <c r="Z205" s="43">
        <f>IFERROR(IF(Z204="",0,Z204),"0")</f>
        <v>0</v>
      </c>
      <c r="AA205" s="67"/>
      <c r="AB205" s="67"/>
      <c r="AC205" s="67"/>
    </row>
    <row r="206" spans="1:68" x14ac:dyDescent="0.2">
      <c r="A206" s="489"/>
      <c r="B206" s="489"/>
      <c r="C206" s="489"/>
      <c r="D206" s="489"/>
      <c r="E206" s="489"/>
      <c r="F206" s="489"/>
      <c r="G206" s="489"/>
      <c r="H206" s="489"/>
      <c r="I206" s="489"/>
      <c r="J206" s="489"/>
      <c r="K206" s="489"/>
      <c r="L206" s="489"/>
      <c r="M206" s="489"/>
      <c r="N206" s="489"/>
      <c r="O206" s="490"/>
      <c r="P206" s="486" t="s">
        <v>40</v>
      </c>
      <c r="Q206" s="487"/>
      <c r="R206" s="487"/>
      <c r="S206" s="487"/>
      <c r="T206" s="487"/>
      <c r="U206" s="487"/>
      <c r="V206" s="488"/>
      <c r="W206" s="42" t="s">
        <v>0</v>
      </c>
      <c r="X206" s="43">
        <f>IFERROR(SUM(X204:X204),"0")</f>
        <v>0</v>
      </c>
      <c r="Y206" s="43">
        <f>IFERROR(SUM(Y204:Y204),"0")</f>
        <v>0</v>
      </c>
      <c r="Z206" s="42"/>
      <c r="AA206" s="67"/>
      <c r="AB206" s="67"/>
      <c r="AC206" s="67"/>
    </row>
    <row r="207" spans="1:68" ht="16.5" customHeight="1" x14ac:dyDescent="0.25">
      <c r="A207" s="480" t="s">
        <v>360</v>
      </c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65"/>
      <c r="AB207" s="65"/>
      <c r="AC207" s="79"/>
    </row>
    <row r="208" spans="1:68" ht="14.25" customHeight="1" x14ac:dyDescent="0.25">
      <c r="A208" s="481" t="s">
        <v>78</v>
      </c>
      <c r="B208" s="481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  <c r="AA208" s="66"/>
      <c r="AB208" s="66"/>
      <c r="AC208" s="80"/>
    </row>
    <row r="209" spans="1:68" ht="37.5" customHeight="1" x14ac:dyDescent="0.25">
      <c r="A209" s="63" t="s">
        <v>361</v>
      </c>
      <c r="B209" s="63" t="s">
        <v>362</v>
      </c>
      <c r="C209" s="36">
        <v>4301051388</v>
      </c>
      <c r="D209" s="482">
        <v>4680115881211</v>
      </c>
      <c r="E209" s="482"/>
      <c r="F209" s="62">
        <v>0.4</v>
      </c>
      <c r="G209" s="37">
        <v>6</v>
      </c>
      <c r="H209" s="62">
        <v>2.4</v>
      </c>
      <c r="I209" s="62">
        <v>2.58</v>
      </c>
      <c r="J209" s="37">
        <v>182</v>
      </c>
      <c r="K209" s="37" t="s">
        <v>83</v>
      </c>
      <c r="L209" s="37" t="s">
        <v>45</v>
      </c>
      <c r="M209" s="38" t="s">
        <v>106</v>
      </c>
      <c r="N209" s="38"/>
      <c r="O209" s="37">
        <v>45</v>
      </c>
      <c r="P209" s="5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84"/>
      <c r="R209" s="484"/>
      <c r="S209" s="484"/>
      <c r="T209" s="485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IFERROR(IF(Y209=0,"",ROUNDUP(Y209/H209,0)*0.00651),"")</f>
        <v/>
      </c>
      <c r="AA209" s="68" t="s">
        <v>45</v>
      </c>
      <c r="AB209" s="69" t="s">
        <v>45</v>
      </c>
      <c r="AC209" s="282" t="s">
        <v>363</v>
      </c>
      <c r="AG209" s="78"/>
      <c r="AJ209" s="84" t="s">
        <v>45</v>
      </c>
      <c r="AK209" s="84">
        <v>0</v>
      </c>
      <c r="BB209" s="283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37.5" customHeight="1" x14ac:dyDescent="0.25">
      <c r="A210" s="63" t="s">
        <v>364</v>
      </c>
      <c r="B210" s="63" t="s">
        <v>365</v>
      </c>
      <c r="C210" s="36">
        <v>4301051378</v>
      </c>
      <c r="D210" s="482">
        <v>4680115881020</v>
      </c>
      <c r="E210" s="482"/>
      <c r="F210" s="62">
        <v>0.84</v>
      </c>
      <c r="G210" s="37">
        <v>4</v>
      </c>
      <c r="H210" s="62">
        <v>3.36</v>
      </c>
      <c r="I210" s="62">
        <v>3.57</v>
      </c>
      <c r="J210" s="37">
        <v>120</v>
      </c>
      <c r="K210" s="37" t="s">
        <v>107</v>
      </c>
      <c r="L210" s="37" t="s">
        <v>45</v>
      </c>
      <c r="M210" s="38" t="s">
        <v>82</v>
      </c>
      <c r="N210" s="38"/>
      <c r="O210" s="37">
        <v>45</v>
      </c>
      <c r="P210" s="5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84"/>
      <c r="R210" s="484"/>
      <c r="S210" s="484"/>
      <c r="T210" s="485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IFERROR(IF(Y210=0,"",ROUNDUP(Y210/H210,0)*0.00937),"")</f>
        <v/>
      </c>
      <c r="AA210" s="68" t="s">
        <v>45</v>
      </c>
      <c r="AB210" s="69" t="s">
        <v>45</v>
      </c>
      <c r="AC210" s="284" t="s">
        <v>366</v>
      </c>
      <c r="AG210" s="78"/>
      <c r="AJ210" s="84" t="s">
        <v>45</v>
      </c>
      <c r="AK210" s="84">
        <v>0</v>
      </c>
      <c r="BB210" s="285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89"/>
      <c r="B211" s="489"/>
      <c r="C211" s="489"/>
      <c r="D211" s="489"/>
      <c r="E211" s="489"/>
      <c r="F211" s="489"/>
      <c r="G211" s="489"/>
      <c r="H211" s="489"/>
      <c r="I211" s="489"/>
      <c r="J211" s="489"/>
      <c r="K211" s="489"/>
      <c r="L211" s="489"/>
      <c r="M211" s="489"/>
      <c r="N211" s="489"/>
      <c r="O211" s="490"/>
      <c r="P211" s="486" t="s">
        <v>40</v>
      </c>
      <c r="Q211" s="487"/>
      <c r="R211" s="487"/>
      <c r="S211" s="487"/>
      <c r="T211" s="487"/>
      <c r="U211" s="487"/>
      <c r="V211" s="488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489"/>
      <c r="B212" s="489"/>
      <c r="C212" s="489"/>
      <c r="D212" s="489"/>
      <c r="E212" s="489"/>
      <c r="F212" s="489"/>
      <c r="G212" s="489"/>
      <c r="H212" s="489"/>
      <c r="I212" s="489"/>
      <c r="J212" s="489"/>
      <c r="K212" s="489"/>
      <c r="L212" s="489"/>
      <c r="M212" s="489"/>
      <c r="N212" s="489"/>
      <c r="O212" s="490"/>
      <c r="P212" s="486" t="s">
        <v>40</v>
      </c>
      <c r="Q212" s="487"/>
      <c r="R212" s="487"/>
      <c r="S212" s="487"/>
      <c r="T212" s="487"/>
      <c r="U212" s="487"/>
      <c r="V212" s="488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6.5" customHeight="1" x14ac:dyDescent="0.25">
      <c r="A213" s="480" t="s">
        <v>367</v>
      </c>
      <c r="B213" s="480"/>
      <c r="C213" s="480"/>
      <c r="D213" s="480"/>
      <c r="E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65"/>
      <c r="AB213" s="65"/>
      <c r="AC213" s="79"/>
    </row>
    <row r="214" spans="1:68" ht="14.25" customHeight="1" x14ac:dyDescent="0.25">
      <c r="A214" s="481" t="s">
        <v>78</v>
      </c>
      <c r="B214" s="481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4301051782</v>
      </c>
      <c r="D215" s="482">
        <v>4680115884618</v>
      </c>
      <c r="E215" s="482"/>
      <c r="F215" s="62">
        <v>0.6</v>
      </c>
      <c r="G215" s="37">
        <v>6</v>
      </c>
      <c r="H215" s="62">
        <v>3.6</v>
      </c>
      <c r="I215" s="62">
        <v>3.81</v>
      </c>
      <c r="J215" s="37">
        <v>132</v>
      </c>
      <c r="K215" s="37" t="s">
        <v>107</v>
      </c>
      <c r="L215" s="37" t="s">
        <v>45</v>
      </c>
      <c r="M215" s="38" t="s">
        <v>106</v>
      </c>
      <c r="N215" s="38"/>
      <c r="O215" s="37">
        <v>45</v>
      </c>
      <c r="P215" s="5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84"/>
      <c r="R215" s="484"/>
      <c r="S215" s="484"/>
      <c r="T215" s="4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86" t="s">
        <v>370</v>
      </c>
      <c r="AG215" s="78"/>
      <c r="AJ215" s="84" t="s">
        <v>45</v>
      </c>
      <c r="AK215" s="84">
        <v>0</v>
      </c>
      <c r="BB215" s="287" t="s">
        <v>67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489"/>
      <c r="B216" s="489"/>
      <c r="C216" s="489"/>
      <c r="D216" s="489"/>
      <c r="E216" s="489"/>
      <c r="F216" s="489"/>
      <c r="G216" s="489"/>
      <c r="H216" s="489"/>
      <c r="I216" s="489"/>
      <c r="J216" s="489"/>
      <c r="K216" s="489"/>
      <c r="L216" s="489"/>
      <c r="M216" s="489"/>
      <c r="N216" s="489"/>
      <c r="O216" s="490"/>
      <c r="P216" s="486" t="s">
        <v>40</v>
      </c>
      <c r="Q216" s="487"/>
      <c r="R216" s="487"/>
      <c r="S216" s="487"/>
      <c r="T216" s="487"/>
      <c r="U216" s="487"/>
      <c r="V216" s="488"/>
      <c r="W216" s="42" t="s">
        <v>39</v>
      </c>
      <c r="X216" s="43">
        <f>IFERROR(X215/H215,"0")</f>
        <v>0</v>
      </c>
      <c r="Y216" s="43">
        <f>IFERROR(Y215/H215,"0")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89"/>
      <c r="B217" s="489"/>
      <c r="C217" s="489"/>
      <c r="D217" s="489"/>
      <c r="E217" s="489"/>
      <c r="F217" s="489"/>
      <c r="G217" s="489"/>
      <c r="H217" s="489"/>
      <c r="I217" s="489"/>
      <c r="J217" s="489"/>
      <c r="K217" s="489"/>
      <c r="L217" s="489"/>
      <c r="M217" s="489"/>
      <c r="N217" s="489"/>
      <c r="O217" s="490"/>
      <c r="P217" s="486" t="s">
        <v>40</v>
      </c>
      <c r="Q217" s="487"/>
      <c r="R217" s="487"/>
      <c r="S217" s="487"/>
      <c r="T217" s="487"/>
      <c r="U217" s="487"/>
      <c r="V217" s="488"/>
      <c r="W217" s="42" t="s">
        <v>0</v>
      </c>
      <c r="X217" s="43">
        <f>IFERROR(SUM(X215:X215),"0")</f>
        <v>0</v>
      </c>
      <c r="Y217" s="43">
        <f>IFERROR(SUM(Y215:Y215),"0")</f>
        <v>0</v>
      </c>
      <c r="Z217" s="42"/>
      <c r="AA217" s="67"/>
      <c r="AB217" s="67"/>
      <c r="AC217" s="67"/>
    </row>
    <row r="218" spans="1:68" ht="16.5" customHeight="1" x14ac:dyDescent="0.25">
      <c r="A218" s="480" t="s">
        <v>371</v>
      </c>
      <c r="B218" s="480"/>
      <c r="C218" s="480"/>
      <c r="D218" s="480"/>
      <c r="E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65"/>
      <c r="AB218" s="65"/>
      <c r="AC218" s="79"/>
    </row>
    <row r="219" spans="1:68" ht="14.25" customHeight="1" x14ac:dyDescent="0.25">
      <c r="A219" s="481" t="s">
        <v>216</v>
      </c>
      <c r="B219" s="481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4301031305</v>
      </c>
      <c r="D220" s="482">
        <v>4607091389845</v>
      </c>
      <c r="E220" s="482"/>
      <c r="F220" s="62">
        <v>0.35</v>
      </c>
      <c r="G220" s="37">
        <v>6</v>
      </c>
      <c r="H220" s="62">
        <v>2.1</v>
      </c>
      <c r="I220" s="62">
        <v>2.2000000000000002</v>
      </c>
      <c r="J220" s="37">
        <v>234</v>
      </c>
      <c r="K220" s="37" t="s">
        <v>189</v>
      </c>
      <c r="L220" s="37" t="s">
        <v>45</v>
      </c>
      <c r="M220" s="38" t="s">
        <v>82</v>
      </c>
      <c r="N220" s="38"/>
      <c r="O220" s="37">
        <v>40</v>
      </c>
      <c r="P220" s="5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84"/>
      <c r="R220" s="484"/>
      <c r="S220" s="484"/>
      <c r="T220" s="485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4301031306</v>
      </c>
      <c r="D221" s="482">
        <v>4680115882881</v>
      </c>
      <c r="E221" s="482"/>
      <c r="F221" s="62">
        <v>0.28000000000000003</v>
      </c>
      <c r="G221" s="37">
        <v>6</v>
      </c>
      <c r="H221" s="62">
        <v>1.68</v>
      </c>
      <c r="I221" s="62">
        <v>1.81</v>
      </c>
      <c r="J221" s="37">
        <v>234</v>
      </c>
      <c r="K221" s="37" t="s">
        <v>189</v>
      </c>
      <c r="L221" s="37" t="s">
        <v>45</v>
      </c>
      <c r="M221" s="38" t="s">
        <v>82</v>
      </c>
      <c r="N221" s="38"/>
      <c r="O221" s="37">
        <v>40</v>
      </c>
      <c r="P221" s="58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84"/>
      <c r="R221" s="484"/>
      <c r="S221" s="484"/>
      <c r="T221" s="485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290" t="s">
        <v>374</v>
      </c>
      <c r="AG221" s="78"/>
      <c r="AJ221" s="84" t="s">
        <v>45</v>
      </c>
      <c r="AK221" s="84">
        <v>0</v>
      </c>
      <c r="BB221" s="29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489"/>
      <c r="B222" s="489"/>
      <c r="C222" s="489"/>
      <c r="D222" s="489"/>
      <c r="E222" s="489"/>
      <c r="F222" s="489"/>
      <c r="G222" s="489"/>
      <c r="H222" s="489"/>
      <c r="I222" s="489"/>
      <c r="J222" s="489"/>
      <c r="K222" s="489"/>
      <c r="L222" s="489"/>
      <c r="M222" s="489"/>
      <c r="N222" s="489"/>
      <c r="O222" s="490"/>
      <c r="P222" s="486" t="s">
        <v>40</v>
      </c>
      <c r="Q222" s="487"/>
      <c r="R222" s="487"/>
      <c r="S222" s="487"/>
      <c r="T222" s="487"/>
      <c r="U222" s="487"/>
      <c r="V222" s="488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489"/>
      <c r="B223" s="489"/>
      <c r="C223" s="489"/>
      <c r="D223" s="489"/>
      <c r="E223" s="489"/>
      <c r="F223" s="489"/>
      <c r="G223" s="489"/>
      <c r="H223" s="489"/>
      <c r="I223" s="489"/>
      <c r="J223" s="489"/>
      <c r="K223" s="489"/>
      <c r="L223" s="489"/>
      <c r="M223" s="489"/>
      <c r="N223" s="489"/>
      <c r="O223" s="490"/>
      <c r="P223" s="486" t="s">
        <v>40</v>
      </c>
      <c r="Q223" s="487"/>
      <c r="R223" s="487"/>
      <c r="S223" s="487"/>
      <c r="T223" s="487"/>
      <c r="U223" s="487"/>
      <c r="V223" s="488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480" t="s">
        <v>377</v>
      </c>
      <c r="B224" s="480"/>
      <c r="C224" s="480"/>
      <c r="D224" s="480"/>
      <c r="E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65"/>
      <c r="AB224" s="65"/>
      <c r="AC224" s="79"/>
    </row>
    <row r="225" spans="1:68" ht="14.25" customHeight="1" x14ac:dyDescent="0.25">
      <c r="A225" s="481" t="s">
        <v>216</v>
      </c>
      <c r="B225" s="481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66"/>
      <c r="AB225" s="66"/>
      <c r="AC225" s="80"/>
    </row>
    <row r="226" spans="1:68" ht="27" customHeight="1" x14ac:dyDescent="0.25">
      <c r="A226" s="63" t="s">
        <v>379</v>
      </c>
      <c r="B226" s="63" t="s">
        <v>380</v>
      </c>
      <c r="C226" s="36">
        <v>4301031301</v>
      </c>
      <c r="D226" s="482">
        <v>4680115884700</v>
      </c>
      <c r="E226" s="482"/>
      <c r="F226" s="62">
        <v>0.57999999999999996</v>
      </c>
      <c r="G226" s="37">
        <v>6</v>
      </c>
      <c r="H226" s="62">
        <v>3.48</v>
      </c>
      <c r="I226" s="62">
        <v>3.66</v>
      </c>
      <c r="J226" s="37">
        <v>182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58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84"/>
      <c r="R226" s="484"/>
      <c r="S226" s="484"/>
      <c r="T226" s="485"/>
      <c r="U226" s="39" t="s">
        <v>45</v>
      </c>
      <c r="V226" s="39" t="s">
        <v>378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89"/>
      <c r="B227" s="489"/>
      <c r="C227" s="489"/>
      <c r="D227" s="489"/>
      <c r="E227" s="489"/>
      <c r="F227" s="489"/>
      <c r="G227" s="489"/>
      <c r="H227" s="489"/>
      <c r="I227" s="489"/>
      <c r="J227" s="489"/>
      <c r="K227" s="489"/>
      <c r="L227" s="489"/>
      <c r="M227" s="489"/>
      <c r="N227" s="489"/>
      <c r="O227" s="490"/>
      <c r="P227" s="486" t="s">
        <v>40</v>
      </c>
      <c r="Q227" s="487"/>
      <c r="R227" s="487"/>
      <c r="S227" s="487"/>
      <c r="T227" s="487"/>
      <c r="U227" s="487"/>
      <c r="V227" s="488"/>
      <c r="W227" s="42" t="s">
        <v>39</v>
      </c>
      <c r="X227" s="43">
        <f>IFERROR(X226/H226,"0")</f>
        <v>0</v>
      </c>
      <c r="Y227" s="43">
        <f>IFERROR(Y226/H226,"0")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89"/>
      <c r="B228" s="489"/>
      <c r="C228" s="489"/>
      <c r="D228" s="489"/>
      <c r="E228" s="489"/>
      <c r="F228" s="489"/>
      <c r="G228" s="489"/>
      <c r="H228" s="489"/>
      <c r="I228" s="489"/>
      <c r="J228" s="489"/>
      <c r="K228" s="489"/>
      <c r="L228" s="489"/>
      <c r="M228" s="489"/>
      <c r="N228" s="489"/>
      <c r="O228" s="490"/>
      <c r="P228" s="486" t="s">
        <v>40</v>
      </c>
      <c r="Q228" s="487"/>
      <c r="R228" s="487"/>
      <c r="S228" s="487"/>
      <c r="T228" s="487"/>
      <c r="U228" s="487"/>
      <c r="V228" s="488"/>
      <c r="W228" s="42" t="s">
        <v>0</v>
      </c>
      <c r="X228" s="43">
        <f>IFERROR(SUM(X226:X226),"0")</f>
        <v>0</v>
      </c>
      <c r="Y228" s="43">
        <f>IFERROR(SUM(Y226:Y226),"0")</f>
        <v>0</v>
      </c>
      <c r="Z228" s="42"/>
      <c r="AA228" s="67"/>
      <c r="AB228" s="67"/>
      <c r="AC228" s="67"/>
    </row>
    <row r="229" spans="1:68" ht="16.5" customHeight="1" x14ac:dyDescent="0.25">
      <c r="A229" s="480" t="s">
        <v>382</v>
      </c>
      <c r="B229" s="480"/>
      <c r="C229" s="480"/>
      <c r="D229" s="480"/>
      <c r="E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65"/>
      <c r="AB229" s="65"/>
      <c r="AC229" s="79"/>
    </row>
    <row r="230" spans="1:68" ht="14.25" customHeight="1" x14ac:dyDescent="0.25">
      <c r="A230" s="481" t="s">
        <v>95</v>
      </c>
      <c r="B230" s="481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4301012024</v>
      </c>
      <c r="D231" s="482">
        <v>4680115885615</v>
      </c>
      <c r="E231" s="482"/>
      <c r="F231" s="62">
        <v>1.35</v>
      </c>
      <c r="G231" s="37">
        <v>8</v>
      </c>
      <c r="H231" s="62">
        <v>10.8</v>
      </c>
      <c r="I231" s="62">
        <v>11.234999999999999</v>
      </c>
      <c r="J231" s="37">
        <v>64</v>
      </c>
      <c r="K231" s="37" t="s">
        <v>100</v>
      </c>
      <c r="L231" s="37" t="s">
        <v>45</v>
      </c>
      <c r="M231" s="38" t="s">
        <v>106</v>
      </c>
      <c r="N231" s="38"/>
      <c r="O231" s="37">
        <v>55</v>
      </c>
      <c r="P231" s="5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84"/>
      <c r="R231" s="484"/>
      <c r="S231" s="484"/>
      <c r="T231" s="48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6" si="30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94" t="s">
        <v>385</v>
      </c>
      <c r="AG231" s="78"/>
      <c r="AJ231" s="84" t="s">
        <v>45</v>
      </c>
      <c r="AK231" s="84">
        <v>0</v>
      </c>
      <c r="BB231" s="295" t="s">
        <v>67</v>
      </c>
      <c r="BM231" s="78">
        <f t="shared" ref="BM231:BM236" si="31">IFERROR(X231*I231/H231,"0")</f>
        <v>0</v>
      </c>
      <c r="BN231" s="78">
        <f t="shared" ref="BN231:BN236" si="32">IFERROR(Y231*I231/H231,"0")</f>
        <v>0</v>
      </c>
      <c r="BO231" s="78">
        <f t="shared" ref="BO231:BO236" si="33">IFERROR(1/J231*(X231/H231),"0")</f>
        <v>0</v>
      </c>
      <c r="BP231" s="78">
        <f t="shared" ref="BP231:BP236" si="34">IFERROR(1/J231*(Y231/H231),"0")</f>
        <v>0</v>
      </c>
    </row>
    <row r="232" spans="1:68" ht="27" customHeight="1" x14ac:dyDescent="0.25">
      <c r="A232" s="63" t="s">
        <v>386</v>
      </c>
      <c r="B232" s="63" t="s">
        <v>387</v>
      </c>
      <c r="C232" s="36">
        <v>4301012016</v>
      </c>
      <c r="D232" s="482">
        <v>4680115885554</v>
      </c>
      <c r="E232" s="482"/>
      <c r="F232" s="62">
        <v>1.35</v>
      </c>
      <c r="G232" s="37">
        <v>8</v>
      </c>
      <c r="H232" s="62">
        <v>10.8</v>
      </c>
      <c r="I232" s="62">
        <v>11.234999999999999</v>
      </c>
      <c r="J232" s="37">
        <v>64</v>
      </c>
      <c r="K232" s="37" t="s">
        <v>100</v>
      </c>
      <c r="L232" s="37" t="s">
        <v>45</v>
      </c>
      <c r="M232" s="38" t="s">
        <v>106</v>
      </c>
      <c r="N232" s="38"/>
      <c r="O232" s="37">
        <v>55</v>
      </c>
      <c r="P232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84"/>
      <c r="R232" s="484"/>
      <c r="S232" s="484"/>
      <c r="T232" s="48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0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96" t="s">
        <v>388</v>
      </c>
      <c r="AG232" s="78"/>
      <c r="AJ232" s="84" t="s">
        <v>45</v>
      </c>
      <c r="AK232" s="84">
        <v>0</v>
      </c>
      <c r="BB232" s="297" t="s">
        <v>67</v>
      </c>
      <c r="BM232" s="78">
        <f t="shared" si="31"/>
        <v>0</v>
      </c>
      <c r="BN232" s="78">
        <f t="shared" si="32"/>
        <v>0</v>
      </c>
      <c r="BO232" s="78">
        <f t="shared" si="33"/>
        <v>0</v>
      </c>
      <c r="BP232" s="78">
        <f t="shared" si="34"/>
        <v>0</v>
      </c>
    </row>
    <row r="233" spans="1:68" ht="37.5" customHeight="1" x14ac:dyDescent="0.25">
      <c r="A233" s="63" t="s">
        <v>389</v>
      </c>
      <c r="B233" s="63" t="s">
        <v>390</v>
      </c>
      <c r="C233" s="36">
        <v>4301011858</v>
      </c>
      <c r="D233" s="482">
        <v>4680115885646</v>
      </c>
      <c r="E233" s="482"/>
      <c r="F233" s="62">
        <v>1.35</v>
      </c>
      <c r="G233" s="37">
        <v>8</v>
      </c>
      <c r="H233" s="62">
        <v>10.8</v>
      </c>
      <c r="I233" s="62">
        <v>11.234999999999999</v>
      </c>
      <c r="J233" s="37">
        <v>64</v>
      </c>
      <c r="K233" s="37" t="s">
        <v>100</v>
      </c>
      <c r="L233" s="37" t="s">
        <v>45</v>
      </c>
      <c r="M233" s="38" t="s">
        <v>99</v>
      </c>
      <c r="N233" s="38"/>
      <c r="O233" s="37">
        <v>55</v>
      </c>
      <c r="P233" s="5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84"/>
      <c r="R233" s="484"/>
      <c r="S233" s="484"/>
      <c r="T233" s="48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0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8" t="s">
        <v>391</v>
      </c>
      <c r="AG233" s="78"/>
      <c r="AJ233" s="84" t="s">
        <v>45</v>
      </c>
      <c r="AK233" s="84">
        <v>0</v>
      </c>
      <c r="BB233" s="299" t="s">
        <v>67</v>
      </c>
      <c r="BM233" s="78">
        <f t="shared" si="31"/>
        <v>0</v>
      </c>
      <c r="BN233" s="78">
        <f t="shared" si="32"/>
        <v>0</v>
      </c>
      <c r="BO233" s="78">
        <f t="shared" si="33"/>
        <v>0</v>
      </c>
      <c r="BP233" s="78">
        <f t="shared" si="34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4301011857</v>
      </c>
      <c r="D234" s="482">
        <v>4680115885622</v>
      </c>
      <c r="E234" s="48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107</v>
      </c>
      <c r="L234" s="37" t="s">
        <v>45</v>
      </c>
      <c r="M234" s="38" t="s">
        <v>99</v>
      </c>
      <c r="N234" s="38"/>
      <c r="O234" s="37">
        <v>55</v>
      </c>
      <c r="P234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84"/>
      <c r="R234" s="484"/>
      <c r="S234" s="484"/>
      <c r="T234" s="48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0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0" t="s">
        <v>394</v>
      </c>
      <c r="AG234" s="78"/>
      <c r="AJ234" s="84" t="s">
        <v>45</v>
      </c>
      <c r="AK234" s="84">
        <v>0</v>
      </c>
      <c r="BB234" s="301" t="s">
        <v>67</v>
      </c>
      <c r="BM234" s="78">
        <f t="shared" si="31"/>
        <v>0</v>
      </c>
      <c r="BN234" s="78">
        <f t="shared" si="32"/>
        <v>0</v>
      </c>
      <c r="BO234" s="78">
        <f t="shared" si="33"/>
        <v>0</v>
      </c>
      <c r="BP234" s="78">
        <f t="shared" si="34"/>
        <v>0</v>
      </c>
    </row>
    <row r="235" spans="1:68" ht="27" customHeight="1" x14ac:dyDescent="0.25">
      <c r="A235" s="63" t="s">
        <v>395</v>
      </c>
      <c r="B235" s="63" t="s">
        <v>396</v>
      </c>
      <c r="C235" s="36">
        <v>4301011573</v>
      </c>
      <c r="D235" s="482">
        <v>4680115881938</v>
      </c>
      <c r="E235" s="482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107</v>
      </c>
      <c r="L235" s="37" t="s">
        <v>45</v>
      </c>
      <c r="M235" s="38" t="s">
        <v>99</v>
      </c>
      <c r="N235" s="38"/>
      <c r="O235" s="37">
        <v>90</v>
      </c>
      <c r="P235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84"/>
      <c r="R235" s="484"/>
      <c r="S235" s="484"/>
      <c r="T235" s="48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0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02" t="s">
        <v>397</v>
      </c>
      <c r="AG235" s="78"/>
      <c r="AJ235" s="84" t="s">
        <v>45</v>
      </c>
      <c r="AK235" s="84">
        <v>0</v>
      </c>
      <c r="BB235" s="303" t="s">
        <v>67</v>
      </c>
      <c r="BM235" s="78">
        <f t="shared" si="31"/>
        <v>0</v>
      </c>
      <c r="BN235" s="78">
        <f t="shared" si="32"/>
        <v>0</v>
      </c>
      <c r="BO235" s="78">
        <f t="shared" si="33"/>
        <v>0</v>
      </c>
      <c r="BP235" s="78">
        <f t="shared" si="34"/>
        <v>0</v>
      </c>
    </row>
    <row r="236" spans="1:68" ht="27" customHeight="1" x14ac:dyDescent="0.25">
      <c r="A236" s="63" t="s">
        <v>398</v>
      </c>
      <c r="B236" s="63" t="s">
        <v>399</v>
      </c>
      <c r="C236" s="36">
        <v>4301011859</v>
      </c>
      <c r="D236" s="482">
        <v>4680115885608</v>
      </c>
      <c r="E236" s="48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107</v>
      </c>
      <c r="L236" s="37" t="s">
        <v>45</v>
      </c>
      <c r="M236" s="38" t="s">
        <v>99</v>
      </c>
      <c r="N236" s="38"/>
      <c r="O236" s="37">
        <v>55</v>
      </c>
      <c r="P236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84"/>
      <c r="R236" s="484"/>
      <c r="S236" s="484"/>
      <c r="T236" s="48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0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04" t="s">
        <v>388</v>
      </c>
      <c r="AG236" s="78"/>
      <c r="AJ236" s="84" t="s">
        <v>45</v>
      </c>
      <c r="AK236" s="84">
        <v>0</v>
      </c>
      <c r="BB236" s="305" t="s">
        <v>67</v>
      </c>
      <c r="BM236" s="78">
        <f t="shared" si="31"/>
        <v>0</v>
      </c>
      <c r="BN236" s="78">
        <f t="shared" si="32"/>
        <v>0</v>
      </c>
      <c r="BO236" s="78">
        <f t="shared" si="33"/>
        <v>0</v>
      </c>
      <c r="BP236" s="78">
        <f t="shared" si="34"/>
        <v>0</v>
      </c>
    </row>
    <row r="237" spans="1:68" x14ac:dyDescent="0.2">
      <c r="A237" s="489"/>
      <c r="B237" s="489"/>
      <c r="C237" s="489"/>
      <c r="D237" s="489"/>
      <c r="E237" s="489"/>
      <c r="F237" s="489"/>
      <c r="G237" s="489"/>
      <c r="H237" s="489"/>
      <c r="I237" s="489"/>
      <c r="J237" s="489"/>
      <c r="K237" s="489"/>
      <c r="L237" s="489"/>
      <c r="M237" s="489"/>
      <c r="N237" s="489"/>
      <c r="O237" s="490"/>
      <c r="P237" s="486" t="s">
        <v>40</v>
      </c>
      <c r="Q237" s="487"/>
      <c r="R237" s="487"/>
      <c r="S237" s="487"/>
      <c r="T237" s="487"/>
      <c r="U237" s="487"/>
      <c r="V237" s="488"/>
      <c r="W237" s="42" t="s">
        <v>39</v>
      </c>
      <c r="X237" s="43">
        <f>IFERROR(X231/H231,"0")+IFERROR(X232/H232,"0")+IFERROR(X233/H233,"0")+IFERROR(X234/H234,"0")+IFERROR(X235/H235,"0")+IFERROR(X236/H236,"0")</f>
        <v>0</v>
      </c>
      <c r="Y237" s="43">
        <f>IFERROR(Y231/H231,"0")+IFERROR(Y232/H232,"0")+IFERROR(Y233/H233,"0")+IFERROR(Y234/H234,"0")+IFERROR(Y235/H235,"0")+IFERROR(Y236/H236,"0")</f>
        <v>0</v>
      </c>
      <c r="Z237" s="43">
        <f>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89"/>
      <c r="B238" s="489"/>
      <c r="C238" s="489"/>
      <c r="D238" s="489"/>
      <c r="E238" s="489"/>
      <c r="F238" s="489"/>
      <c r="G238" s="489"/>
      <c r="H238" s="489"/>
      <c r="I238" s="489"/>
      <c r="J238" s="489"/>
      <c r="K238" s="489"/>
      <c r="L238" s="489"/>
      <c r="M238" s="489"/>
      <c r="N238" s="489"/>
      <c r="O238" s="490"/>
      <c r="P238" s="486" t="s">
        <v>40</v>
      </c>
      <c r="Q238" s="487"/>
      <c r="R238" s="487"/>
      <c r="S238" s="487"/>
      <c r="T238" s="487"/>
      <c r="U238" s="487"/>
      <c r="V238" s="488"/>
      <c r="W238" s="42" t="s">
        <v>0</v>
      </c>
      <c r="X238" s="43">
        <f>IFERROR(SUM(X231:X236),"0")</f>
        <v>0</v>
      </c>
      <c r="Y238" s="43">
        <f>IFERROR(SUM(Y231:Y236),"0")</f>
        <v>0</v>
      </c>
      <c r="Z238" s="42"/>
      <c r="AA238" s="67"/>
      <c r="AB238" s="67"/>
      <c r="AC238" s="67"/>
    </row>
    <row r="239" spans="1:68" ht="14.25" customHeight="1" x14ac:dyDescent="0.25">
      <c r="A239" s="481" t="s">
        <v>216</v>
      </c>
      <c r="B239" s="481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  <c r="AA239" s="66"/>
      <c r="AB239" s="66"/>
      <c r="AC239" s="80"/>
    </row>
    <row r="240" spans="1:68" ht="27" customHeight="1" x14ac:dyDescent="0.25">
      <c r="A240" s="63" t="s">
        <v>400</v>
      </c>
      <c r="B240" s="63" t="s">
        <v>401</v>
      </c>
      <c r="C240" s="36">
        <v>4301030878</v>
      </c>
      <c r="D240" s="482">
        <v>4607091387193</v>
      </c>
      <c r="E240" s="482"/>
      <c r="F240" s="62">
        <v>0.7</v>
      </c>
      <c r="G240" s="37">
        <v>6</v>
      </c>
      <c r="H240" s="62">
        <v>4.2</v>
      </c>
      <c r="I240" s="62">
        <v>4.47</v>
      </c>
      <c r="J240" s="37">
        <v>132</v>
      </c>
      <c r="K240" s="37" t="s">
        <v>107</v>
      </c>
      <c r="L240" s="37" t="s">
        <v>45</v>
      </c>
      <c r="M240" s="38" t="s">
        <v>82</v>
      </c>
      <c r="N240" s="38"/>
      <c r="O240" s="37">
        <v>35</v>
      </c>
      <c r="P240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84"/>
      <c r="R240" s="484"/>
      <c r="S240" s="484"/>
      <c r="T240" s="485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402</v>
      </c>
      <c r="AG240" s="78"/>
      <c r="AJ240" s="84" t="s">
        <v>45</v>
      </c>
      <c r="AK240" s="84">
        <v>0</v>
      </c>
      <c r="BB240" s="307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403</v>
      </c>
      <c r="B241" s="63" t="s">
        <v>404</v>
      </c>
      <c r="C241" s="36">
        <v>4301031153</v>
      </c>
      <c r="D241" s="482">
        <v>4607091387230</v>
      </c>
      <c r="E241" s="482"/>
      <c r="F241" s="62">
        <v>0.7</v>
      </c>
      <c r="G241" s="37">
        <v>6</v>
      </c>
      <c r="H241" s="62">
        <v>4.2</v>
      </c>
      <c r="I241" s="62">
        <v>4.47</v>
      </c>
      <c r="J241" s="37">
        <v>132</v>
      </c>
      <c r="K241" s="37" t="s">
        <v>107</v>
      </c>
      <c r="L241" s="37" t="s">
        <v>45</v>
      </c>
      <c r="M241" s="38" t="s">
        <v>82</v>
      </c>
      <c r="N241" s="38"/>
      <c r="O241" s="37">
        <v>40</v>
      </c>
      <c r="P241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84"/>
      <c r="R241" s="484"/>
      <c r="S241" s="484"/>
      <c r="T241" s="485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405</v>
      </c>
      <c r="AG241" s="78"/>
      <c r="AJ241" s="84" t="s">
        <v>45</v>
      </c>
      <c r="AK241" s="84">
        <v>0</v>
      </c>
      <c r="BB241" s="309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4301031154</v>
      </c>
      <c r="D242" s="482">
        <v>4607091387292</v>
      </c>
      <c r="E242" s="482"/>
      <c r="F242" s="62">
        <v>0.73</v>
      </c>
      <c r="G242" s="37">
        <v>6</v>
      </c>
      <c r="H242" s="62">
        <v>4.38</v>
      </c>
      <c r="I242" s="62">
        <v>4.6500000000000004</v>
      </c>
      <c r="J242" s="37">
        <v>132</v>
      </c>
      <c r="K242" s="37" t="s">
        <v>107</v>
      </c>
      <c r="L242" s="37" t="s">
        <v>45</v>
      </c>
      <c r="M242" s="38" t="s">
        <v>82</v>
      </c>
      <c r="N242" s="38"/>
      <c r="O242" s="37">
        <v>45</v>
      </c>
      <c r="P242" s="5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84"/>
      <c r="R242" s="484"/>
      <c r="S242" s="484"/>
      <c r="T242" s="48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408</v>
      </c>
      <c r="AG242" s="78"/>
      <c r="AJ242" s="84" t="s">
        <v>45</v>
      </c>
      <c r="AK242" s="84">
        <v>0</v>
      </c>
      <c r="BB242" s="311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4301031152</v>
      </c>
      <c r="D243" s="482">
        <v>4607091387285</v>
      </c>
      <c r="E243" s="482"/>
      <c r="F243" s="62">
        <v>0.35</v>
      </c>
      <c r="G243" s="37">
        <v>6</v>
      </c>
      <c r="H243" s="62">
        <v>2.1</v>
      </c>
      <c r="I243" s="62">
        <v>2.23</v>
      </c>
      <c r="J243" s="37">
        <v>234</v>
      </c>
      <c r="K243" s="37" t="s">
        <v>189</v>
      </c>
      <c r="L243" s="37" t="s">
        <v>45</v>
      </c>
      <c r="M243" s="38" t="s">
        <v>82</v>
      </c>
      <c r="N243" s="38"/>
      <c r="O243" s="37">
        <v>40</v>
      </c>
      <c r="P24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84"/>
      <c r="R243" s="484"/>
      <c r="S243" s="484"/>
      <c r="T243" s="48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12" t="s">
        <v>405</v>
      </c>
      <c r="AG243" s="78"/>
      <c r="AJ243" s="84" t="s">
        <v>45</v>
      </c>
      <c r="AK243" s="84">
        <v>0</v>
      </c>
      <c r="BB243" s="313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489"/>
      <c r="B244" s="489"/>
      <c r="C244" s="489"/>
      <c r="D244" s="489"/>
      <c r="E244" s="489"/>
      <c r="F244" s="489"/>
      <c r="G244" s="489"/>
      <c r="H244" s="489"/>
      <c r="I244" s="489"/>
      <c r="J244" s="489"/>
      <c r="K244" s="489"/>
      <c r="L244" s="489"/>
      <c r="M244" s="489"/>
      <c r="N244" s="489"/>
      <c r="O244" s="490"/>
      <c r="P244" s="486" t="s">
        <v>40</v>
      </c>
      <c r="Q244" s="487"/>
      <c r="R244" s="487"/>
      <c r="S244" s="487"/>
      <c r="T244" s="487"/>
      <c r="U244" s="487"/>
      <c r="V244" s="488"/>
      <c r="W244" s="42" t="s">
        <v>39</v>
      </c>
      <c r="X244" s="43">
        <f>IFERROR(X240/H240,"0")+IFERROR(X241/H241,"0")+IFERROR(X242/H242,"0")+IFERROR(X243/H243,"0")</f>
        <v>0</v>
      </c>
      <c r="Y244" s="43">
        <f>IFERROR(Y240/H240,"0")+IFERROR(Y241/H241,"0")+IFERROR(Y242/H242,"0")+IFERROR(Y243/H243,"0")</f>
        <v>0</v>
      </c>
      <c r="Z244" s="43">
        <f>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89"/>
      <c r="B245" s="489"/>
      <c r="C245" s="489"/>
      <c r="D245" s="489"/>
      <c r="E245" s="489"/>
      <c r="F245" s="489"/>
      <c r="G245" s="489"/>
      <c r="H245" s="489"/>
      <c r="I245" s="489"/>
      <c r="J245" s="489"/>
      <c r="K245" s="489"/>
      <c r="L245" s="489"/>
      <c r="M245" s="489"/>
      <c r="N245" s="489"/>
      <c r="O245" s="490"/>
      <c r="P245" s="486" t="s">
        <v>40</v>
      </c>
      <c r="Q245" s="487"/>
      <c r="R245" s="487"/>
      <c r="S245" s="487"/>
      <c r="T245" s="487"/>
      <c r="U245" s="487"/>
      <c r="V245" s="488"/>
      <c r="W245" s="42" t="s">
        <v>0</v>
      </c>
      <c r="X245" s="43">
        <f>IFERROR(SUM(X240:X243),"0")</f>
        <v>0</v>
      </c>
      <c r="Y245" s="43">
        <f>IFERROR(SUM(Y240:Y243),"0")</f>
        <v>0</v>
      </c>
      <c r="Z245" s="42"/>
      <c r="AA245" s="67"/>
      <c r="AB245" s="67"/>
      <c r="AC245" s="67"/>
    </row>
    <row r="246" spans="1:68" ht="14.25" customHeight="1" x14ac:dyDescent="0.25">
      <c r="A246" s="481" t="s">
        <v>78</v>
      </c>
      <c r="B246" s="481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  <c r="AA246" s="66"/>
      <c r="AB246" s="66"/>
      <c r="AC246" s="80"/>
    </row>
    <row r="247" spans="1:68" ht="37.5" customHeight="1" x14ac:dyDescent="0.25">
      <c r="A247" s="63" t="s">
        <v>411</v>
      </c>
      <c r="B247" s="63" t="s">
        <v>412</v>
      </c>
      <c r="C247" s="36">
        <v>4301051100</v>
      </c>
      <c r="D247" s="482">
        <v>4607091387766</v>
      </c>
      <c r="E247" s="482"/>
      <c r="F247" s="62">
        <v>1.3</v>
      </c>
      <c r="G247" s="37">
        <v>6</v>
      </c>
      <c r="H247" s="62">
        <v>7.8</v>
      </c>
      <c r="I247" s="62">
        <v>8.3130000000000006</v>
      </c>
      <c r="J247" s="37">
        <v>64</v>
      </c>
      <c r="K247" s="37" t="s">
        <v>100</v>
      </c>
      <c r="L247" s="37" t="s">
        <v>45</v>
      </c>
      <c r="M247" s="38" t="s">
        <v>106</v>
      </c>
      <c r="N247" s="38"/>
      <c r="O247" s="37">
        <v>40</v>
      </c>
      <c r="P247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84"/>
      <c r="R247" s="484"/>
      <c r="S247" s="484"/>
      <c r="T247" s="485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2" si="35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14" t="s">
        <v>413</v>
      </c>
      <c r="AG247" s="78"/>
      <c r="AJ247" s="84" t="s">
        <v>45</v>
      </c>
      <c r="AK247" s="84">
        <v>0</v>
      </c>
      <c r="BB247" s="315" t="s">
        <v>67</v>
      </c>
      <c r="BM247" s="78">
        <f t="shared" ref="BM247:BM252" si="36">IFERROR(X247*I247/H247,"0")</f>
        <v>0</v>
      </c>
      <c r="BN247" s="78">
        <f t="shared" ref="BN247:BN252" si="37">IFERROR(Y247*I247/H247,"0")</f>
        <v>0</v>
      </c>
      <c r="BO247" s="78">
        <f t="shared" ref="BO247:BO252" si="38">IFERROR(1/J247*(X247/H247),"0")</f>
        <v>0</v>
      </c>
      <c r="BP247" s="78">
        <f t="shared" ref="BP247:BP252" si="39">IFERROR(1/J247*(Y247/H247),"0")</f>
        <v>0</v>
      </c>
    </row>
    <row r="248" spans="1:68" ht="27" customHeight="1" x14ac:dyDescent="0.25">
      <c r="A248" s="63" t="s">
        <v>414</v>
      </c>
      <c r="B248" s="63" t="s">
        <v>415</v>
      </c>
      <c r="C248" s="36">
        <v>4301051818</v>
      </c>
      <c r="D248" s="482">
        <v>4607091387957</v>
      </c>
      <c r="E248" s="482"/>
      <c r="F248" s="62">
        <v>1.3</v>
      </c>
      <c r="G248" s="37">
        <v>6</v>
      </c>
      <c r="H248" s="62">
        <v>7.8</v>
      </c>
      <c r="I248" s="62">
        <v>8.3190000000000008</v>
      </c>
      <c r="J248" s="37">
        <v>64</v>
      </c>
      <c r="K248" s="37" t="s">
        <v>100</v>
      </c>
      <c r="L248" s="37" t="s">
        <v>45</v>
      </c>
      <c r="M248" s="38" t="s">
        <v>106</v>
      </c>
      <c r="N248" s="38"/>
      <c r="O248" s="37">
        <v>40</v>
      </c>
      <c r="P248" s="5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84"/>
      <c r="R248" s="484"/>
      <c r="S248" s="484"/>
      <c r="T248" s="485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5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416</v>
      </c>
      <c r="AG248" s="78"/>
      <c r="AJ248" s="84" t="s">
        <v>45</v>
      </c>
      <c r="AK248" s="84">
        <v>0</v>
      </c>
      <c r="BB248" s="317" t="s">
        <v>67</v>
      </c>
      <c r="BM248" s="78">
        <f t="shared" si="36"/>
        <v>0</v>
      </c>
      <c r="BN248" s="78">
        <f t="shared" si="37"/>
        <v>0</v>
      </c>
      <c r="BO248" s="78">
        <f t="shared" si="38"/>
        <v>0</v>
      </c>
      <c r="BP248" s="78">
        <f t="shared" si="39"/>
        <v>0</v>
      </c>
    </row>
    <row r="249" spans="1:68" ht="27" customHeight="1" x14ac:dyDescent="0.25">
      <c r="A249" s="63" t="s">
        <v>417</v>
      </c>
      <c r="B249" s="63" t="s">
        <v>418</v>
      </c>
      <c r="C249" s="36">
        <v>4301051819</v>
      </c>
      <c r="D249" s="482">
        <v>4607091387964</v>
      </c>
      <c r="E249" s="482"/>
      <c r="F249" s="62">
        <v>1.35</v>
      </c>
      <c r="G249" s="37">
        <v>6</v>
      </c>
      <c r="H249" s="62">
        <v>8.1</v>
      </c>
      <c r="I249" s="62">
        <v>8.6010000000000009</v>
      </c>
      <c r="J249" s="37">
        <v>64</v>
      </c>
      <c r="K249" s="37" t="s">
        <v>100</v>
      </c>
      <c r="L249" s="37" t="s">
        <v>45</v>
      </c>
      <c r="M249" s="38" t="s">
        <v>106</v>
      </c>
      <c r="N249" s="38"/>
      <c r="O249" s="37">
        <v>40</v>
      </c>
      <c r="P249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84"/>
      <c r="R249" s="484"/>
      <c r="S249" s="484"/>
      <c r="T249" s="485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5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419</v>
      </c>
      <c r="AG249" s="78"/>
      <c r="AJ249" s="84" t="s">
        <v>45</v>
      </c>
      <c r="AK249" s="84">
        <v>0</v>
      </c>
      <c r="BB249" s="319" t="s">
        <v>67</v>
      </c>
      <c r="BM249" s="78">
        <f t="shared" si="36"/>
        <v>0</v>
      </c>
      <c r="BN249" s="78">
        <f t="shared" si="37"/>
        <v>0</v>
      </c>
      <c r="BO249" s="78">
        <f t="shared" si="38"/>
        <v>0</v>
      </c>
      <c r="BP249" s="78">
        <f t="shared" si="39"/>
        <v>0</v>
      </c>
    </row>
    <row r="250" spans="1:68" ht="27" customHeight="1" x14ac:dyDescent="0.25">
      <c r="A250" s="63" t="s">
        <v>420</v>
      </c>
      <c r="B250" s="63" t="s">
        <v>421</v>
      </c>
      <c r="C250" s="36">
        <v>4301051734</v>
      </c>
      <c r="D250" s="482">
        <v>4680115884588</v>
      </c>
      <c r="E250" s="482"/>
      <c r="F250" s="62">
        <v>0.5</v>
      </c>
      <c r="G250" s="37">
        <v>6</v>
      </c>
      <c r="H250" s="62">
        <v>3</v>
      </c>
      <c r="I250" s="62">
        <v>3.246</v>
      </c>
      <c r="J250" s="37">
        <v>182</v>
      </c>
      <c r="K250" s="37" t="s">
        <v>83</v>
      </c>
      <c r="L250" s="37" t="s">
        <v>45</v>
      </c>
      <c r="M250" s="38" t="s">
        <v>106</v>
      </c>
      <c r="N250" s="38"/>
      <c r="O250" s="37">
        <v>40</v>
      </c>
      <c r="P250" s="5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84"/>
      <c r="R250" s="484"/>
      <c r="S250" s="484"/>
      <c r="T250" s="485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5"/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20" t="s">
        <v>422</v>
      </c>
      <c r="AG250" s="78"/>
      <c r="AJ250" s="84" t="s">
        <v>45</v>
      </c>
      <c r="AK250" s="84">
        <v>0</v>
      </c>
      <c r="BB250" s="321" t="s">
        <v>67</v>
      </c>
      <c r="BM250" s="78">
        <f t="shared" si="36"/>
        <v>0</v>
      </c>
      <c r="BN250" s="78">
        <f t="shared" si="37"/>
        <v>0</v>
      </c>
      <c r="BO250" s="78">
        <f t="shared" si="38"/>
        <v>0</v>
      </c>
      <c r="BP250" s="78">
        <f t="shared" si="39"/>
        <v>0</v>
      </c>
    </row>
    <row r="251" spans="1:68" ht="27" customHeight="1" x14ac:dyDescent="0.25">
      <c r="A251" s="63" t="s">
        <v>423</v>
      </c>
      <c r="B251" s="63" t="s">
        <v>424</v>
      </c>
      <c r="C251" s="36">
        <v>4301051131</v>
      </c>
      <c r="D251" s="482">
        <v>4607091387537</v>
      </c>
      <c r="E251" s="482"/>
      <c r="F251" s="62">
        <v>0.45</v>
      </c>
      <c r="G251" s="37">
        <v>6</v>
      </c>
      <c r="H251" s="62">
        <v>2.7</v>
      </c>
      <c r="I251" s="62">
        <v>2.97</v>
      </c>
      <c r="J251" s="37">
        <v>182</v>
      </c>
      <c r="K251" s="37" t="s">
        <v>83</v>
      </c>
      <c r="L251" s="37" t="s">
        <v>45</v>
      </c>
      <c r="M251" s="38" t="s">
        <v>106</v>
      </c>
      <c r="N251" s="38"/>
      <c r="O251" s="37">
        <v>40</v>
      </c>
      <c r="P251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84"/>
      <c r="R251" s="484"/>
      <c r="S251" s="484"/>
      <c r="T251" s="48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5"/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2" t="s">
        <v>425</v>
      </c>
      <c r="AG251" s="78"/>
      <c r="AJ251" s="84" t="s">
        <v>45</v>
      </c>
      <c r="AK251" s="84">
        <v>0</v>
      </c>
      <c r="BB251" s="323" t="s">
        <v>67</v>
      </c>
      <c r="BM251" s="78">
        <f t="shared" si="36"/>
        <v>0</v>
      </c>
      <c r="BN251" s="78">
        <f t="shared" si="37"/>
        <v>0</v>
      </c>
      <c r="BO251" s="78">
        <f t="shared" si="38"/>
        <v>0</v>
      </c>
      <c r="BP251" s="78">
        <f t="shared" si="39"/>
        <v>0</v>
      </c>
    </row>
    <row r="252" spans="1:68" ht="37.5" customHeight="1" x14ac:dyDescent="0.25">
      <c r="A252" s="63" t="s">
        <v>426</v>
      </c>
      <c r="B252" s="63" t="s">
        <v>427</v>
      </c>
      <c r="C252" s="36">
        <v>4301051578</v>
      </c>
      <c r="D252" s="482">
        <v>4607091387513</v>
      </c>
      <c r="E252" s="482"/>
      <c r="F252" s="62">
        <v>0.45</v>
      </c>
      <c r="G252" s="37">
        <v>6</v>
      </c>
      <c r="H252" s="62">
        <v>2.7</v>
      </c>
      <c r="I252" s="62">
        <v>2.9580000000000002</v>
      </c>
      <c r="J252" s="37">
        <v>182</v>
      </c>
      <c r="K252" s="37" t="s">
        <v>83</v>
      </c>
      <c r="L252" s="37" t="s">
        <v>45</v>
      </c>
      <c r="M252" s="38" t="s">
        <v>130</v>
      </c>
      <c r="N252" s="38"/>
      <c r="O252" s="37">
        <v>40</v>
      </c>
      <c r="P252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84"/>
      <c r="R252" s="484"/>
      <c r="S252" s="484"/>
      <c r="T252" s="48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5"/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4" t="s">
        <v>428</v>
      </c>
      <c r="AG252" s="78"/>
      <c r="AJ252" s="84" t="s">
        <v>45</v>
      </c>
      <c r="AK252" s="84">
        <v>0</v>
      </c>
      <c r="BB252" s="325" t="s">
        <v>67</v>
      </c>
      <c r="BM252" s="78">
        <f t="shared" si="36"/>
        <v>0</v>
      </c>
      <c r="BN252" s="78">
        <f t="shared" si="37"/>
        <v>0</v>
      </c>
      <c r="BO252" s="78">
        <f t="shared" si="38"/>
        <v>0</v>
      </c>
      <c r="BP252" s="78">
        <f t="shared" si="39"/>
        <v>0</v>
      </c>
    </row>
    <row r="253" spans="1:68" x14ac:dyDescent="0.2">
      <c r="A253" s="489"/>
      <c r="B253" s="489"/>
      <c r="C253" s="489"/>
      <c r="D253" s="489"/>
      <c r="E253" s="489"/>
      <c r="F253" s="489"/>
      <c r="G253" s="489"/>
      <c r="H253" s="489"/>
      <c r="I253" s="489"/>
      <c r="J253" s="489"/>
      <c r="K253" s="489"/>
      <c r="L253" s="489"/>
      <c r="M253" s="489"/>
      <c r="N253" s="489"/>
      <c r="O253" s="490"/>
      <c r="P253" s="486" t="s">
        <v>40</v>
      </c>
      <c r="Q253" s="487"/>
      <c r="R253" s="487"/>
      <c r="S253" s="487"/>
      <c r="T253" s="487"/>
      <c r="U253" s="487"/>
      <c r="V253" s="488"/>
      <c r="W253" s="42" t="s">
        <v>39</v>
      </c>
      <c r="X253" s="43">
        <f>IFERROR(X247/H247,"0")+IFERROR(X248/H248,"0")+IFERROR(X249/H249,"0")+IFERROR(X250/H250,"0")+IFERROR(X251/H251,"0")+IFERROR(X252/H252,"0")</f>
        <v>0</v>
      </c>
      <c r="Y253" s="43">
        <f>IFERROR(Y247/H247,"0")+IFERROR(Y248/H248,"0")+IFERROR(Y249/H249,"0")+IFERROR(Y250/H250,"0")+IFERROR(Y251/H251,"0")+IFERROR(Y252/H252,"0")</f>
        <v>0</v>
      </c>
      <c r="Z253" s="43">
        <f>IFERROR(IF(Z247="",0,Z247),"0")+IFERROR(IF(Z248="",0,Z248),"0")+IFERROR(IF(Z249="",0,Z249),"0")+IFERROR(IF(Z250="",0,Z250),"0")+IFERROR(IF(Z251="",0,Z251),"0")+IFERROR(IF(Z252="",0,Z252),"0")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489"/>
      <c r="B254" s="489"/>
      <c r="C254" s="489"/>
      <c r="D254" s="489"/>
      <c r="E254" s="489"/>
      <c r="F254" s="489"/>
      <c r="G254" s="489"/>
      <c r="H254" s="489"/>
      <c r="I254" s="489"/>
      <c r="J254" s="489"/>
      <c r="K254" s="489"/>
      <c r="L254" s="489"/>
      <c r="M254" s="489"/>
      <c r="N254" s="489"/>
      <c r="O254" s="490"/>
      <c r="P254" s="486" t="s">
        <v>40</v>
      </c>
      <c r="Q254" s="487"/>
      <c r="R254" s="487"/>
      <c r="S254" s="487"/>
      <c r="T254" s="487"/>
      <c r="U254" s="487"/>
      <c r="V254" s="488"/>
      <c r="W254" s="42" t="s">
        <v>0</v>
      </c>
      <c r="X254" s="43">
        <f>IFERROR(SUM(X247:X252),"0")</f>
        <v>0</v>
      </c>
      <c r="Y254" s="43">
        <f>IFERROR(SUM(Y247:Y252),"0")</f>
        <v>0</v>
      </c>
      <c r="Z254" s="42"/>
      <c r="AA254" s="67"/>
      <c r="AB254" s="67"/>
      <c r="AC254" s="67"/>
    </row>
    <row r="255" spans="1:68" ht="14.25" customHeight="1" x14ac:dyDescent="0.25">
      <c r="A255" s="481" t="s">
        <v>144</v>
      </c>
      <c r="B255" s="481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66"/>
      <c r="AB255" s="66"/>
      <c r="AC255" s="80"/>
    </row>
    <row r="256" spans="1:68" ht="27" customHeight="1" x14ac:dyDescent="0.25">
      <c r="A256" s="63" t="s">
        <v>429</v>
      </c>
      <c r="B256" s="63" t="s">
        <v>430</v>
      </c>
      <c r="C256" s="36">
        <v>4301060387</v>
      </c>
      <c r="D256" s="482">
        <v>4607091380880</v>
      </c>
      <c r="E256" s="482"/>
      <c r="F256" s="62">
        <v>1.4</v>
      </c>
      <c r="G256" s="37">
        <v>6</v>
      </c>
      <c r="H256" s="62">
        <v>8.4</v>
      </c>
      <c r="I256" s="62">
        <v>8.9190000000000005</v>
      </c>
      <c r="J256" s="37">
        <v>64</v>
      </c>
      <c r="K256" s="37" t="s">
        <v>100</v>
      </c>
      <c r="L256" s="37" t="s">
        <v>45</v>
      </c>
      <c r="M256" s="38" t="s">
        <v>106</v>
      </c>
      <c r="N256" s="38"/>
      <c r="O256" s="37">
        <v>30</v>
      </c>
      <c r="P256" s="5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84"/>
      <c r="R256" s="484"/>
      <c r="S256" s="484"/>
      <c r="T256" s="48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431</v>
      </c>
      <c r="AG256" s="78"/>
      <c r="AJ256" s="84" t="s">
        <v>45</v>
      </c>
      <c r="AK256" s="84">
        <v>0</v>
      </c>
      <c r="BB256" s="327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432</v>
      </c>
      <c r="B257" s="63" t="s">
        <v>433</v>
      </c>
      <c r="C257" s="36">
        <v>4301060406</v>
      </c>
      <c r="D257" s="482">
        <v>4607091384482</v>
      </c>
      <c r="E257" s="482"/>
      <c r="F257" s="62">
        <v>1.3</v>
      </c>
      <c r="G257" s="37">
        <v>6</v>
      </c>
      <c r="H257" s="62">
        <v>7.8</v>
      </c>
      <c r="I257" s="62">
        <v>8.3190000000000008</v>
      </c>
      <c r="J257" s="37">
        <v>64</v>
      </c>
      <c r="K257" s="37" t="s">
        <v>100</v>
      </c>
      <c r="L257" s="37" t="s">
        <v>45</v>
      </c>
      <c r="M257" s="38" t="s">
        <v>106</v>
      </c>
      <c r="N257" s="38"/>
      <c r="O257" s="37">
        <v>30</v>
      </c>
      <c r="P257" s="5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84"/>
      <c r="R257" s="484"/>
      <c r="S257" s="484"/>
      <c r="T257" s="48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434</v>
      </c>
      <c r="AG257" s="78"/>
      <c r="AJ257" s="84" t="s">
        <v>45</v>
      </c>
      <c r="AK257" s="84">
        <v>0</v>
      </c>
      <c r="BB257" s="329" t="s">
        <v>67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16.5" customHeight="1" x14ac:dyDescent="0.25">
      <c r="A258" s="63" t="s">
        <v>435</v>
      </c>
      <c r="B258" s="63" t="s">
        <v>436</v>
      </c>
      <c r="C258" s="36">
        <v>4301060484</v>
      </c>
      <c r="D258" s="482">
        <v>4607091380897</v>
      </c>
      <c r="E258" s="482"/>
      <c r="F258" s="62">
        <v>1.4</v>
      </c>
      <c r="G258" s="37">
        <v>6</v>
      </c>
      <c r="H258" s="62">
        <v>8.4</v>
      </c>
      <c r="I258" s="62">
        <v>8.9190000000000005</v>
      </c>
      <c r="J258" s="37">
        <v>64</v>
      </c>
      <c r="K258" s="37" t="s">
        <v>100</v>
      </c>
      <c r="L258" s="37" t="s">
        <v>45</v>
      </c>
      <c r="M258" s="38" t="s">
        <v>130</v>
      </c>
      <c r="N258" s="38"/>
      <c r="O258" s="37">
        <v>30</v>
      </c>
      <c r="P258" s="56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84"/>
      <c r="R258" s="484"/>
      <c r="S258" s="484"/>
      <c r="T258" s="4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437</v>
      </c>
      <c r="AG258" s="78"/>
      <c r="AJ258" s="84" t="s">
        <v>45</v>
      </c>
      <c r="AK258" s="84">
        <v>0</v>
      </c>
      <c r="BB258" s="331" t="s">
        <v>67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489"/>
      <c r="B259" s="489"/>
      <c r="C259" s="489"/>
      <c r="D259" s="489"/>
      <c r="E259" s="489"/>
      <c r="F259" s="489"/>
      <c r="G259" s="489"/>
      <c r="H259" s="489"/>
      <c r="I259" s="489"/>
      <c r="J259" s="489"/>
      <c r="K259" s="489"/>
      <c r="L259" s="489"/>
      <c r="M259" s="489"/>
      <c r="N259" s="489"/>
      <c r="O259" s="490"/>
      <c r="P259" s="486" t="s">
        <v>40</v>
      </c>
      <c r="Q259" s="487"/>
      <c r="R259" s="487"/>
      <c r="S259" s="487"/>
      <c r="T259" s="487"/>
      <c r="U259" s="487"/>
      <c r="V259" s="488"/>
      <c r="W259" s="42" t="s">
        <v>39</v>
      </c>
      <c r="X259" s="43">
        <f>IFERROR(X256/H256,"0")+IFERROR(X257/H257,"0")+IFERROR(X258/H258,"0")</f>
        <v>0</v>
      </c>
      <c r="Y259" s="43">
        <f>IFERROR(Y256/H256,"0")+IFERROR(Y257/H257,"0")+IFERROR(Y258/H258,"0")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489"/>
      <c r="B260" s="489"/>
      <c r="C260" s="489"/>
      <c r="D260" s="489"/>
      <c r="E260" s="489"/>
      <c r="F260" s="489"/>
      <c r="G260" s="489"/>
      <c r="H260" s="489"/>
      <c r="I260" s="489"/>
      <c r="J260" s="489"/>
      <c r="K260" s="489"/>
      <c r="L260" s="489"/>
      <c r="M260" s="489"/>
      <c r="N260" s="489"/>
      <c r="O260" s="490"/>
      <c r="P260" s="486" t="s">
        <v>40</v>
      </c>
      <c r="Q260" s="487"/>
      <c r="R260" s="487"/>
      <c r="S260" s="487"/>
      <c r="T260" s="487"/>
      <c r="U260" s="487"/>
      <c r="V260" s="488"/>
      <c r="W260" s="42" t="s">
        <v>0</v>
      </c>
      <c r="X260" s="43">
        <f>IFERROR(SUM(X256:X258),"0")</f>
        <v>0</v>
      </c>
      <c r="Y260" s="43">
        <f>IFERROR(SUM(Y256:Y258),"0")</f>
        <v>0</v>
      </c>
      <c r="Z260" s="42"/>
      <c r="AA260" s="67"/>
      <c r="AB260" s="67"/>
      <c r="AC260" s="67"/>
    </row>
    <row r="261" spans="1:68" ht="14.25" customHeight="1" x14ac:dyDescent="0.25">
      <c r="A261" s="481" t="s">
        <v>87</v>
      </c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  <c r="AA261" s="66"/>
      <c r="AB261" s="66"/>
      <c r="AC261" s="80"/>
    </row>
    <row r="262" spans="1:68" ht="27" customHeight="1" x14ac:dyDescent="0.25">
      <c r="A262" s="63" t="s">
        <v>438</v>
      </c>
      <c r="B262" s="63" t="s">
        <v>439</v>
      </c>
      <c r="C262" s="36">
        <v>4301032055</v>
      </c>
      <c r="D262" s="482">
        <v>4680115886476</v>
      </c>
      <c r="E262" s="482"/>
      <c r="F262" s="62">
        <v>0.38</v>
      </c>
      <c r="G262" s="37">
        <v>8</v>
      </c>
      <c r="H262" s="62">
        <v>3.04</v>
      </c>
      <c r="I262" s="62">
        <v>3.32</v>
      </c>
      <c r="J262" s="37">
        <v>156</v>
      </c>
      <c r="K262" s="37" t="s">
        <v>107</v>
      </c>
      <c r="L262" s="37" t="s">
        <v>45</v>
      </c>
      <c r="M262" s="38" t="s">
        <v>92</v>
      </c>
      <c r="N262" s="38"/>
      <c r="O262" s="37">
        <v>180</v>
      </c>
      <c r="P262" s="563" t="s">
        <v>440</v>
      </c>
      <c r="Q262" s="484"/>
      <c r="R262" s="484"/>
      <c r="S262" s="484"/>
      <c r="T262" s="485"/>
      <c r="U262" s="39" t="s">
        <v>201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IFERROR(IF(Y262=0,"",ROUNDUP(Y262/H262,0)*0.00753),"")</f>
        <v/>
      </c>
      <c r="AA262" s="68" t="s">
        <v>45</v>
      </c>
      <c r="AB262" s="69" t="s">
        <v>45</v>
      </c>
      <c r="AC262" s="332" t="s">
        <v>441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27" customHeight="1" x14ac:dyDescent="0.25">
      <c r="A263" s="63" t="s">
        <v>442</v>
      </c>
      <c r="B263" s="63" t="s">
        <v>443</v>
      </c>
      <c r="C263" s="36">
        <v>4301030232</v>
      </c>
      <c r="D263" s="482">
        <v>4607091388374</v>
      </c>
      <c r="E263" s="482"/>
      <c r="F263" s="62">
        <v>0.38</v>
      </c>
      <c r="G263" s="37">
        <v>8</v>
      </c>
      <c r="H263" s="62">
        <v>3.04</v>
      </c>
      <c r="I263" s="62">
        <v>3.29</v>
      </c>
      <c r="J263" s="37">
        <v>132</v>
      </c>
      <c r="K263" s="37" t="s">
        <v>107</v>
      </c>
      <c r="L263" s="37" t="s">
        <v>45</v>
      </c>
      <c r="M263" s="38" t="s">
        <v>92</v>
      </c>
      <c r="N263" s="38"/>
      <c r="O263" s="37">
        <v>180</v>
      </c>
      <c r="P263" s="564" t="s">
        <v>444</v>
      </c>
      <c r="Q263" s="484"/>
      <c r="R263" s="484"/>
      <c r="S263" s="484"/>
      <c r="T263" s="485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34" t="s">
        <v>445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446</v>
      </c>
      <c r="B264" s="63" t="s">
        <v>447</v>
      </c>
      <c r="C264" s="36">
        <v>4301032015</v>
      </c>
      <c r="D264" s="482">
        <v>4607091383102</v>
      </c>
      <c r="E264" s="482"/>
      <c r="F264" s="62">
        <v>0.17</v>
      </c>
      <c r="G264" s="37">
        <v>15</v>
      </c>
      <c r="H264" s="62">
        <v>2.5499999999999998</v>
      </c>
      <c r="I264" s="62">
        <v>2.9550000000000001</v>
      </c>
      <c r="J264" s="37">
        <v>182</v>
      </c>
      <c r="K264" s="37" t="s">
        <v>83</v>
      </c>
      <c r="L264" s="37" t="s">
        <v>45</v>
      </c>
      <c r="M264" s="38" t="s">
        <v>92</v>
      </c>
      <c r="N264" s="38"/>
      <c r="O264" s="37">
        <v>180</v>
      </c>
      <c r="P264" s="5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84"/>
      <c r="R264" s="484"/>
      <c r="S264" s="484"/>
      <c r="T264" s="485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IFERROR(IF(Y264=0,"",ROUNDUP(Y264/H264,0)*0.00651),"")</f>
        <v/>
      </c>
      <c r="AA264" s="68" t="s">
        <v>45</v>
      </c>
      <c r="AB264" s="69" t="s">
        <v>45</v>
      </c>
      <c r="AC264" s="336" t="s">
        <v>448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449</v>
      </c>
      <c r="B265" s="63" t="s">
        <v>450</v>
      </c>
      <c r="C265" s="36">
        <v>4301030233</v>
      </c>
      <c r="D265" s="482">
        <v>4607091388404</v>
      </c>
      <c r="E265" s="482"/>
      <c r="F265" s="62">
        <v>0.17</v>
      </c>
      <c r="G265" s="37">
        <v>15</v>
      </c>
      <c r="H265" s="62">
        <v>2.5499999999999998</v>
      </c>
      <c r="I265" s="62">
        <v>2.88</v>
      </c>
      <c r="J265" s="37">
        <v>182</v>
      </c>
      <c r="K265" s="37" t="s">
        <v>83</v>
      </c>
      <c r="L265" s="37" t="s">
        <v>45</v>
      </c>
      <c r="M265" s="38" t="s">
        <v>92</v>
      </c>
      <c r="N265" s="38"/>
      <c r="O265" s="37">
        <v>180</v>
      </c>
      <c r="P265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84"/>
      <c r="R265" s="484"/>
      <c r="S265" s="484"/>
      <c r="T265" s="48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8" t="s">
        <v>445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489"/>
      <c r="B266" s="489"/>
      <c r="C266" s="489"/>
      <c r="D266" s="489"/>
      <c r="E266" s="489"/>
      <c r="F266" s="489"/>
      <c r="G266" s="489"/>
      <c r="H266" s="489"/>
      <c r="I266" s="489"/>
      <c r="J266" s="489"/>
      <c r="K266" s="489"/>
      <c r="L266" s="489"/>
      <c r="M266" s="489"/>
      <c r="N266" s="489"/>
      <c r="O266" s="490"/>
      <c r="P266" s="486" t="s">
        <v>40</v>
      </c>
      <c r="Q266" s="487"/>
      <c r="R266" s="487"/>
      <c r="S266" s="487"/>
      <c r="T266" s="487"/>
      <c r="U266" s="487"/>
      <c r="V266" s="488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89"/>
      <c r="B267" s="489"/>
      <c r="C267" s="489"/>
      <c r="D267" s="489"/>
      <c r="E267" s="489"/>
      <c r="F267" s="489"/>
      <c r="G267" s="489"/>
      <c r="H267" s="489"/>
      <c r="I267" s="489"/>
      <c r="J267" s="489"/>
      <c r="K267" s="489"/>
      <c r="L267" s="489"/>
      <c r="M267" s="489"/>
      <c r="N267" s="489"/>
      <c r="O267" s="490"/>
      <c r="P267" s="486" t="s">
        <v>40</v>
      </c>
      <c r="Q267" s="487"/>
      <c r="R267" s="487"/>
      <c r="S267" s="487"/>
      <c r="T267" s="487"/>
      <c r="U267" s="487"/>
      <c r="V267" s="488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481" t="s">
        <v>451</v>
      </c>
      <c r="B268" s="481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  <c r="AA268" s="66"/>
      <c r="AB268" s="66"/>
      <c r="AC268" s="80"/>
    </row>
    <row r="269" spans="1:68" ht="16.5" customHeight="1" x14ac:dyDescent="0.25">
      <c r="A269" s="63" t="s">
        <v>452</v>
      </c>
      <c r="B269" s="63" t="s">
        <v>453</v>
      </c>
      <c r="C269" s="36">
        <v>4301180007</v>
      </c>
      <c r="D269" s="482">
        <v>4680115881808</v>
      </c>
      <c r="E269" s="482"/>
      <c r="F269" s="62">
        <v>0.1</v>
      </c>
      <c r="G269" s="37">
        <v>20</v>
      </c>
      <c r="H269" s="62">
        <v>2</v>
      </c>
      <c r="I269" s="62">
        <v>2.2400000000000002</v>
      </c>
      <c r="J269" s="37">
        <v>238</v>
      </c>
      <c r="K269" s="37" t="s">
        <v>83</v>
      </c>
      <c r="L269" s="37" t="s">
        <v>45</v>
      </c>
      <c r="M269" s="38" t="s">
        <v>455</v>
      </c>
      <c r="N269" s="38"/>
      <c r="O269" s="37">
        <v>730</v>
      </c>
      <c r="P269" s="5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84"/>
      <c r="R269" s="484"/>
      <c r="S269" s="484"/>
      <c r="T269" s="48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IFERROR(IF(Y269=0,"",ROUNDUP(Y269/H269,0)*0.00474),"")</f>
        <v/>
      </c>
      <c r="AA269" s="68" t="s">
        <v>45</v>
      </c>
      <c r="AB269" s="69" t="s">
        <v>45</v>
      </c>
      <c r="AC269" s="340" t="s">
        <v>454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456</v>
      </c>
      <c r="B270" s="63" t="s">
        <v>457</v>
      </c>
      <c r="C270" s="36">
        <v>4301180006</v>
      </c>
      <c r="D270" s="482">
        <v>4680115881822</v>
      </c>
      <c r="E270" s="482"/>
      <c r="F270" s="62">
        <v>0.1</v>
      </c>
      <c r="G270" s="37">
        <v>20</v>
      </c>
      <c r="H270" s="62">
        <v>2</v>
      </c>
      <c r="I270" s="62">
        <v>2.2400000000000002</v>
      </c>
      <c r="J270" s="37">
        <v>238</v>
      </c>
      <c r="K270" s="37" t="s">
        <v>83</v>
      </c>
      <c r="L270" s="37" t="s">
        <v>45</v>
      </c>
      <c r="M270" s="38" t="s">
        <v>455</v>
      </c>
      <c r="N270" s="38"/>
      <c r="O270" s="37">
        <v>730</v>
      </c>
      <c r="P27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84"/>
      <c r="R270" s="484"/>
      <c r="S270" s="484"/>
      <c r="T270" s="48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IFERROR(IF(Y270=0,"",ROUNDUP(Y270/H270,0)*0.00474),"")</f>
        <v/>
      </c>
      <c r="AA270" s="68" t="s">
        <v>45</v>
      </c>
      <c r="AB270" s="69" t="s">
        <v>45</v>
      </c>
      <c r="AC270" s="342" t="s">
        <v>454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458</v>
      </c>
      <c r="B271" s="63" t="s">
        <v>459</v>
      </c>
      <c r="C271" s="36">
        <v>4301180001</v>
      </c>
      <c r="D271" s="482">
        <v>4680115880016</v>
      </c>
      <c r="E271" s="482"/>
      <c r="F271" s="62">
        <v>0.1</v>
      </c>
      <c r="G271" s="37">
        <v>20</v>
      </c>
      <c r="H271" s="62">
        <v>2</v>
      </c>
      <c r="I271" s="62">
        <v>2.2400000000000002</v>
      </c>
      <c r="J271" s="37">
        <v>238</v>
      </c>
      <c r="K271" s="37" t="s">
        <v>83</v>
      </c>
      <c r="L271" s="37" t="s">
        <v>45</v>
      </c>
      <c r="M271" s="38" t="s">
        <v>455</v>
      </c>
      <c r="N271" s="38"/>
      <c r="O271" s="37">
        <v>730</v>
      </c>
      <c r="P271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84"/>
      <c r="R271" s="484"/>
      <c r="S271" s="484"/>
      <c r="T271" s="48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IFERROR(IF(Y271=0,"",ROUNDUP(Y271/H271,0)*0.00474),"")</f>
        <v/>
      </c>
      <c r="AA271" s="68" t="s">
        <v>45</v>
      </c>
      <c r="AB271" s="69" t="s">
        <v>45</v>
      </c>
      <c r="AC271" s="344" t="s">
        <v>454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489"/>
      <c r="B272" s="489"/>
      <c r="C272" s="489"/>
      <c r="D272" s="489"/>
      <c r="E272" s="489"/>
      <c r="F272" s="489"/>
      <c r="G272" s="489"/>
      <c r="H272" s="489"/>
      <c r="I272" s="489"/>
      <c r="J272" s="489"/>
      <c r="K272" s="489"/>
      <c r="L272" s="489"/>
      <c r="M272" s="489"/>
      <c r="N272" s="489"/>
      <c r="O272" s="490"/>
      <c r="P272" s="486" t="s">
        <v>40</v>
      </c>
      <c r="Q272" s="487"/>
      <c r="R272" s="487"/>
      <c r="S272" s="487"/>
      <c r="T272" s="487"/>
      <c r="U272" s="487"/>
      <c r="V272" s="488"/>
      <c r="W272" s="42" t="s">
        <v>39</v>
      </c>
      <c r="X272" s="43">
        <f>IFERROR(X269/H269,"0")+IFERROR(X270/H270,"0")+IFERROR(X271/H271,"0")</f>
        <v>0</v>
      </c>
      <c r="Y272" s="43">
        <f>IFERROR(Y269/H269,"0")+IFERROR(Y270/H270,"0")+IFERROR(Y271/H271,"0")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89"/>
      <c r="B273" s="489"/>
      <c r="C273" s="489"/>
      <c r="D273" s="489"/>
      <c r="E273" s="489"/>
      <c r="F273" s="489"/>
      <c r="G273" s="489"/>
      <c r="H273" s="489"/>
      <c r="I273" s="489"/>
      <c r="J273" s="489"/>
      <c r="K273" s="489"/>
      <c r="L273" s="489"/>
      <c r="M273" s="489"/>
      <c r="N273" s="489"/>
      <c r="O273" s="490"/>
      <c r="P273" s="486" t="s">
        <v>40</v>
      </c>
      <c r="Q273" s="487"/>
      <c r="R273" s="487"/>
      <c r="S273" s="487"/>
      <c r="T273" s="487"/>
      <c r="U273" s="487"/>
      <c r="V273" s="488"/>
      <c r="W273" s="42" t="s">
        <v>0</v>
      </c>
      <c r="X273" s="43">
        <f>IFERROR(SUM(X269:X271),"0")</f>
        <v>0</v>
      </c>
      <c r="Y273" s="43">
        <f>IFERROR(SUM(Y269:Y271),"0")</f>
        <v>0</v>
      </c>
      <c r="Z273" s="42"/>
      <c r="AA273" s="67"/>
      <c r="AB273" s="67"/>
      <c r="AC273" s="67"/>
    </row>
    <row r="274" spans="1:68" ht="16.5" customHeight="1" x14ac:dyDescent="0.25">
      <c r="A274" s="480" t="s">
        <v>460</v>
      </c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65"/>
      <c r="AB274" s="65"/>
      <c r="AC274" s="79"/>
    </row>
    <row r="275" spans="1:68" ht="14.25" customHeight="1" x14ac:dyDescent="0.25">
      <c r="A275" s="481" t="s">
        <v>216</v>
      </c>
      <c r="B275" s="481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  <c r="AA275" s="66"/>
      <c r="AB275" s="66"/>
      <c r="AC275" s="80"/>
    </row>
    <row r="276" spans="1:68" ht="27" customHeight="1" x14ac:dyDescent="0.25">
      <c r="A276" s="63" t="s">
        <v>461</v>
      </c>
      <c r="B276" s="63" t="s">
        <v>462</v>
      </c>
      <c r="C276" s="36">
        <v>4301031066</v>
      </c>
      <c r="D276" s="482">
        <v>4607091383836</v>
      </c>
      <c r="E276" s="482"/>
      <c r="F276" s="62">
        <v>0.3</v>
      </c>
      <c r="G276" s="37">
        <v>6</v>
      </c>
      <c r="H276" s="62">
        <v>1.8</v>
      </c>
      <c r="I276" s="62">
        <v>2.028</v>
      </c>
      <c r="J276" s="37">
        <v>182</v>
      </c>
      <c r="K276" s="37" t="s">
        <v>83</v>
      </c>
      <c r="L276" s="37" t="s">
        <v>45</v>
      </c>
      <c r="M276" s="38" t="s">
        <v>82</v>
      </c>
      <c r="N276" s="38"/>
      <c r="O276" s="37">
        <v>40</v>
      </c>
      <c r="P276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84"/>
      <c r="R276" s="484"/>
      <c r="S276" s="484"/>
      <c r="T276" s="485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46" t="s">
        <v>463</v>
      </c>
      <c r="AG276" s="78"/>
      <c r="AJ276" s="84" t="s">
        <v>45</v>
      </c>
      <c r="AK276" s="84">
        <v>0</v>
      </c>
      <c r="BB276" s="347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89"/>
      <c r="B277" s="489"/>
      <c r="C277" s="489"/>
      <c r="D277" s="489"/>
      <c r="E277" s="489"/>
      <c r="F277" s="489"/>
      <c r="G277" s="489"/>
      <c r="H277" s="489"/>
      <c r="I277" s="489"/>
      <c r="J277" s="489"/>
      <c r="K277" s="489"/>
      <c r="L277" s="489"/>
      <c r="M277" s="489"/>
      <c r="N277" s="489"/>
      <c r="O277" s="490"/>
      <c r="P277" s="486" t="s">
        <v>40</v>
      </c>
      <c r="Q277" s="487"/>
      <c r="R277" s="487"/>
      <c r="S277" s="487"/>
      <c r="T277" s="487"/>
      <c r="U277" s="487"/>
      <c r="V277" s="488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89"/>
      <c r="B278" s="489"/>
      <c r="C278" s="489"/>
      <c r="D278" s="489"/>
      <c r="E278" s="489"/>
      <c r="F278" s="489"/>
      <c r="G278" s="489"/>
      <c r="H278" s="489"/>
      <c r="I278" s="489"/>
      <c r="J278" s="489"/>
      <c r="K278" s="489"/>
      <c r="L278" s="489"/>
      <c r="M278" s="489"/>
      <c r="N278" s="489"/>
      <c r="O278" s="490"/>
      <c r="P278" s="486" t="s">
        <v>40</v>
      </c>
      <c r="Q278" s="487"/>
      <c r="R278" s="487"/>
      <c r="S278" s="487"/>
      <c r="T278" s="487"/>
      <c r="U278" s="487"/>
      <c r="V278" s="488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4.25" customHeight="1" x14ac:dyDescent="0.25">
      <c r="A279" s="481" t="s">
        <v>78</v>
      </c>
      <c r="B279" s="481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  <c r="AA279" s="66"/>
      <c r="AB279" s="66"/>
      <c r="AC279" s="80"/>
    </row>
    <row r="280" spans="1:68" ht="37.5" customHeight="1" x14ac:dyDescent="0.25">
      <c r="A280" s="63" t="s">
        <v>464</v>
      </c>
      <c r="B280" s="63" t="s">
        <v>465</v>
      </c>
      <c r="C280" s="36">
        <v>4301051142</v>
      </c>
      <c r="D280" s="482">
        <v>4607091387919</v>
      </c>
      <c r="E280" s="482"/>
      <c r="F280" s="62">
        <v>1.35</v>
      </c>
      <c r="G280" s="37">
        <v>6</v>
      </c>
      <c r="H280" s="62">
        <v>8.1</v>
      </c>
      <c r="I280" s="62">
        <v>8.6189999999999998</v>
      </c>
      <c r="J280" s="37">
        <v>64</v>
      </c>
      <c r="K280" s="37" t="s">
        <v>100</v>
      </c>
      <c r="L280" s="37" t="s">
        <v>45</v>
      </c>
      <c r="M280" s="38" t="s">
        <v>82</v>
      </c>
      <c r="N280" s="38"/>
      <c r="O280" s="37">
        <v>45</v>
      </c>
      <c r="P28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84"/>
      <c r="R280" s="484"/>
      <c r="S280" s="484"/>
      <c r="T280" s="48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48" t="s">
        <v>466</v>
      </c>
      <c r="AG280" s="78"/>
      <c r="AJ280" s="84" t="s">
        <v>45</v>
      </c>
      <c r="AK280" s="84">
        <v>0</v>
      </c>
      <c r="BB280" s="349" t="s">
        <v>67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4301051461</v>
      </c>
      <c r="D281" s="482">
        <v>4680115883604</v>
      </c>
      <c r="E281" s="482"/>
      <c r="F281" s="62">
        <v>0.35</v>
      </c>
      <c r="G281" s="37">
        <v>6</v>
      </c>
      <c r="H281" s="62">
        <v>2.1</v>
      </c>
      <c r="I281" s="62">
        <v>2.3519999999999999</v>
      </c>
      <c r="J281" s="37">
        <v>182</v>
      </c>
      <c r="K281" s="37" t="s">
        <v>83</v>
      </c>
      <c r="L281" s="37" t="s">
        <v>45</v>
      </c>
      <c r="M281" s="38" t="s">
        <v>106</v>
      </c>
      <c r="N281" s="38"/>
      <c r="O281" s="37">
        <v>45</v>
      </c>
      <c r="P28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84"/>
      <c r="R281" s="484"/>
      <c r="S281" s="484"/>
      <c r="T281" s="48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IFERROR(IF(Y281=0,"",ROUNDUP(Y281/H281,0)*0.00651),"")</f>
        <v/>
      </c>
      <c r="AA281" s="68" t="s">
        <v>45</v>
      </c>
      <c r="AB281" s="69" t="s">
        <v>45</v>
      </c>
      <c r="AC281" s="350" t="s">
        <v>469</v>
      </c>
      <c r="AG281" s="78"/>
      <c r="AJ281" s="84" t="s">
        <v>45</v>
      </c>
      <c r="AK281" s="84">
        <v>0</v>
      </c>
      <c r="BB281" s="35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489"/>
      <c r="B282" s="489"/>
      <c r="C282" s="489"/>
      <c r="D282" s="489"/>
      <c r="E282" s="489"/>
      <c r="F282" s="489"/>
      <c r="G282" s="489"/>
      <c r="H282" s="489"/>
      <c r="I282" s="489"/>
      <c r="J282" s="489"/>
      <c r="K282" s="489"/>
      <c r="L282" s="489"/>
      <c r="M282" s="489"/>
      <c r="N282" s="489"/>
      <c r="O282" s="490"/>
      <c r="P282" s="486" t="s">
        <v>40</v>
      </c>
      <c r="Q282" s="487"/>
      <c r="R282" s="487"/>
      <c r="S282" s="487"/>
      <c r="T282" s="487"/>
      <c r="U282" s="487"/>
      <c r="V282" s="488"/>
      <c r="W282" s="42" t="s">
        <v>39</v>
      </c>
      <c r="X282" s="43">
        <f>IFERROR(X280/H280,"0")+IFERROR(X281/H281,"0")</f>
        <v>0</v>
      </c>
      <c r="Y282" s="43">
        <f>IFERROR(Y280/H280,"0")+IFERROR(Y281/H281,"0")</f>
        <v>0</v>
      </c>
      <c r="Z282" s="43">
        <f>IFERROR(IF(Z280="",0,Z280),"0")+IFERROR(IF(Z281="",0,Z281),"0")</f>
        <v>0</v>
      </c>
      <c r="AA282" s="67"/>
      <c r="AB282" s="67"/>
      <c r="AC282" s="67"/>
    </row>
    <row r="283" spans="1:68" x14ac:dyDescent="0.2">
      <c r="A283" s="489"/>
      <c r="B283" s="489"/>
      <c r="C283" s="489"/>
      <c r="D283" s="489"/>
      <c r="E283" s="489"/>
      <c r="F283" s="489"/>
      <c r="G283" s="489"/>
      <c r="H283" s="489"/>
      <c r="I283" s="489"/>
      <c r="J283" s="489"/>
      <c r="K283" s="489"/>
      <c r="L283" s="489"/>
      <c r="M283" s="489"/>
      <c r="N283" s="489"/>
      <c r="O283" s="490"/>
      <c r="P283" s="486" t="s">
        <v>40</v>
      </c>
      <c r="Q283" s="487"/>
      <c r="R283" s="487"/>
      <c r="S283" s="487"/>
      <c r="T283" s="487"/>
      <c r="U283" s="487"/>
      <c r="V283" s="488"/>
      <c r="W283" s="42" t="s">
        <v>0</v>
      </c>
      <c r="X283" s="43">
        <f>IFERROR(SUM(X280:X281),"0")</f>
        <v>0</v>
      </c>
      <c r="Y283" s="43">
        <f>IFERROR(SUM(Y280:Y281),"0")</f>
        <v>0</v>
      </c>
      <c r="Z283" s="42"/>
      <c r="AA283" s="67"/>
      <c r="AB283" s="67"/>
      <c r="AC283" s="67"/>
    </row>
    <row r="284" spans="1:68" ht="27.75" customHeight="1" x14ac:dyDescent="0.2">
      <c r="A284" s="497" t="s">
        <v>470</v>
      </c>
      <c r="B284" s="497"/>
      <c r="C284" s="497"/>
      <c r="D284" s="497"/>
      <c r="E284" s="497"/>
      <c r="F284" s="497"/>
      <c r="G284" s="497"/>
      <c r="H284" s="497"/>
      <c r="I284" s="497"/>
      <c r="J284" s="497"/>
      <c r="K284" s="497"/>
      <c r="L284" s="497"/>
      <c r="M284" s="497"/>
      <c r="N284" s="497"/>
      <c r="O284" s="497"/>
      <c r="P284" s="497"/>
      <c r="Q284" s="497"/>
      <c r="R284" s="497"/>
      <c r="S284" s="497"/>
      <c r="T284" s="497"/>
      <c r="U284" s="497"/>
      <c r="V284" s="497"/>
      <c r="W284" s="497"/>
      <c r="X284" s="497"/>
      <c r="Y284" s="497"/>
      <c r="Z284" s="497"/>
      <c r="AA284" s="54"/>
      <c r="AB284" s="54"/>
      <c r="AC284" s="54"/>
    </row>
    <row r="285" spans="1:68" ht="16.5" customHeight="1" x14ac:dyDescent="0.25">
      <c r="A285" s="480" t="s">
        <v>471</v>
      </c>
      <c r="B285" s="480"/>
      <c r="C285" s="480"/>
      <c r="D285" s="480"/>
      <c r="E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65"/>
      <c r="AB285" s="65"/>
      <c r="AC285" s="79"/>
    </row>
    <row r="286" spans="1:68" ht="14.25" customHeight="1" x14ac:dyDescent="0.25">
      <c r="A286" s="481" t="s">
        <v>95</v>
      </c>
      <c r="B286" s="481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  <c r="AA286" s="66"/>
      <c r="AB286" s="66"/>
      <c r="AC286" s="80"/>
    </row>
    <row r="287" spans="1:68" ht="37.5" customHeight="1" x14ac:dyDescent="0.25">
      <c r="A287" s="63" t="s">
        <v>472</v>
      </c>
      <c r="B287" s="63" t="s">
        <v>473</v>
      </c>
      <c r="C287" s="36">
        <v>4301011869</v>
      </c>
      <c r="D287" s="482">
        <v>4680115884847</v>
      </c>
      <c r="E287" s="482"/>
      <c r="F287" s="62">
        <v>2.5</v>
      </c>
      <c r="G287" s="37">
        <v>6</v>
      </c>
      <c r="H287" s="62">
        <v>15</v>
      </c>
      <c r="I287" s="62">
        <v>15.48</v>
      </c>
      <c r="J287" s="37">
        <v>48</v>
      </c>
      <c r="K287" s="37" t="s">
        <v>100</v>
      </c>
      <c r="L287" s="37" t="s">
        <v>45</v>
      </c>
      <c r="M287" s="38" t="s">
        <v>82</v>
      </c>
      <c r="N287" s="38"/>
      <c r="O287" s="37">
        <v>60</v>
      </c>
      <c r="P287" s="5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84"/>
      <c r="R287" s="484"/>
      <c r="S287" s="484"/>
      <c r="T287" s="4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0"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52" t="s">
        <v>474</v>
      </c>
      <c r="AG287" s="78"/>
      <c r="AJ287" s="84" t="s">
        <v>45</v>
      </c>
      <c r="AK287" s="84">
        <v>0</v>
      </c>
      <c r="BB287" s="353" t="s">
        <v>67</v>
      </c>
      <c r="BM287" s="78">
        <f t="shared" ref="BM287:BM292" si="41">IFERROR(X287*I287/H287,"0")</f>
        <v>0</v>
      </c>
      <c r="BN287" s="78">
        <f t="shared" ref="BN287:BN292" si="42">IFERROR(Y287*I287/H287,"0")</f>
        <v>0</v>
      </c>
      <c r="BO287" s="78">
        <f t="shared" ref="BO287:BO292" si="43">IFERROR(1/J287*(X287/H287),"0")</f>
        <v>0</v>
      </c>
      <c r="BP287" s="78">
        <f t="shared" ref="BP287:BP292" si="44">IFERROR(1/J287*(Y287/H287),"0")</f>
        <v>0</v>
      </c>
    </row>
    <row r="288" spans="1:68" ht="27" customHeight="1" x14ac:dyDescent="0.25">
      <c r="A288" s="63" t="s">
        <v>475</v>
      </c>
      <c r="B288" s="63" t="s">
        <v>476</v>
      </c>
      <c r="C288" s="36">
        <v>4301011870</v>
      </c>
      <c r="D288" s="482">
        <v>4680115884854</v>
      </c>
      <c r="E288" s="482"/>
      <c r="F288" s="62">
        <v>2.5</v>
      </c>
      <c r="G288" s="37">
        <v>6</v>
      </c>
      <c r="H288" s="62">
        <v>15</v>
      </c>
      <c r="I288" s="62">
        <v>15.48</v>
      </c>
      <c r="J288" s="37">
        <v>48</v>
      </c>
      <c r="K288" s="37" t="s">
        <v>100</v>
      </c>
      <c r="L288" s="37" t="s">
        <v>45</v>
      </c>
      <c r="M288" s="38" t="s">
        <v>82</v>
      </c>
      <c r="N288" s="38"/>
      <c r="O288" s="37">
        <v>60</v>
      </c>
      <c r="P288" s="5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84"/>
      <c r="R288" s="484"/>
      <c r="S288" s="484"/>
      <c r="T288" s="4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0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54" t="s">
        <v>477</v>
      </c>
      <c r="AG288" s="78"/>
      <c r="AJ288" s="84" t="s">
        <v>45</v>
      </c>
      <c r="AK288" s="84">
        <v>0</v>
      </c>
      <c r="BB288" s="355" t="s">
        <v>67</v>
      </c>
      <c r="BM288" s="78">
        <f t="shared" si="41"/>
        <v>0</v>
      </c>
      <c r="BN288" s="78">
        <f t="shared" si="42"/>
        <v>0</v>
      </c>
      <c r="BO288" s="78">
        <f t="shared" si="43"/>
        <v>0</v>
      </c>
      <c r="BP288" s="78">
        <f t="shared" si="44"/>
        <v>0</v>
      </c>
    </row>
    <row r="289" spans="1:68" ht="37.5" customHeight="1" x14ac:dyDescent="0.25">
      <c r="A289" s="63" t="s">
        <v>478</v>
      </c>
      <c r="B289" s="63" t="s">
        <v>479</v>
      </c>
      <c r="C289" s="36">
        <v>4301011867</v>
      </c>
      <c r="D289" s="482">
        <v>4680115884830</v>
      </c>
      <c r="E289" s="482"/>
      <c r="F289" s="62">
        <v>2.5</v>
      </c>
      <c r="G289" s="37">
        <v>6</v>
      </c>
      <c r="H289" s="62">
        <v>15</v>
      </c>
      <c r="I289" s="62">
        <v>15.48</v>
      </c>
      <c r="J289" s="37">
        <v>48</v>
      </c>
      <c r="K289" s="37" t="s">
        <v>100</v>
      </c>
      <c r="L289" s="37" t="s">
        <v>45</v>
      </c>
      <c r="M289" s="38" t="s">
        <v>82</v>
      </c>
      <c r="N289" s="38"/>
      <c r="O289" s="37">
        <v>60</v>
      </c>
      <c r="P289" s="5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84"/>
      <c r="R289" s="484"/>
      <c r="S289" s="484"/>
      <c r="T289" s="4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0"/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56" t="s">
        <v>480</v>
      </c>
      <c r="AG289" s="78"/>
      <c r="AJ289" s="84" t="s">
        <v>45</v>
      </c>
      <c r="AK289" s="84">
        <v>0</v>
      </c>
      <c r="BB289" s="357" t="s">
        <v>67</v>
      </c>
      <c r="BM289" s="78">
        <f t="shared" si="41"/>
        <v>0</v>
      </c>
      <c r="BN289" s="78">
        <f t="shared" si="42"/>
        <v>0</v>
      </c>
      <c r="BO289" s="78">
        <f t="shared" si="43"/>
        <v>0</v>
      </c>
      <c r="BP289" s="78">
        <f t="shared" si="44"/>
        <v>0</v>
      </c>
    </row>
    <row r="290" spans="1:68" ht="27" customHeight="1" x14ac:dyDescent="0.25">
      <c r="A290" s="63" t="s">
        <v>481</v>
      </c>
      <c r="B290" s="63" t="s">
        <v>482</v>
      </c>
      <c r="C290" s="36">
        <v>4301011433</v>
      </c>
      <c r="D290" s="482">
        <v>4680115882638</v>
      </c>
      <c r="E290" s="482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107</v>
      </c>
      <c r="L290" s="37" t="s">
        <v>45</v>
      </c>
      <c r="M290" s="38" t="s">
        <v>99</v>
      </c>
      <c r="N290" s="38"/>
      <c r="O290" s="37">
        <v>90</v>
      </c>
      <c r="P290" s="5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84"/>
      <c r="R290" s="484"/>
      <c r="S290" s="484"/>
      <c r="T290" s="4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0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8" t="s">
        <v>483</v>
      </c>
      <c r="AG290" s="78"/>
      <c r="AJ290" s="84" t="s">
        <v>45</v>
      </c>
      <c r="AK290" s="84">
        <v>0</v>
      </c>
      <c r="BB290" s="359" t="s">
        <v>67</v>
      </c>
      <c r="BM290" s="78">
        <f t="shared" si="41"/>
        <v>0</v>
      </c>
      <c r="BN290" s="78">
        <f t="shared" si="42"/>
        <v>0</v>
      </c>
      <c r="BO290" s="78">
        <f t="shared" si="43"/>
        <v>0</v>
      </c>
      <c r="BP290" s="78">
        <f t="shared" si="44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4301011952</v>
      </c>
      <c r="D291" s="482">
        <v>4680115884922</v>
      </c>
      <c r="E291" s="482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107</v>
      </c>
      <c r="L291" s="37" t="s">
        <v>45</v>
      </c>
      <c r="M291" s="38" t="s">
        <v>82</v>
      </c>
      <c r="N291" s="38"/>
      <c r="O291" s="37">
        <v>60</v>
      </c>
      <c r="P291" s="5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84"/>
      <c r="R291" s="484"/>
      <c r="S291" s="484"/>
      <c r="T291" s="4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0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60" t="s">
        <v>477</v>
      </c>
      <c r="AG291" s="78"/>
      <c r="AJ291" s="84" t="s">
        <v>45</v>
      </c>
      <c r="AK291" s="84">
        <v>0</v>
      </c>
      <c r="BB291" s="361" t="s">
        <v>67</v>
      </c>
      <c r="BM291" s="78">
        <f t="shared" si="41"/>
        <v>0</v>
      </c>
      <c r="BN291" s="78">
        <f t="shared" si="42"/>
        <v>0</v>
      </c>
      <c r="BO291" s="78">
        <f t="shared" si="43"/>
        <v>0</v>
      </c>
      <c r="BP291" s="78">
        <f t="shared" si="44"/>
        <v>0</v>
      </c>
    </row>
    <row r="292" spans="1:68" ht="37.5" customHeight="1" x14ac:dyDescent="0.25">
      <c r="A292" s="63" t="s">
        <v>486</v>
      </c>
      <c r="B292" s="63" t="s">
        <v>487</v>
      </c>
      <c r="C292" s="36">
        <v>4301011868</v>
      </c>
      <c r="D292" s="482">
        <v>4680115884861</v>
      </c>
      <c r="E292" s="482"/>
      <c r="F292" s="62">
        <v>0.5</v>
      </c>
      <c r="G292" s="37">
        <v>10</v>
      </c>
      <c r="H292" s="62">
        <v>5</v>
      </c>
      <c r="I292" s="62">
        <v>5.21</v>
      </c>
      <c r="J292" s="37">
        <v>132</v>
      </c>
      <c r="K292" s="37" t="s">
        <v>107</v>
      </c>
      <c r="L292" s="37" t="s">
        <v>45</v>
      </c>
      <c r="M292" s="38" t="s">
        <v>82</v>
      </c>
      <c r="N292" s="38"/>
      <c r="O292" s="37">
        <v>60</v>
      </c>
      <c r="P292" s="5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84"/>
      <c r="R292" s="484"/>
      <c r="S292" s="484"/>
      <c r="T292" s="4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0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62" t="s">
        <v>480</v>
      </c>
      <c r="AG292" s="78"/>
      <c r="AJ292" s="84" t="s">
        <v>45</v>
      </c>
      <c r="AK292" s="84">
        <v>0</v>
      </c>
      <c r="BB292" s="363" t="s">
        <v>67</v>
      </c>
      <c r="BM292" s="78">
        <f t="shared" si="41"/>
        <v>0</v>
      </c>
      <c r="BN292" s="78">
        <f t="shared" si="42"/>
        <v>0</v>
      </c>
      <c r="BO292" s="78">
        <f t="shared" si="43"/>
        <v>0</v>
      </c>
      <c r="BP292" s="78">
        <f t="shared" si="44"/>
        <v>0</v>
      </c>
    </row>
    <row r="293" spans="1:68" x14ac:dyDescent="0.2">
      <c r="A293" s="489"/>
      <c r="B293" s="489"/>
      <c r="C293" s="489"/>
      <c r="D293" s="489"/>
      <c r="E293" s="489"/>
      <c r="F293" s="489"/>
      <c r="G293" s="489"/>
      <c r="H293" s="489"/>
      <c r="I293" s="489"/>
      <c r="J293" s="489"/>
      <c r="K293" s="489"/>
      <c r="L293" s="489"/>
      <c r="M293" s="489"/>
      <c r="N293" s="489"/>
      <c r="O293" s="490"/>
      <c r="P293" s="486" t="s">
        <v>40</v>
      </c>
      <c r="Q293" s="487"/>
      <c r="R293" s="487"/>
      <c r="S293" s="487"/>
      <c r="T293" s="487"/>
      <c r="U293" s="487"/>
      <c r="V293" s="4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89"/>
      <c r="B294" s="489"/>
      <c r="C294" s="489"/>
      <c r="D294" s="489"/>
      <c r="E294" s="489"/>
      <c r="F294" s="489"/>
      <c r="G294" s="489"/>
      <c r="H294" s="489"/>
      <c r="I294" s="489"/>
      <c r="J294" s="489"/>
      <c r="K294" s="489"/>
      <c r="L294" s="489"/>
      <c r="M294" s="489"/>
      <c r="N294" s="489"/>
      <c r="O294" s="490"/>
      <c r="P294" s="486" t="s">
        <v>40</v>
      </c>
      <c r="Q294" s="487"/>
      <c r="R294" s="487"/>
      <c r="S294" s="487"/>
      <c r="T294" s="487"/>
      <c r="U294" s="487"/>
      <c r="V294" s="4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481" t="s">
        <v>133</v>
      </c>
      <c r="B295" s="481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  <c r="AA295" s="66"/>
      <c r="AB295" s="66"/>
      <c r="AC295" s="80"/>
    </row>
    <row r="296" spans="1:68" ht="27" customHeight="1" x14ac:dyDescent="0.25">
      <c r="A296" s="63" t="s">
        <v>488</v>
      </c>
      <c r="B296" s="63" t="s">
        <v>489</v>
      </c>
      <c r="C296" s="36">
        <v>4301020178</v>
      </c>
      <c r="D296" s="482">
        <v>4607091383980</v>
      </c>
      <c r="E296" s="482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100</v>
      </c>
      <c r="L296" s="37" t="s">
        <v>45</v>
      </c>
      <c r="M296" s="38" t="s">
        <v>99</v>
      </c>
      <c r="N296" s="38"/>
      <c r="O296" s="37">
        <v>50</v>
      </c>
      <c r="P29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84"/>
      <c r="R296" s="484"/>
      <c r="S296" s="484"/>
      <c r="T296" s="485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490</v>
      </c>
      <c r="AG296" s="78"/>
      <c r="AJ296" s="84" t="s">
        <v>45</v>
      </c>
      <c r="AK296" s="84">
        <v>0</v>
      </c>
      <c r="BB296" s="365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491</v>
      </c>
      <c r="B297" s="63" t="s">
        <v>492</v>
      </c>
      <c r="C297" s="36">
        <v>4301020179</v>
      </c>
      <c r="D297" s="482">
        <v>4607091384178</v>
      </c>
      <c r="E297" s="482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107</v>
      </c>
      <c r="L297" s="37" t="s">
        <v>45</v>
      </c>
      <c r="M297" s="38" t="s">
        <v>99</v>
      </c>
      <c r="N297" s="38"/>
      <c r="O297" s="37">
        <v>50</v>
      </c>
      <c r="P297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84"/>
      <c r="R297" s="484"/>
      <c r="S297" s="484"/>
      <c r="T297" s="485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490</v>
      </c>
      <c r="AG297" s="78"/>
      <c r="AJ297" s="84" t="s">
        <v>45</v>
      </c>
      <c r="AK297" s="84">
        <v>0</v>
      </c>
      <c r="BB297" s="367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489"/>
      <c r="B298" s="489"/>
      <c r="C298" s="489"/>
      <c r="D298" s="489"/>
      <c r="E298" s="489"/>
      <c r="F298" s="489"/>
      <c r="G298" s="489"/>
      <c r="H298" s="489"/>
      <c r="I298" s="489"/>
      <c r="J298" s="489"/>
      <c r="K298" s="489"/>
      <c r="L298" s="489"/>
      <c r="M298" s="489"/>
      <c r="N298" s="489"/>
      <c r="O298" s="490"/>
      <c r="P298" s="486" t="s">
        <v>40</v>
      </c>
      <c r="Q298" s="487"/>
      <c r="R298" s="487"/>
      <c r="S298" s="487"/>
      <c r="T298" s="487"/>
      <c r="U298" s="487"/>
      <c r="V298" s="488"/>
      <c r="W298" s="42" t="s">
        <v>39</v>
      </c>
      <c r="X298" s="43">
        <f>IFERROR(X296/H296,"0")+IFERROR(X297/H297,"0")</f>
        <v>0</v>
      </c>
      <c r="Y298" s="43">
        <f>IFERROR(Y296/H296,"0")+IFERROR(Y297/H297,"0")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89"/>
      <c r="B299" s="489"/>
      <c r="C299" s="489"/>
      <c r="D299" s="489"/>
      <c r="E299" s="489"/>
      <c r="F299" s="489"/>
      <c r="G299" s="489"/>
      <c r="H299" s="489"/>
      <c r="I299" s="489"/>
      <c r="J299" s="489"/>
      <c r="K299" s="489"/>
      <c r="L299" s="489"/>
      <c r="M299" s="489"/>
      <c r="N299" s="489"/>
      <c r="O299" s="490"/>
      <c r="P299" s="486" t="s">
        <v>40</v>
      </c>
      <c r="Q299" s="487"/>
      <c r="R299" s="487"/>
      <c r="S299" s="487"/>
      <c r="T299" s="487"/>
      <c r="U299" s="487"/>
      <c r="V299" s="488"/>
      <c r="W299" s="42" t="s">
        <v>0</v>
      </c>
      <c r="X299" s="43">
        <f>IFERROR(SUM(X296:X297),"0")</f>
        <v>0</v>
      </c>
      <c r="Y299" s="43">
        <f>IFERROR(SUM(Y296:Y297),"0")</f>
        <v>0</v>
      </c>
      <c r="Z299" s="42"/>
      <c r="AA299" s="67"/>
      <c r="AB299" s="67"/>
      <c r="AC299" s="67"/>
    </row>
    <row r="300" spans="1:68" ht="14.25" customHeight="1" x14ac:dyDescent="0.25">
      <c r="A300" s="481" t="s">
        <v>78</v>
      </c>
      <c r="B300" s="481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  <c r="AA300" s="66"/>
      <c r="AB300" s="66"/>
      <c r="AC300" s="80"/>
    </row>
    <row r="301" spans="1:68" ht="27" customHeight="1" x14ac:dyDescent="0.25">
      <c r="A301" s="63" t="s">
        <v>493</v>
      </c>
      <c r="B301" s="63" t="s">
        <v>494</v>
      </c>
      <c r="C301" s="36">
        <v>4301051903</v>
      </c>
      <c r="D301" s="482">
        <v>4607091383928</v>
      </c>
      <c r="E301" s="482"/>
      <c r="F301" s="62">
        <v>1.5</v>
      </c>
      <c r="G301" s="37">
        <v>6</v>
      </c>
      <c r="H301" s="62">
        <v>9</v>
      </c>
      <c r="I301" s="62">
        <v>9.5250000000000004</v>
      </c>
      <c r="J301" s="37">
        <v>64</v>
      </c>
      <c r="K301" s="37" t="s">
        <v>100</v>
      </c>
      <c r="L301" s="37" t="s">
        <v>45</v>
      </c>
      <c r="M301" s="38" t="s">
        <v>106</v>
      </c>
      <c r="N301" s="38"/>
      <c r="O301" s="37">
        <v>40</v>
      </c>
      <c r="P301" s="548" t="s">
        <v>495</v>
      </c>
      <c r="Q301" s="484"/>
      <c r="R301" s="484"/>
      <c r="S301" s="484"/>
      <c r="T301" s="48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8" t="s">
        <v>496</v>
      </c>
      <c r="AG301" s="78"/>
      <c r="AJ301" s="84" t="s">
        <v>45</v>
      </c>
      <c r="AK301" s="84">
        <v>0</v>
      </c>
      <c r="BB301" s="369" t="s">
        <v>67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497</v>
      </c>
      <c r="B302" s="63" t="s">
        <v>498</v>
      </c>
      <c r="C302" s="36">
        <v>4301051897</v>
      </c>
      <c r="D302" s="482">
        <v>4607091384260</v>
      </c>
      <c r="E302" s="482"/>
      <c r="F302" s="62">
        <v>1.5</v>
      </c>
      <c r="G302" s="37">
        <v>6</v>
      </c>
      <c r="H302" s="62">
        <v>9</v>
      </c>
      <c r="I302" s="62">
        <v>9.5190000000000001</v>
      </c>
      <c r="J302" s="37">
        <v>64</v>
      </c>
      <c r="K302" s="37" t="s">
        <v>100</v>
      </c>
      <c r="L302" s="37" t="s">
        <v>45</v>
      </c>
      <c r="M302" s="38" t="s">
        <v>106</v>
      </c>
      <c r="N302" s="38"/>
      <c r="O302" s="37">
        <v>40</v>
      </c>
      <c r="P302" s="549" t="s">
        <v>499</v>
      </c>
      <c r="Q302" s="484"/>
      <c r="R302" s="484"/>
      <c r="S302" s="484"/>
      <c r="T302" s="485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0" t="s">
        <v>500</v>
      </c>
      <c r="AG302" s="78"/>
      <c r="AJ302" s="84" t="s">
        <v>45</v>
      </c>
      <c r="AK302" s="84">
        <v>0</v>
      </c>
      <c r="BB302" s="371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489"/>
      <c r="B303" s="489"/>
      <c r="C303" s="489"/>
      <c r="D303" s="489"/>
      <c r="E303" s="489"/>
      <c r="F303" s="489"/>
      <c r="G303" s="489"/>
      <c r="H303" s="489"/>
      <c r="I303" s="489"/>
      <c r="J303" s="489"/>
      <c r="K303" s="489"/>
      <c r="L303" s="489"/>
      <c r="M303" s="489"/>
      <c r="N303" s="489"/>
      <c r="O303" s="490"/>
      <c r="P303" s="486" t="s">
        <v>40</v>
      </c>
      <c r="Q303" s="487"/>
      <c r="R303" s="487"/>
      <c r="S303" s="487"/>
      <c r="T303" s="487"/>
      <c r="U303" s="487"/>
      <c r="V303" s="488"/>
      <c r="W303" s="42" t="s">
        <v>39</v>
      </c>
      <c r="X303" s="43">
        <f>IFERROR(X301/H301,"0")+IFERROR(X302/H302,"0")</f>
        <v>0</v>
      </c>
      <c r="Y303" s="43">
        <f>IFERROR(Y301/H301,"0")+IFERROR(Y302/H302,"0")</f>
        <v>0</v>
      </c>
      <c r="Z303" s="43">
        <f>IFERROR(IF(Z301="",0,Z301),"0")+IFERROR(IF(Z302="",0,Z302),"0")</f>
        <v>0</v>
      </c>
      <c r="AA303" s="67"/>
      <c r="AB303" s="67"/>
      <c r="AC303" s="67"/>
    </row>
    <row r="304" spans="1:68" x14ac:dyDescent="0.2">
      <c r="A304" s="489"/>
      <c r="B304" s="489"/>
      <c r="C304" s="489"/>
      <c r="D304" s="489"/>
      <c r="E304" s="489"/>
      <c r="F304" s="489"/>
      <c r="G304" s="489"/>
      <c r="H304" s="489"/>
      <c r="I304" s="489"/>
      <c r="J304" s="489"/>
      <c r="K304" s="489"/>
      <c r="L304" s="489"/>
      <c r="M304" s="489"/>
      <c r="N304" s="489"/>
      <c r="O304" s="490"/>
      <c r="P304" s="486" t="s">
        <v>40</v>
      </c>
      <c r="Q304" s="487"/>
      <c r="R304" s="487"/>
      <c r="S304" s="487"/>
      <c r="T304" s="487"/>
      <c r="U304" s="487"/>
      <c r="V304" s="488"/>
      <c r="W304" s="42" t="s">
        <v>0</v>
      </c>
      <c r="X304" s="43">
        <f>IFERROR(SUM(X301:X302),"0")</f>
        <v>0</v>
      </c>
      <c r="Y304" s="43">
        <f>IFERROR(SUM(Y301:Y302),"0")</f>
        <v>0</v>
      </c>
      <c r="Z304" s="42"/>
      <c r="AA304" s="67"/>
      <c r="AB304" s="67"/>
      <c r="AC304" s="67"/>
    </row>
    <row r="305" spans="1:68" ht="14.25" customHeight="1" x14ac:dyDescent="0.25">
      <c r="A305" s="481" t="s">
        <v>144</v>
      </c>
      <c r="B305" s="481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4301060439</v>
      </c>
      <c r="D306" s="482">
        <v>4607091384673</v>
      </c>
      <c r="E306" s="482"/>
      <c r="F306" s="62">
        <v>1.5</v>
      </c>
      <c r="G306" s="37">
        <v>6</v>
      </c>
      <c r="H306" s="62">
        <v>9</v>
      </c>
      <c r="I306" s="62">
        <v>9.5190000000000001</v>
      </c>
      <c r="J306" s="37">
        <v>64</v>
      </c>
      <c r="K306" s="37" t="s">
        <v>100</v>
      </c>
      <c r="L306" s="37" t="s">
        <v>45</v>
      </c>
      <c r="M306" s="38" t="s">
        <v>106</v>
      </c>
      <c r="N306" s="38"/>
      <c r="O306" s="37">
        <v>30</v>
      </c>
      <c r="P306" s="546" t="s">
        <v>503</v>
      </c>
      <c r="Q306" s="484"/>
      <c r="R306" s="484"/>
      <c r="S306" s="484"/>
      <c r="T306" s="48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2" t="s">
        <v>504</v>
      </c>
      <c r="AG306" s="78"/>
      <c r="AJ306" s="84" t="s">
        <v>45</v>
      </c>
      <c r="AK306" s="84">
        <v>0</v>
      </c>
      <c r="BB306" s="37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489"/>
      <c r="B307" s="489"/>
      <c r="C307" s="489"/>
      <c r="D307" s="489"/>
      <c r="E307" s="489"/>
      <c r="F307" s="489"/>
      <c r="G307" s="489"/>
      <c r="H307" s="489"/>
      <c r="I307" s="489"/>
      <c r="J307" s="489"/>
      <c r="K307" s="489"/>
      <c r="L307" s="489"/>
      <c r="M307" s="489"/>
      <c r="N307" s="489"/>
      <c r="O307" s="490"/>
      <c r="P307" s="486" t="s">
        <v>40</v>
      </c>
      <c r="Q307" s="487"/>
      <c r="R307" s="487"/>
      <c r="S307" s="487"/>
      <c r="T307" s="487"/>
      <c r="U307" s="487"/>
      <c r="V307" s="488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489"/>
      <c r="B308" s="489"/>
      <c r="C308" s="489"/>
      <c r="D308" s="489"/>
      <c r="E308" s="489"/>
      <c r="F308" s="489"/>
      <c r="G308" s="489"/>
      <c r="H308" s="489"/>
      <c r="I308" s="489"/>
      <c r="J308" s="489"/>
      <c r="K308" s="489"/>
      <c r="L308" s="489"/>
      <c r="M308" s="489"/>
      <c r="N308" s="489"/>
      <c r="O308" s="490"/>
      <c r="P308" s="486" t="s">
        <v>40</v>
      </c>
      <c r="Q308" s="487"/>
      <c r="R308" s="487"/>
      <c r="S308" s="487"/>
      <c r="T308" s="487"/>
      <c r="U308" s="487"/>
      <c r="V308" s="488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480" t="s">
        <v>505</v>
      </c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65"/>
      <c r="AB309" s="65"/>
      <c r="AC309" s="79"/>
    </row>
    <row r="310" spans="1:68" ht="14.25" customHeight="1" x14ac:dyDescent="0.25">
      <c r="A310" s="481" t="s">
        <v>95</v>
      </c>
      <c r="B310" s="481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66"/>
      <c r="AB310" s="66"/>
      <c r="AC310" s="80"/>
    </row>
    <row r="311" spans="1:68" ht="37.5" customHeight="1" x14ac:dyDescent="0.25">
      <c r="A311" s="63" t="s">
        <v>506</v>
      </c>
      <c r="B311" s="63" t="s">
        <v>507</v>
      </c>
      <c r="C311" s="36">
        <v>4301011873</v>
      </c>
      <c r="D311" s="482">
        <v>4680115881907</v>
      </c>
      <c r="E311" s="482"/>
      <c r="F311" s="62">
        <v>1.8</v>
      </c>
      <c r="G311" s="37">
        <v>6</v>
      </c>
      <c r="H311" s="62">
        <v>10.8</v>
      </c>
      <c r="I311" s="62">
        <v>11.234999999999999</v>
      </c>
      <c r="J311" s="37">
        <v>64</v>
      </c>
      <c r="K311" s="37" t="s">
        <v>100</v>
      </c>
      <c r="L311" s="37" t="s">
        <v>45</v>
      </c>
      <c r="M311" s="38" t="s">
        <v>82</v>
      </c>
      <c r="N311" s="38"/>
      <c r="O311" s="37">
        <v>60</v>
      </c>
      <c r="P311" s="5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84"/>
      <c r="R311" s="484"/>
      <c r="S311" s="484"/>
      <c r="T311" s="48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508</v>
      </c>
      <c r="AG311" s="78"/>
      <c r="AJ311" s="84" t="s">
        <v>45</v>
      </c>
      <c r="AK311" s="84">
        <v>0</v>
      </c>
      <c r="BB311" s="375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37.5" customHeight="1" x14ac:dyDescent="0.25">
      <c r="A312" s="63" t="s">
        <v>509</v>
      </c>
      <c r="B312" s="63" t="s">
        <v>510</v>
      </c>
      <c r="C312" s="36">
        <v>4301011872</v>
      </c>
      <c r="D312" s="482">
        <v>4680115883925</v>
      </c>
      <c r="E312" s="482"/>
      <c r="F312" s="62">
        <v>2.5</v>
      </c>
      <c r="G312" s="37">
        <v>6</v>
      </c>
      <c r="H312" s="62">
        <v>15</v>
      </c>
      <c r="I312" s="62">
        <v>15.48</v>
      </c>
      <c r="J312" s="37">
        <v>48</v>
      </c>
      <c r="K312" s="37" t="s">
        <v>100</v>
      </c>
      <c r="L312" s="37" t="s">
        <v>45</v>
      </c>
      <c r="M312" s="38" t="s">
        <v>82</v>
      </c>
      <c r="N312" s="38"/>
      <c r="O312" s="37">
        <v>60</v>
      </c>
      <c r="P312" s="5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84"/>
      <c r="R312" s="484"/>
      <c r="S312" s="484"/>
      <c r="T312" s="485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IFERROR(IF(Y312=0,"",ROUNDUP(Y312/H312,0)*0.02175),"")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37.5" customHeight="1" x14ac:dyDescent="0.25">
      <c r="A313" s="63" t="s">
        <v>511</v>
      </c>
      <c r="B313" s="63" t="s">
        <v>512</v>
      </c>
      <c r="C313" s="36">
        <v>4301011874</v>
      </c>
      <c r="D313" s="482">
        <v>4680115884892</v>
      </c>
      <c r="E313" s="482"/>
      <c r="F313" s="62">
        <v>1.8</v>
      </c>
      <c r="G313" s="37">
        <v>6</v>
      </c>
      <c r="H313" s="62">
        <v>10.8</v>
      </c>
      <c r="I313" s="62">
        <v>11.234999999999999</v>
      </c>
      <c r="J313" s="37">
        <v>64</v>
      </c>
      <c r="K313" s="37" t="s">
        <v>100</v>
      </c>
      <c r="L313" s="37" t="s">
        <v>45</v>
      </c>
      <c r="M313" s="38" t="s">
        <v>82</v>
      </c>
      <c r="N313" s="38"/>
      <c r="O313" s="37">
        <v>60</v>
      </c>
      <c r="P313" s="5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84"/>
      <c r="R313" s="484"/>
      <c r="S313" s="484"/>
      <c r="T313" s="485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513</v>
      </c>
      <c r="AG313" s="78"/>
      <c r="AJ313" s="84" t="s">
        <v>45</v>
      </c>
      <c r="AK313" s="84">
        <v>0</v>
      </c>
      <c r="BB313" s="379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37.5" customHeight="1" x14ac:dyDescent="0.25">
      <c r="A314" s="63" t="s">
        <v>514</v>
      </c>
      <c r="B314" s="63" t="s">
        <v>515</v>
      </c>
      <c r="C314" s="36">
        <v>4301011875</v>
      </c>
      <c r="D314" s="482">
        <v>4680115884885</v>
      </c>
      <c r="E314" s="482"/>
      <c r="F314" s="62">
        <v>0.8</v>
      </c>
      <c r="G314" s="37">
        <v>15</v>
      </c>
      <c r="H314" s="62">
        <v>12</v>
      </c>
      <c r="I314" s="62">
        <v>12.435</v>
      </c>
      <c r="J314" s="37">
        <v>64</v>
      </c>
      <c r="K314" s="37" t="s">
        <v>100</v>
      </c>
      <c r="L314" s="37" t="s">
        <v>45</v>
      </c>
      <c r="M314" s="38" t="s">
        <v>82</v>
      </c>
      <c r="N314" s="38"/>
      <c r="O314" s="37">
        <v>60</v>
      </c>
      <c r="P314" s="5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84"/>
      <c r="R314" s="484"/>
      <c r="S314" s="484"/>
      <c r="T314" s="4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37.5" customHeight="1" x14ac:dyDescent="0.25">
      <c r="A315" s="63" t="s">
        <v>516</v>
      </c>
      <c r="B315" s="63" t="s">
        <v>517</v>
      </c>
      <c r="C315" s="36">
        <v>4301011871</v>
      </c>
      <c r="D315" s="482">
        <v>4680115884908</v>
      </c>
      <c r="E315" s="48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107</v>
      </c>
      <c r="L315" s="37" t="s">
        <v>45</v>
      </c>
      <c r="M315" s="38" t="s">
        <v>82</v>
      </c>
      <c r="N315" s="38"/>
      <c r="O315" s="37">
        <v>60</v>
      </c>
      <c r="P315" s="5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84"/>
      <c r="R315" s="484"/>
      <c r="S315" s="484"/>
      <c r="T315" s="4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513</v>
      </c>
      <c r="AG315" s="78"/>
      <c r="AJ315" s="84" t="s">
        <v>45</v>
      </c>
      <c r="AK315" s="84">
        <v>0</v>
      </c>
      <c r="BB315" s="383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89"/>
      <c r="B316" s="489"/>
      <c r="C316" s="489"/>
      <c r="D316" s="489"/>
      <c r="E316" s="489"/>
      <c r="F316" s="489"/>
      <c r="G316" s="489"/>
      <c r="H316" s="489"/>
      <c r="I316" s="489"/>
      <c r="J316" s="489"/>
      <c r="K316" s="489"/>
      <c r="L316" s="489"/>
      <c r="M316" s="489"/>
      <c r="N316" s="489"/>
      <c r="O316" s="490"/>
      <c r="P316" s="486" t="s">
        <v>40</v>
      </c>
      <c r="Q316" s="487"/>
      <c r="R316" s="487"/>
      <c r="S316" s="487"/>
      <c r="T316" s="487"/>
      <c r="U316" s="487"/>
      <c r="V316" s="488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489"/>
      <c r="B317" s="489"/>
      <c r="C317" s="489"/>
      <c r="D317" s="489"/>
      <c r="E317" s="489"/>
      <c r="F317" s="489"/>
      <c r="G317" s="489"/>
      <c r="H317" s="489"/>
      <c r="I317" s="489"/>
      <c r="J317" s="489"/>
      <c r="K317" s="489"/>
      <c r="L317" s="489"/>
      <c r="M317" s="489"/>
      <c r="N317" s="489"/>
      <c r="O317" s="490"/>
      <c r="P317" s="486" t="s">
        <v>40</v>
      </c>
      <c r="Q317" s="487"/>
      <c r="R317" s="487"/>
      <c r="S317" s="487"/>
      <c r="T317" s="487"/>
      <c r="U317" s="487"/>
      <c r="V317" s="488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481" t="s">
        <v>216</v>
      </c>
      <c r="B318" s="481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  <c r="AA318" s="66"/>
      <c r="AB318" s="66"/>
      <c r="AC318" s="80"/>
    </row>
    <row r="319" spans="1:68" ht="27" customHeight="1" x14ac:dyDescent="0.25">
      <c r="A319" s="63" t="s">
        <v>518</v>
      </c>
      <c r="B319" s="63" t="s">
        <v>519</v>
      </c>
      <c r="C319" s="36">
        <v>4301031303</v>
      </c>
      <c r="D319" s="482">
        <v>4607091384802</v>
      </c>
      <c r="E319" s="482"/>
      <c r="F319" s="62">
        <v>0.73</v>
      </c>
      <c r="G319" s="37">
        <v>6</v>
      </c>
      <c r="H319" s="62">
        <v>4.38</v>
      </c>
      <c r="I319" s="62">
        <v>4.6500000000000004</v>
      </c>
      <c r="J319" s="37">
        <v>132</v>
      </c>
      <c r="K319" s="37" t="s">
        <v>107</v>
      </c>
      <c r="L319" s="37" t="s">
        <v>45</v>
      </c>
      <c r="M319" s="38" t="s">
        <v>82</v>
      </c>
      <c r="N319" s="38"/>
      <c r="O319" s="37">
        <v>35</v>
      </c>
      <c r="P319" s="5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84"/>
      <c r="R319" s="484"/>
      <c r="S319" s="484"/>
      <c r="T319" s="48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520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521</v>
      </c>
      <c r="B320" s="63" t="s">
        <v>522</v>
      </c>
      <c r="C320" s="36">
        <v>4301031304</v>
      </c>
      <c r="D320" s="482">
        <v>4607091384826</v>
      </c>
      <c r="E320" s="482"/>
      <c r="F320" s="62">
        <v>0.35</v>
      </c>
      <c r="G320" s="37">
        <v>8</v>
      </c>
      <c r="H320" s="62">
        <v>2.8</v>
      </c>
      <c r="I320" s="62">
        <v>2.98</v>
      </c>
      <c r="J320" s="37">
        <v>234</v>
      </c>
      <c r="K320" s="37" t="s">
        <v>189</v>
      </c>
      <c r="L320" s="37" t="s">
        <v>45</v>
      </c>
      <c r="M320" s="38" t="s">
        <v>82</v>
      </c>
      <c r="N320" s="38"/>
      <c r="O320" s="37">
        <v>35</v>
      </c>
      <c r="P320" s="5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84"/>
      <c r="R320" s="484"/>
      <c r="S320" s="484"/>
      <c r="T320" s="4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386" t="s">
        <v>520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489"/>
      <c r="B321" s="489"/>
      <c r="C321" s="489"/>
      <c r="D321" s="489"/>
      <c r="E321" s="489"/>
      <c r="F321" s="489"/>
      <c r="G321" s="489"/>
      <c r="H321" s="489"/>
      <c r="I321" s="489"/>
      <c r="J321" s="489"/>
      <c r="K321" s="489"/>
      <c r="L321" s="489"/>
      <c r="M321" s="489"/>
      <c r="N321" s="489"/>
      <c r="O321" s="490"/>
      <c r="P321" s="486" t="s">
        <v>40</v>
      </c>
      <c r="Q321" s="487"/>
      <c r="R321" s="487"/>
      <c r="S321" s="487"/>
      <c r="T321" s="487"/>
      <c r="U321" s="487"/>
      <c r="V321" s="488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489"/>
      <c r="B322" s="489"/>
      <c r="C322" s="489"/>
      <c r="D322" s="489"/>
      <c r="E322" s="489"/>
      <c r="F322" s="489"/>
      <c r="G322" s="489"/>
      <c r="H322" s="489"/>
      <c r="I322" s="489"/>
      <c r="J322" s="489"/>
      <c r="K322" s="489"/>
      <c r="L322" s="489"/>
      <c r="M322" s="489"/>
      <c r="N322" s="489"/>
      <c r="O322" s="490"/>
      <c r="P322" s="486" t="s">
        <v>40</v>
      </c>
      <c r="Q322" s="487"/>
      <c r="R322" s="487"/>
      <c r="S322" s="487"/>
      <c r="T322" s="487"/>
      <c r="U322" s="487"/>
      <c r="V322" s="488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4.25" customHeight="1" x14ac:dyDescent="0.25">
      <c r="A323" s="481" t="s">
        <v>78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  <c r="AA323" s="66"/>
      <c r="AB323" s="66"/>
      <c r="AC323" s="80"/>
    </row>
    <row r="324" spans="1:68" ht="27" customHeight="1" x14ac:dyDescent="0.25">
      <c r="A324" s="63" t="s">
        <v>523</v>
      </c>
      <c r="B324" s="63" t="s">
        <v>524</v>
      </c>
      <c r="C324" s="36">
        <v>4301051899</v>
      </c>
      <c r="D324" s="482">
        <v>4607091384246</v>
      </c>
      <c r="E324" s="482"/>
      <c r="F324" s="62">
        <v>1.5</v>
      </c>
      <c r="G324" s="37">
        <v>6</v>
      </c>
      <c r="H324" s="62">
        <v>9</v>
      </c>
      <c r="I324" s="62">
        <v>9.5190000000000001</v>
      </c>
      <c r="J324" s="37">
        <v>64</v>
      </c>
      <c r="K324" s="37" t="s">
        <v>100</v>
      </c>
      <c r="L324" s="37" t="s">
        <v>45</v>
      </c>
      <c r="M324" s="38" t="s">
        <v>106</v>
      </c>
      <c r="N324" s="38"/>
      <c r="O324" s="37">
        <v>40</v>
      </c>
      <c r="P324" s="53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84"/>
      <c r="R324" s="484"/>
      <c r="S324" s="484"/>
      <c r="T324" s="48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IFERROR(IF(Y324=0,"",ROUNDUP(Y324/H324,0)*0.01898),"")</f>
        <v/>
      </c>
      <c r="AA324" s="68" t="s">
        <v>45</v>
      </c>
      <c r="AB324" s="69" t="s">
        <v>45</v>
      </c>
      <c r="AC324" s="388" t="s">
        <v>525</v>
      </c>
      <c r="AG324" s="78"/>
      <c r="AJ324" s="84" t="s">
        <v>45</v>
      </c>
      <c r="AK324" s="84">
        <v>0</v>
      </c>
      <c r="BB324" s="389" t="s">
        <v>67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526</v>
      </c>
      <c r="B325" s="63" t="s">
        <v>527</v>
      </c>
      <c r="C325" s="36">
        <v>4301051901</v>
      </c>
      <c r="D325" s="482">
        <v>4680115881976</v>
      </c>
      <c r="E325" s="482"/>
      <c r="F325" s="62">
        <v>1.5</v>
      </c>
      <c r="G325" s="37">
        <v>6</v>
      </c>
      <c r="H325" s="62">
        <v>9</v>
      </c>
      <c r="I325" s="62">
        <v>9.4350000000000005</v>
      </c>
      <c r="J325" s="37">
        <v>64</v>
      </c>
      <c r="K325" s="37" t="s">
        <v>100</v>
      </c>
      <c r="L325" s="37" t="s">
        <v>45</v>
      </c>
      <c r="M325" s="38" t="s">
        <v>106</v>
      </c>
      <c r="N325" s="38"/>
      <c r="O325" s="37">
        <v>40</v>
      </c>
      <c r="P325" s="537" t="s">
        <v>528</v>
      </c>
      <c r="Q325" s="484"/>
      <c r="R325" s="484"/>
      <c r="S325" s="484"/>
      <c r="T325" s="485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IFERROR(IF(Y325=0,"",ROUNDUP(Y325/H325,0)*0.01898),"")</f>
        <v/>
      </c>
      <c r="AA325" s="68" t="s">
        <v>45</v>
      </c>
      <c r="AB325" s="69" t="s">
        <v>45</v>
      </c>
      <c r="AC325" s="390" t="s">
        <v>529</v>
      </c>
      <c r="AG325" s="78"/>
      <c r="AJ325" s="84" t="s">
        <v>45</v>
      </c>
      <c r="AK325" s="84">
        <v>0</v>
      </c>
      <c r="BB325" s="391" t="s">
        <v>67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530</v>
      </c>
      <c r="B326" s="63" t="s">
        <v>531</v>
      </c>
      <c r="C326" s="36">
        <v>4301051660</v>
      </c>
      <c r="D326" s="482">
        <v>4607091384253</v>
      </c>
      <c r="E326" s="482"/>
      <c r="F326" s="62">
        <v>0.4</v>
      </c>
      <c r="G326" s="37">
        <v>6</v>
      </c>
      <c r="H326" s="62">
        <v>2.4</v>
      </c>
      <c r="I326" s="62">
        <v>2.6640000000000001</v>
      </c>
      <c r="J326" s="37">
        <v>182</v>
      </c>
      <c r="K326" s="37" t="s">
        <v>83</v>
      </c>
      <c r="L326" s="37" t="s">
        <v>45</v>
      </c>
      <c r="M326" s="38" t="s">
        <v>106</v>
      </c>
      <c r="N326" s="38"/>
      <c r="O326" s="37">
        <v>40</v>
      </c>
      <c r="P326" s="5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84"/>
      <c r="R326" s="484"/>
      <c r="S326" s="484"/>
      <c r="T326" s="48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2" t="s">
        <v>525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532</v>
      </c>
      <c r="B327" s="63" t="s">
        <v>533</v>
      </c>
      <c r="C327" s="36">
        <v>4301051444</v>
      </c>
      <c r="D327" s="482">
        <v>4680115881969</v>
      </c>
      <c r="E327" s="482"/>
      <c r="F327" s="62">
        <v>0.4</v>
      </c>
      <c r="G327" s="37">
        <v>6</v>
      </c>
      <c r="H327" s="62">
        <v>2.4</v>
      </c>
      <c r="I327" s="62">
        <v>2.58</v>
      </c>
      <c r="J327" s="37">
        <v>182</v>
      </c>
      <c r="K327" s="37" t="s">
        <v>83</v>
      </c>
      <c r="L327" s="37" t="s">
        <v>45</v>
      </c>
      <c r="M327" s="38" t="s">
        <v>82</v>
      </c>
      <c r="N327" s="38"/>
      <c r="O327" s="37">
        <v>40</v>
      </c>
      <c r="P327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84"/>
      <c r="R327" s="484"/>
      <c r="S327" s="484"/>
      <c r="T327" s="4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4" t="s">
        <v>534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489"/>
      <c r="B328" s="489"/>
      <c r="C328" s="489"/>
      <c r="D328" s="489"/>
      <c r="E328" s="489"/>
      <c r="F328" s="489"/>
      <c r="G328" s="489"/>
      <c r="H328" s="489"/>
      <c r="I328" s="489"/>
      <c r="J328" s="489"/>
      <c r="K328" s="489"/>
      <c r="L328" s="489"/>
      <c r="M328" s="489"/>
      <c r="N328" s="489"/>
      <c r="O328" s="490"/>
      <c r="P328" s="486" t="s">
        <v>40</v>
      </c>
      <c r="Q328" s="487"/>
      <c r="R328" s="487"/>
      <c r="S328" s="487"/>
      <c r="T328" s="487"/>
      <c r="U328" s="487"/>
      <c r="V328" s="488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89"/>
      <c r="B329" s="489"/>
      <c r="C329" s="489"/>
      <c r="D329" s="489"/>
      <c r="E329" s="489"/>
      <c r="F329" s="489"/>
      <c r="G329" s="489"/>
      <c r="H329" s="489"/>
      <c r="I329" s="489"/>
      <c r="J329" s="489"/>
      <c r="K329" s="489"/>
      <c r="L329" s="489"/>
      <c r="M329" s="489"/>
      <c r="N329" s="489"/>
      <c r="O329" s="490"/>
      <c r="P329" s="486" t="s">
        <v>40</v>
      </c>
      <c r="Q329" s="487"/>
      <c r="R329" s="487"/>
      <c r="S329" s="487"/>
      <c r="T329" s="487"/>
      <c r="U329" s="487"/>
      <c r="V329" s="488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481" t="s">
        <v>144</v>
      </c>
      <c r="B330" s="481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  <c r="AA330" s="66"/>
      <c r="AB330" s="66"/>
      <c r="AC330" s="80"/>
    </row>
    <row r="331" spans="1:68" ht="27" customHeight="1" x14ac:dyDescent="0.25">
      <c r="A331" s="63" t="s">
        <v>535</v>
      </c>
      <c r="B331" s="63" t="s">
        <v>536</v>
      </c>
      <c r="C331" s="36">
        <v>4301060441</v>
      </c>
      <c r="D331" s="482">
        <v>4607091389357</v>
      </c>
      <c r="E331" s="482"/>
      <c r="F331" s="62">
        <v>1.5</v>
      </c>
      <c r="G331" s="37">
        <v>6</v>
      </c>
      <c r="H331" s="62">
        <v>9</v>
      </c>
      <c r="I331" s="62">
        <v>9.4350000000000005</v>
      </c>
      <c r="J331" s="37">
        <v>64</v>
      </c>
      <c r="K331" s="37" t="s">
        <v>100</v>
      </c>
      <c r="L331" s="37" t="s">
        <v>45</v>
      </c>
      <c r="M331" s="38" t="s">
        <v>106</v>
      </c>
      <c r="N331" s="38"/>
      <c r="O331" s="37">
        <v>40</v>
      </c>
      <c r="P331" s="535" t="s">
        <v>537</v>
      </c>
      <c r="Q331" s="484"/>
      <c r="R331" s="484"/>
      <c r="S331" s="484"/>
      <c r="T331" s="48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538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489"/>
      <c r="B332" s="489"/>
      <c r="C332" s="489"/>
      <c r="D332" s="489"/>
      <c r="E332" s="489"/>
      <c r="F332" s="489"/>
      <c r="G332" s="489"/>
      <c r="H332" s="489"/>
      <c r="I332" s="489"/>
      <c r="J332" s="489"/>
      <c r="K332" s="489"/>
      <c r="L332" s="489"/>
      <c r="M332" s="489"/>
      <c r="N332" s="489"/>
      <c r="O332" s="490"/>
      <c r="P332" s="486" t="s">
        <v>40</v>
      </c>
      <c r="Q332" s="487"/>
      <c r="R332" s="487"/>
      <c r="S332" s="487"/>
      <c r="T332" s="487"/>
      <c r="U332" s="487"/>
      <c r="V332" s="488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89"/>
      <c r="B333" s="489"/>
      <c r="C333" s="489"/>
      <c r="D333" s="489"/>
      <c r="E333" s="489"/>
      <c r="F333" s="489"/>
      <c r="G333" s="489"/>
      <c r="H333" s="489"/>
      <c r="I333" s="489"/>
      <c r="J333" s="489"/>
      <c r="K333" s="489"/>
      <c r="L333" s="489"/>
      <c r="M333" s="489"/>
      <c r="N333" s="489"/>
      <c r="O333" s="490"/>
      <c r="P333" s="486" t="s">
        <v>40</v>
      </c>
      <c r="Q333" s="487"/>
      <c r="R333" s="487"/>
      <c r="S333" s="487"/>
      <c r="T333" s="487"/>
      <c r="U333" s="487"/>
      <c r="V333" s="488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27.75" customHeight="1" x14ac:dyDescent="0.2">
      <c r="A334" s="497" t="s">
        <v>539</v>
      </c>
      <c r="B334" s="497"/>
      <c r="C334" s="497"/>
      <c r="D334" s="497"/>
      <c r="E334" s="497"/>
      <c r="F334" s="497"/>
      <c r="G334" s="497"/>
      <c r="H334" s="497"/>
      <c r="I334" s="497"/>
      <c r="J334" s="497"/>
      <c r="K334" s="497"/>
      <c r="L334" s="497"/>
      <c r="M334" s="497"/>
      <c r="N334" s="497"/>
      <c r="O334" s="497"/>
      <c r="P334" s="497"/>
      <c r="Q334" s="497"/>
      <c r="R334" s="497"/>
      <c r="S334" s="497"/>
      <c r="T334" s="497"/>
      <c r="U334" s="497"/>
      <c r="V334" s="497"/>
      <c r="W334" s="497"/>
      <c r="X334" s="497"/>
      <c r="Y334" s="497"/>
      <c r="Z334" s="497"/>
      <c r="AA334" s="54"/>
      <c r="AB334" s="54"/>
      <c r="AC334" s="54"/>
    </row>
    <row r="335" spans="1:68" ht="16.5" customHeight="1" x14ac:dyDescent="0.25">
      <c r="A335" s="480" t="s">
        <v>540</v>
      </c>
      <c r="B335" s="480"/>
      <c r="C335" s="480"/>
      <c r="D335" s="480"/>
      <c r="E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65"/>
      <c r="AB335" s="65"/>
      <c r="AC335" s="79"/>
    </row>
    <row r="336" spans="1:68" ht="14.25" customHeight="1" x14ac:dyDescent="0.25">
      <c r="A336" s="481" t="s">
        <v>216</v>
      </c>
      <c r="B336" s="481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  <c r="AA336" s="66"/>
      <c r="AB336" s="66"/>
      <c r="AC336" s="80"/>
    </row>
    <row r="337" spans="1:68" ht="27" customHeight="1" x14ac:dyDescent="0.25">
      <c r="A337" s="63" t="s">
        <v>541</v>
      </c>
      <c r="B337" s="63" t="s">
        <v>542</v>
      </c>
      <c r="C337" s="36">
        <v>4301031405</v>
      </c>
      <c r="D337" s="482">
        <v>4680115886100</v>
      </c>
      <c r="E337" s="482"/>
      <c r="F337" s="62">
        <v>0.9</v>
      </c>
      <c r="G337" s="37">
        <v>6</v>
      </c>
      <c r="H337" s="62">
        <v>5.4</v>
      </c>
      <c r="I337" s="62">
        <v>5.61</v>
      </c>
      <c r="J337" s="37">
        <v>132</v>
      </c>
      <c r="K337" s="37" t="s">
        <v>107</v>
      </c>
      <c r="L337" s="37" t="s">
        <v>45</v>
      </c>
      <c r="M337" s="38" t="s">
        <v>82</v>
      </c>
      <c r="N337" s="38"/>
      <c r="O337" s="37">
        <v>50</v>
      </c>
      <c r="P337" s="531" t="s">
        <v>543</v>
      </c>
      <c r="Q337" s="484"/>
      <c r="R337" s="484"/>
      <c r="S337" s="484"/>
      <c r="T337" s="48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98" t="s">
        <v>544</v>
      </c>
      <c r="AG337" s="78"/>
      <c r="AJ337" s="84" t="s">
        <v>45</v>
      </c>
      <c r="AK337" s="84">
        <v>0</v>
      </c>
      <c r="BB337" s="39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545</v>
      </c>
      <c r="B338" s="63" t="s">
        <v>546</v>
      </c>
      <c r="C338" s="36">
        <v>4301031406</v>
      </c>
      <c r="D338" s="482">
        <v>4680115886117</v>
      </c>
      <c r="E338" s="482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107</v>
      </c>
      <c r="L338" s="37" t="s">
        <v>45</v>
      </c>
      <c r="M338" s="38" t="s">
        <v>82</v>
      </c>
      <c r="N338" s="38"/>
      <c r="O338" s="37">
        <v>50</v>
      </c>
      <c r="P338" s="532" t="s">
        <v>547</v>
      </c>
      <c r="Q338" s="484"/>
      <c r="R338" s="484"/>
      <c r="S338" s="484"/>
      <c r="T338" s="48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0" t="s">
        <v>548</v>
      </c>
      <c r="AG338" s="78"/>
      <c r="AJ338" s="84" t="s">
        <v>45</v>
      </c>
      <c r="AK338" s="84">
        <v>0</v>
      </c>
      <c r="BB338" s="40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545</v>
      </c>
      <c r="B339" s="63" t="s">
        <v>549</v>
      </c>
      <c r="C339" s="36">
        <v>4301031382</v>
      </c>
      <c r="D339" s="482">
        <v>4680115886117</v>
      </c>
      <c r="E339" s="482"/>
      <c r="F339" s="62">
        <v>0.9</v>
      </c>
      <c r="G339" s="37">
        <v>6</v>
      </c>
      <c r="H339" s="62">
        <v>5.4</v>
      </c>
      <c r="I339" s="62">
        <v>5.61</v>
      </c>
      <c r="J339" s="37">
        <v>132</v>
      </c>
      <c r="K339" s="37" t="s">
        <v>107</v>
      </c>
      <c r="L339" s="37" t="s">
        <v>45</v>
      </c>
      <c r="M339" s="38" t="s">
        <v>82</v>
      </c>
      <c r="N339" s="38"/>
      <c r="O339" s="37">
        <v>50</v>
      </c>
      <c r="P339" s="533" t="s">
        <v>547</v>
      </c>
      <c r="Q339" s="484"/>
      <c r="R339" s="484"/>
      <c r="S339" s="484"/>
      <c r="T339" s="48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02" t="s">
        <v>548</v>
      </c>
      <c r="AG339" s="78"/>
      <c r="AJ339" s="84" t="s">
        <v>45</v>
      </c>
      <c r="AK339" s="84">
        <v>0</v>
      </c>
      <c r="BB339" s="403" t="s">
        <v>67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550</v>
      </c>
      <c r="B340" s="63" t="s">
        <v>551</v>
      </c>
      <c r="C340" s="36">
        <v>4301031358</v>
      </c>
      <c r="D340" s="482">
        <v>4607091389531</v>
      </c>
      <c r="E340" s="482"/>
      <c r="F340" s="62">
        <v>0.35</v>
      </c>
      <c r="G340" s="37">
        <v>6</v>
      </c>
      <c r="H340" s="62">
        <v>2.1</v>
      </c>
      <c r="I340" s="62">
        <v>2.23</v>
      </c>
      <c r="J340" s="37">
        <v>234</v>
      </c>
      <c r="K340" s="37" t="s">
        <v>189</v>
      </c>
      <c r="L340" s="37" t="s">
        <v>45</v>
      </c>
      <c r="M340" s="38" t="s">
        <v>82</v>
      </c>
      <c r="N340" s="38"/>
      <c r="O340" s="37">
        <v>50</v>
      </c>
      <c r="P340" s="5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84"/>
      <c r="R340" s="484"/>
      <c r="S340" s="484"/>
      <c r="T340" s="48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04" t="s">
        <v>552</v>
      </c>
      <c r="AG340" s="78"/>
      <c r="AJ340" s="84" t="s">
        <v>45</v>
      </c>
      <c r="AK340" s="84">
        <v>0</v>
      </c>
      <c r="BB340" s="405" t="s">
        <v>67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489"/>
      <c r="B341" s="489"/>
      <c r="C341" s="489"/>
      <c r="D341" s="489"/>
      <c r="E341" s="489"/>
      <c r="F341" s="489"/>
      <c r="G341" s="489"/>
      <c r="H341" s="489"/>
      <c r="I341" s="489"/>
      <c r="J341" s="489"/>
      <c r="K341" s="489"/>
      <c r="L341" s="489"/>
      <c r="M341" s="489"/>
      <c r="N341" s="489"/>
      <c r="O341" s="490"/>
      <c r="P341" s="486" t="s">
        <v>40</v>
      </c>
      <c r="Q341" s="487"/>
      <c r="R341" s="487"/>
      <c r="S341" s="487"/>
      <c r="T341" s="487"/>
      <c r="U341" s="487"/>
      <c r="V341" s="488"/>
      <c r="W341" s="42" t="s">
        <v>39</v>
      </c>
      <c r="X341" s="43">
        <f>IFERROR(X337/H337,"0")+IFERROR(X338/H338,"0")+IFERROR(X339/H339,"0")+IFERROR(X340/H340,"0")</f>
        <v>0</v>
      </c>
      <c r="Y341" s="43">
        <f>IFERROR(Y337/H337,"0")+IFERROR(Y338/H338,"0")+IFERROR(Y339/H339,"0")+IFERROR(Y340/H340,"0")</f>
        <v>0</v>
      </c>
      <c r="Z341" s="43">
        <f>IFERROR(IF(Z337="",0,Z337),"0")+IFERROR(IF(Z338="",0,Z338),"0")+IFERROR(IF(Z339="",0,Z339),"0")+IFERROR(IF(Z340="",0,Z340),"0")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489"/>
      <c r="B342" s="489"/>
      <c r="C342" s="489"/>
      <c r="D342" s="489"/>
      <c r="E342" s="489"/>
      <c r="F342" s="489"/>
      <c r="G342" s="489"/>
      <c r="H342" s="489"/>
      <c r="I342" s="489"/>
      <c r="J342" s="489"/>
      <c r="K342" s="489"/>
      <c r="L342" s="489"/>
      <c r="M342" s="489"/>
      <c r="N342" s="489"/>
      <c r="O342" s="490"/>
      <c r="P342" s="486" t="s">
        <v>40</v>
      </c>
      <c r="Q342" s="487"/>
      <c r="R342" s="487"/>
      <c r="S342" s="487"/>
      <c r="T342" s="487"/>
      <c r="U342" s="487"/>
      <c r="V342" s="488"/>
      <c r="W342" s="42" t="s">
        <v>0</v>
      </c>
      <c r="X342" s="43">
        <f>IFERROR(SUM(X337:X340),"0")</f>
        <v>0</v>
      </c>
      <c r="Y342" s="43">
        <f>IFERROR(SUM(Y337:Y340),"0")</f>
        <v>0</v>
      </c>
      <c r="Z342" s="42"/>
      <c r="AA342" s="67"/>
      <c r="AB342" s="67"/>
      <c r="AC342" s="67"/>
    </row>
    <row r="343" spans="1:68" ht="14.25" customHeight="1" x14ac:dyDescent="0.25">
      <c r="A343" s="481" t="s">
        <v>78</v>
      </c>
      <c r="B343" s="481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  <c r="AA343" s="66"/>
      <c r="AB343" s="66"/>
      <c r="AC343" s="80"/>
    </row>
    <row r="344" spans="1:68" ht="27" customHeight="1" x14ac:dyDescent="0.25">
      <c r="A344" s="63" t="s">
        <v>553</v>
      </c>
      <c r="B344" s="63" t="s">
        <v>554</v>
      </c>
      <c r="C344" s="36">
        <v>4301051284</v>
      </c>
      <c r="D344" s="482">
        <v>4607091384352</v>
      </c>
      <c r="E344" s="482"/>
      <c r="F344" s="62">
        <v>0.6</v>
      </c>
      <c r="G344" s="37">
        <v>4</v>
      </c>
      <c r="H344" s="62">
        <v>2.4</v>
      </c>
      <c r="I344" s="62">
        <v>2.6459999999999999</v>
      </c>
      <c r="J344" s="37">
        <v>132</v>
      </c>
      <c r="K344" s="37" t="s">
        <v>107</v>
      </c>
      <c r="L344" s="37" t="s">
        <v>45</v>
      </c>
      <c r="M344" s="38" t="s">
        <v>106</v>
      </c>
      <c r="N344" s="38"/>
      <c r="O344" s="37">
        <v>45</v>
      </c>
      <c r="P344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84"/>
      <c r="R344" s="484"/>
      <c r="S344" s="484"/>
      <c r="T344" s="485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06" t="s">
        <v>555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4301051431</v>
      </c>
      <c r="D345" s="482">
        <v>4607091389654</v>
      </c>
      <c r="E345" s="482"/>
      <c r="F345" s="62">
        <v>0.33</v>
      </c>
      <c r="G345" s="37">
        <v>6</v>
      </c>
      <c r="H345" s="62">
        <v>1.98</v>
      </c>
      <c r="I345" s="62">
        <v>2.238</v>
      </c>
      <c r="J345" s="37">
        <v>182</v>
      </c>
      <c r="K345" s="37" t="s">
        <v>83</v>
      </c>
      <c r="L345" s="37" t="s">
        <v>45</v>
      </c>
      <c r="M345" s="38" t="s">
        <v>106</v>
      </c>
      <c r="N345" s="38"/>
      <c r="O345" s="37">
        <v>45</v>
      </c>
      <c r="P345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84"/>
      <c r="R345" s="484"/>
      <c r="S345" s="484"/>
      <c r="T345" s="485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08" t="s">
        <v>558</v>
      </c>
      <c r="AG345" s="78"/>
      <c r="AJ345" s="84" t="s">
        <v>45</v>
      </c>
      <c r="AK345" s="84">
        <v>0</v>
      </c>
      <c r="BB345" s="409" t="s">
        <v>67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489"/>
      <c r="B346" s="489"/>
      <c r="C346" s="489"/>
      <c r="D346" s="489"/>
      <c r="E346" s="489"/>
      <c r="F346" s="489"/>
      <c r="G346" s="489"/>
      <c r="H346" s="489"/>
      <c r="I346" s="489"/>
      <c r="J346" s="489"/>
      <c r="K346" s="489"/>
      <c r="L346" s="489"/>
      <c r="M346" s="489"/>
      <c r="N346" s="489"/>
      <c r="O346" s="490"/>
      <c r="P346" s="486" t="s">
        <v>40</v>
      </c>
      <c r="Q346" s="487"/>
      <c r="R346" s="487"/>
      <c r="S346" s="487"/>
      <c r="T346" s="487"/>
      <c r="U346" s="487"/>
      <c r="V346" s="488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489"/>
      <c r="B347" s="489"/>
      <c r="C347" s="489"/>
      <c r="D347" s="489"/>
      <c r="E347" s="489"/>
      <c r="F347" s="489"/>
      <c r="G347" s="489"/>
      <c r="H347" s="489"/>
      <c r="I347" s="489"/>
      <c r="J347" s="489"/>
      <c r="K347" s="489"/>
      <c r="L347" s="489"/>
      <c r="M347" s="489"/>
      <c r="N347" s="489"/>
      <c r="O347" s="490"/>
      <c r="P347" s="486" t="s">
        <v>40</v>
      </c>
      <c r="Q347" s="487"/>
      <c r="R347" s="487"/>
      <c r="S347" s="487"/>
      <c r="T347" s="487"/>
      <c r="U347" s="487"/>
      <c r="V347" s="488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480" t="s">
        <v>559</v>
      </c>
      <c r="B348" s="480"/>
      <c r="C348" s="480"/>
      <c r="D348" s="480"/>
      <c r="E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65"/>
      <c r="AB348" s="65"/>
      <c r="AC348" s="79"/>
    </row>
    <row r="349" spans="1:68" ht="14.25" customHeight="1" x14ac:dyDescent="0.25">
      <c r="A349" s="481" t="s">
        <v>133</v>
      </c>
      <c r="B349" s="481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  <c r="AA349" s="66"/>
      <c r="AB349" s="66"/>
      <c r="AC349" s="80"/>
    </row>
    <row r="350" spans="1:68" ht="27" customHeight="1" x14ac:dyDescent="0.25">
      <c r="A350" s="63" t="s">
        <v>560</v>
      </c>
      <c r="B350" s="63" t="s">
        <v>561</v>
      </c>
      <c r="C350" s="36">
        <v>4301020319</v>
      </c>
      <c r="D350" s="482">
        <v>4680115885240</v>
      </c>
      <c r="E350" s="482"/>
      <c r="F350" s="62">
        <v>0.35</v>
      </c>
      <c r="G350" s="37">
        <v>6</v>
      </c>
      <c r="H350" s="62">
        <v>2.1</v>
      </c>
      <c r="I350" s="62">
        <v>2.31</v>
      </c>
      <c r="J350" s="37">
        <v>182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5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84"/>
      <c r="R350" s="484"/>
      <c r="S350" s="484"/>
      <c r="T350" s="48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IFERROR(IF(Y350=0,"",ROUNDUP(Y350/H350,0)*0.00651),"")</f>
        <v/>
      </c>
      <c r="AA350" s="68" t="s">
        <v>45</v>
      </c>
      <c r="AB350" s="69" t="s">
        <v>45</v>
      </c>
      <c r="AC350" s="410" t="s">
        <v>562</v>
      </c>
      <c r="AG350" s="78"/>
      <c r="AJ350" s="84" t="s">
        <v>45</v>
      </c>
      <c r="AK350" s="84">
        <v>0</v>
      </c>
      <c r="BB350" s="411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4301020315</v>
      </c>
      <c r="D351" s="482">
        <v>4607091389364</v>
      </c>
      <c r="E351" s="482"/>
      <c r="F351" s="62">
        <v>0.42</v>
      </c>
      <c r="G351" s="37">
        <v>6</v>
      </c>
      <c r="H351" s="62">
        <v>2.52</v>
      </c>
      <c r="I351" s="62">
        <v>2.73</v>
      </c>
      <c r="J351" s="37">
        <v>182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52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84"/>
      <c r="R351" s="484"/>
      <c r="S351" s="484"/>
      <c r="T351" s="485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2" t="s">
        <v>565</v>
      </c>
      <c r="AG351" s="78"/>
      <c r="AJ351" s="84" t="s">
        <v>45</v>
      </c>
      <c r="AK351" s="84">
        <v>0</v>
      </c>
      <c r="BB351" s="413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489"/>
      <c r="B352" s="489"/>
      <c r="C352" s="489"/>
      <c r="D352" s="489"/>
      <c r="E352" s="489"/>
      <c r="F352" s="489"/>
      <c r="G352" s="489"/>
      <c r="H352" s="489"/>
      <c r="I352" s="489"/>
      <c r="J352" s="489"/>
      <c r="K352" s="489"/>
      <c r="L352" s="489"/>
      <c r="M352" s="489"/>
      <c r="N352" s="489"/>
      <c r="O352" s="490"/>
      <c r="P352" s="486" t="s">
        <v>40</v>
      </c>
      <c r="Q352" s="487"/>
      <c r="R352" s="487"/>
      <c r="S352" s="487"/>
      <c r="T352" s="487"/>
      <c r="U352" s="487"/>
      <c r="V352" s="488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489"/>
      <c r="B353" s="489"/>
      <c r="C353" s="489"/>
      <c r="D353" s="489"/>
      <c r="E353" s="489"/>
      <c r="F353" s="489"/>
      <c r="G353" s="489"/>
      <c r="H353" s="489"/>
      <c r="I353" s="489"/>
      <c r="J353" s="489"/>
      <c r="K353" s="489"/>
      <c r="L353" s="489"/>
      <c r="M353" s="489"/>
      <c r="N353" s="489"/>
      <c r="O353" s="490"/>
      <c r="P353" s="486" t="s">
        <v>40</v>
      </c>
      <c r="Q353" s="487"/>
      <c r="R353" s="487"/>
      <c r="S353" s="487"/>
      <c r="T353" s="487"/>
      <c r="U353" s="487"/>
      <c r="V353" s="488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481" t="s">
        <v>216</v>
      </c>
      <c r="B354" s="481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  <c r="AA354" s="66"/>
      <c r="AB354" s="66"/>
      <c r="AC354" s="80"/>
    </row>
    <row r="355" spans="1:68" ht="27" customHeight="1" x14ac:dyDescent="0.25">
      <c r="A355" s="63" t="s">
        <v>566</v>
      </c>
      <c r="B355" s="63" t="s">
        <v>567</v>
      </c>
      <c r="C355" s="36">
        <v>4301031403</v>
      </c>
      <c r="D355" s="482">
        <v>4680115886094</v>
      </c>
      <c r="E355" s="482"/>
      <c r="F355" s="62">
        <v>0.9</v>
      </c>
      <c r="G355" s="37">
        <v>6</v>
      </c>
      <c r="H355" s="62">
        <v>5.4</v>
      </c>
      <c r="I355" s="62">
        <v>5.61</v>
      </c>
      <c r="J355" s="37">
        <v>132</v>
      </c>
      <c r="K355" s="37" t="s">
        <v>107</v>
      </c>
      <c r="L355" s="37" t="s">
        <v>45</v>
      </c>
      <c r="M355" s="38" t="s">
        <v>99</v>
      </c>
      <c r="N355" s="38"/>
      <c r="O355" s="37">
        <v>50</v>
      </c>
      <c r="P355" s="525" t="s">
        <v>568</v>
      </c>
      <c r="Q355" s="484"/>
      <c r="R355" s="484"/>
      <c r="S355" s="484"/>
      <c r="T355" s="48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14" t="s">
        <v>569</v>
      </c>
      <c r="AG355" s="78"/>
      <c r="AJ355" s="84" t="s">
        <v>45</v>
      </c>
      <c r="AK355" s="84">
        <v>0</v>
      </c>
      <c r="BB355" s="415" t="s">
        <v>67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489"/>
      <c r="B356" s="489"/>
      <c r="C356" s="489"/>
      <c r="D356" s="489"/>
      <c r="E356" s="489"/>
      <c r="F356" s="489"/>
      <c r="G356" s="489"/>
      <c r="H356" s="489"/>
      <c r="I356" s="489"/>
      <c r="J356" s="489"/>
      <c r="K356" s="489"/>
      <c r="L356" s="489"/>
      <c r="M356" s="489"/>
      <c r="N356" s="489"/>
      <c r="O356" s="490"/>
      <c r="P356" s="486" t="s">
        <v>40</v>
      </c>
      <c r="Q356" s="487"/>
      <c r="R356" s="487"/>
      <c r="S356" s="487"/>
      <c r="T356" s="487"/>
      <c r="U356" s="487"/>
      <c r="V356" s="488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489"/>
      <c r="B357" s="489"/>
      <c r="C357" s="489"/>
      <c r="D357" s="489"/>
      <c r="E357" s="489"/>
      <c r="F357" s="489"/>
      <c r="G357" s="489"/>
      <c r="H357" s="489"/>
      <c r="I357" s="489"/>
      <c r="J357" s="489"/>
      <c r="K357" s="489"/>
      <c r="L357" s="489"/>
      <c r="M357" s="489"/>
      <c r="N357" s="489"/>
      <c r="O357" s="490"/>
      <c r="P357" s="486" t="s">
        <v>40</v>
      </c>
      <c r="Q357" s="487"/>
      <c r="R357" s="487"/>
      <c r="S357" s="487"/>
      <c r="T357" s="487"/>
      <c r="U357" s="487"/>
      <c r="V357" s="488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27.75" customHeight="1" x14ac:dyDescent="0.2">
      <c r="A358" s="497" t="s">
        <v>570</v>
      </c>
      <c r="B358" s="497"/>
      <c r="C358" s="497"/>
      <c r="D358" s="497"/>
      <c r="E358" s="497"/>
      <c r="F358" s="497"/>
      <c r="G358" s="497"/>
      <c r="H358" s="497"/>
      <c r="I358" s="497"/>
      <c r="J358" s="497"/>
      <c r="K358" s="497"/>
      <c r="L358" s="497"/>
      <c r="M358" s="497"/>
      <c r="N358" s="497"/>
      <c r="O358" s="497"/>
      <c r="P358" s="497"/>
      <c r="Q358" s="497"/>
      <c r="R358" s="497"/>
      <c r="S358" s="497"/>
      <c r="T358" s="497"/>
      <c r="U358" s="497"/>
      <c r="V358" s="497"/>
      <c r="W358" s="497"/>
      <c r="X358" s="497"/>
      <c r="Y358" s="497"/>
      <c r="Z358" s="497"/>
      <c r="AA358" s="54"/>
      <c r="AB358" s="54"/>
      <c r="AC358" s="54"/>
    </row>
    <row r="359" spans="1:68" ht="16.5" customHeight="1" x14ac:dyDescent="0.25">
      <c r="A359" s="480" t="s">
        <v>570</v>
      </c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65"/>
      <c r="AB359" s="65"/>
      <c r="AC359" s="79"/>
    </row>
    <row r="360" spans="1:68" ht="14.25" customHeight="1" x14ac:dyDescent="0.25">
      <c r="A360" s="481" t="s">
        <v>95</v>
      </c>
      <c r="B360" s="481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  <c r="AA360" s="66"/>
      <c r="AB360" s="66"/>
      <c r="AC360" s="80"/>
    </row>
    <row r="361" spans="1:68" ht="16.5" customHeight="1" x14ac:dyDescent="0.25">
      <c r="A361" s="63" t="s">
        <v>571</v>
      </c>
      <c r="B361" s="63" t="s">
        <v>572</v>
      </c>
      <c r="C361" s="36">
        <v>4301011795</v>
      </c>
      <c r="D361" s="482">
        <v>4607091389067</v>
      </c>
      <c r="E361" s="482"/>
      <c r="F361" s="62">
        <v>0.88</v>
      </c>
      <c r="G361" s="37">
        <v>6</v>
      </c>
      <c r="H361" s="62">
        <v>5.28</v>
      </c>
      <c r="I361" s="62">
        <v>5.64</v>
      </c>
      <c r="J361" s="37">
        <v>104</v>
      </c>
      <c r="K361" s="37" t="s">
        <v>100</v>
      </c>
      <c r="L361" s="37" t="s">
        <v>45</v>
      </c>
      <c r="M361" s="38" t="s">
        <v>99</v>
      </c>
      <c r="N361" s="38"/>
      <c r="O361" s="37">
        <v>60</v>
      </c>
      <c r="P361" s="5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84"/>
      <c r="R361" s="484"/>
      <c r="S361" s="484"/>
      <c r="T361" s="485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3" si="45">IFERROR(IF(X361="",0,CEILING((X361/$H361),1)*$H361),"")</f>
        <v>0</v>
      </c>
      <c r="Z361" s="41" t="str">
        <f>IFERROR(IF(Y361=0,"",ROUNDUP(Y361/H361,0)*0.01196),"")</f>
        <v/>
      </c>
      <c r="AA361" s="68" t="s">
        <v>45</v>
      </c>
      <c r="AB361" s="69" t="s">
        <v>45</v>
      </c>
      <c r="AC361" s="416" t="s">
        <v>573</v>
      </c>
      <c r="AG361" s="78"/>
      <c r="AJ361" s="84" t="s">
        <v>45</v>
      </c>
      <c r="AK361" s="84">
        <v>0</v>
      </c>
      <c r="BB361" s="417" t="s">
        <v>67</v>
      </c>
      <c r="BM361" s="78">
        <f t="shared" ref="BM361:BM373" si="46">IFERROR(X361*I361/H361,"0")</f>
        <v>0</v>
      </c>
      <c r="BN361" s="78">
        <f t="shared" ref="BN361:BN373" si="47">IFERROR(Y361*I361/H361,"0")</f>
        <v>0</v>
      </c>
      <c r="BO361" s="78">
        <f t="shared" ref="BO361:BO373" si="48">IFERROR(1/J361*(X361/H361),"0")</f>
        <v>0</v>
      </c>
      <c r="BP361" s="78">
        <f t="shared" ref="BP361:BP373" si="49">IFERROR(1/J361*(Y361/H361),"0")</f>
        <v>0</v>
      </c>
    </row>
    <row r="362" spans="1:68" ht="27" customHeight="1" x14ac:dyDescent="0.25">
      <c r="A362" s="63" t="s">
        <v>574</v>
      </c>
      <c r="B362" s="63" t="s">
        <v>575</v>
      </c>
      <c r="C362" s="36">
        <v>4301011376</v>
      </c>
      <c r="D362" s="482">
        <v>4680115885226</v>
      </c>
      <c r="E362" s="482"/>
      <c r="F362" s="62">
        <v>0.88</v>
      </c>
      <c r="G362" s="37">
        <v>6</v>
      </c>
      <c r="H362" s="62">
        <v>5.28</v>
      </c>
      <c r="I362" s="62">
        <v>5.64</v>
      </c>
      <c r="J362" s="37">
        <v>104</v>
      </c>
      <c r="K362" s="37" t="s">
        <v>100</v>
      </c>
      <c r="L362" s="37" t="s">
        <v>45</v>
      </c>
      <c r="M362" s="38" t="s">
        <v>106</v>
      </c>
      <c r="N362" s="38"/>
      <c r="O362" s="37">
        <v>60</v>
      </c>
      <c r="P362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84"/>
      <c r="R362" s="484"/>
      <c r="S362" s="484"/>
      <c r="T362" s="485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45"/>
        <v>0</v>
      </c>
      <c r="Z362" s="41" t="str">
        <f>IFERROR(IF(Y362=0,"",ROUNDUP(Y362/H362,0)*0.01196),"")</f>
        <v/>
      </c>
      <c r="AA362" s="68" t="s">
        <v>45</v>
      </c>
      <c r="AB362" s="69" t="s">
        <v>45</v>
      </c>
      <c r="AC362" s="418" t="s">
        <v>576</v>
      </c>
      <c r="AG362" s="78"/>
      <c r="AJ362" s="84" t="s">
        <v>45</v>
      </c>
      <c r="AK362" s="84">
        <v>0</v>
      </c>
      <c r="BB362" s="419" t="s">
        <v>67</v>
      </c>
      <c r="BM362" s="78">
        <f t="shared" si="46"/>
        <v>0</v>
      </c>
      <c r="BN362" s="78">
        <f t="shared" si="47"/>
        <v>0</v>
      </c>
      <c r="BO362" s="78">
        <f t="shared" si="48"/>
        <v>0</v>
      </c>
      <c r="BP362" s="78">
        <f t="shared" si="49"/>
        <v>0</v>
      </c>
    </row>
    <row r="363" spans="1:68" ht="16.5" customHeight="1" x14ac:dyDescent="0.25">
      <c r="A363" s="63" t="s">
        <v>577</v>
      </c>
      <c r="B363" s="63" t="s">
        <v>578</v>
      </c>
      <c r="C363" s="36">
        <v>4301011774</v>
      </c>
      <c r="D363" s="482">
        <v>4680115884502</v>
      </c>
      <c r="E363" s="482"/>
      <c r="F363" s="62">
        <v>0.88</v>
      </c>
      <c r="G363" s="37">
        <v>6</v>
      </c>
      <c r="H363" s="62">
        <v>5.28</v>
      </c>
      <c r="I363" s="62">
        <v>5.64</v>
      </c>
      <c r="J363" s="37">
        <v>104</v>
      </c>
      <c r="K363" s="37" t="s">
        <v>100</v>
      </c>
      <c r="L363" s="37" t="s">
        <v>45</v>
      </c>
      <c r="M363" s="38" t="s">
        <v>99</v>
      </c>
      <c r="N363" s="38"/>
      <c r="O363" s="37">
        <v>60</v>
      </c>
      <c r="P363" s="5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84"/>
      <c r="R363" s="484"/>
      <c r="S363" s="484"/>
      <c r="T363" s="485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45"/>
        <v>0</v>
      </c>
      <c r="Z363" s="41" t="str">
        <f>IFERROR(IF(Y363=0,"",ROUNDUP(Y363/H363,0)*0.01196),"")</f>
        <v/>
      </c>
      <c r="AA363" s="68" t="s">
        <v>45</v>
      </c>
      <c r="AB363" s="69" t="s">
        <v>45</v>
      </c>
      <c r="AC363" s="420" t="s">
        <v>579</v>
      </c>
      <c r="AG363" s="78"/>
      <c r="AJ363" s="84" t="s">
        <v>45</v>
      </c>
      <c r="AK363" s="84">
        <v>0</v>
      </c>
      <c r="BB363" s="421" t="s">
        <v>67</v>
      </c>
      <c r="BM363" s="78">
        <f t="shared" si="46"/>
        <v>0</v>
      </c>
      <c r="BN363" s="78">
        <f t="shared" si="47"/>
        <v>0</v>
      </c>
      <c r="BO363" s="78">
        <f t="shared" si="48"/>
        <v>0</v>
      </c>
      <c r="BP363" s="78">
        <f t="shared" si="49"/>
        <v>0</v>
      </c>
    </row>
    <row r="364" spans="1:68" ht="27" customHeight="1" x14ac:dyDescent="0.25">
      <c r="A364" s="63" t="s">
        <v>580</v>
      </c>
      <c r="B364" s="63" t="s">
        <v>581</v>
      </c>
      <c r="C364" s="36">
        <v>4301011771</v>
      </c>
      <c r="D364" s="482">
        <v>4607091389104</v>
      </c>
      <c r="E364" s="482"/>
      <c r="F364" s="62">
        <v>0.88</v>
      </c>
      <c r="G364" s="37">
        <v>6</v>
      </c>
      <c r="H364" s="62">
        <v>5.28</v>
      </c>
      <c r="I364" s="62">
        <v>5.64</v>
      </c>
      <c r="J364" s="37">
        <v>104</v>
      </c>
      <c r="K364" s="37" t="s">
        <v>100</v>
      </c>
      <c r="L364" s="37" t="s">
        <v>45</v>
      </c>
      <c r="M364" s="38" t="s">
        <v>99</v>
      </c>
      <c r="N364" s="38"/>
      <c r="O364" s="37">
        <v>60</v>
      </c>
      <c r="P364" s="5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84"/>
      <c r="R364" s="484"/>
      <c r="S364" s="484"/>
      <c r="T364" s="485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45"/>
        <v>0</v>
      </c>
      <c r="Z364" s="41" t="str">
        <f>IFERROR(IF(Y364=0,"",ROUNDUP(Y364/H364,0)*0.01196),"")</f>
        <v/>
      </c>
      <c r="AA364" s="68" t="s">
        <v>45</v>
      </c>
      <c r="AB364" s="69" t="s">
        <v>45</v>
      </c>
      <c r="AC364" s="422" t="s">
        <v>582</v>
      </c>
      <c r="AG364" s="78"/>
      <c r="AJ364" s="84" t="s">
        <v>45</v>
      </c>
      <c r="AK364" s="84">
        <v>0</v>
      </c>
      <c r="BB364" s="423" t="s">
        <v>67</v>
      </c>
      <c r="BM364" s="78">
        <f t="shared" si="46"/>
        <v>0</v>
      </c>
      <c r="BN364" s="78">
        <f t="shared" si="47"/>
        <v>0</v>
      </c>
      <c r="BO364" s="78">
        <f t="shared" si="48"/>
        <v>0</v>
      </c>
      <c r="BP364" s="78">
        <f t="shared" si="49"/>
        <v>0</v>
      </c>
    </row>
    <row r="365" spans="1:68" ht="16.5" customHeight="1" x14ac:dyDescent="0.25">
      <c r="A365" s="63" t="s">
        <v>583</v>
      </c>
      <c r="B365" s="63" t="s">
        <v>584</v>
      </c>
      <c r="C365" s="36">
        <v>4301011799</v>
      </c>
      <c r="D365" s="482">
        <v>4680115884519</v>
      </c>
      <c r="E365" s="482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100</v>
      </c>
      <c r="L365" s="37" t="s">
        <v>45</v>
      </c>
      <c r="M365" s="38" t="s">
        <v>106</v>
      </c>
      <c r="N365" s="38"/>
      <c r="O365" s="37">
        <v>60</v>
      </c>
      <c r="P365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84"/>
      <c r="R365" s="484"/>
      <c r="S365" s="484"/>
      <c r="T365" s="485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45"/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24" t="s">
        <v>585</v>
      </c>
      <c r="AG365" s="78"/>
      <c r="AJ365" s="84" t="s">
        <v>45</v>
      </c>
      <c r="AK365" s="84">
        <v>0</v>
      </c>
      <c r="BB365" s="425" t="s">
        <v>67</v>
      </c>
      <c r="BM365" s="78">
        <f t="shared" si="46"/>
        <v>0</v>
      </c>
      <c r="BN365" s="78">
        <f t="shared" si="47"/>
        <v>0</v>
      </c>
      <c r="BO365" s="78">
        <f t="shared" si="48"/>
        <v>0</v>
      </c>
      <c r="BP365" s="78">
        <f t="shared" si="49"/>
        <v>0</v>
      </c>
    </row>
    <row r="366" spans="1:68" ht="27" customHeight="1" x14ac:dyDescent="0.25">
      <c r="A366" s="63" t="s">
        <v>586</v>
      </c>
      <c r="B366" s="63" t="s">
        <v>587</v>
      </c>
      <c r="C366" s="36">
        <v>4301011778</v>
      </c>
      <c r="D366" s="482">
        <v>4680115880603</v>
      </c>
      <c r="E366" s="482"/>
      <c r="F366" s="62">
        <v>0.6</v>
      </c>
      <c r="G366" s="37">
        <v>6</v>
      </c>
      <c r="H366" s="62">
        <v>3.6</v>
      </c>
      <c r="I366" s="62">
        <v>3.81</v>
      </c>
      <c r="J366" s="37">
        <v>132</v>
      </c>
      <c r="K366" s="37" t="s">
        <v>107</v>
      </c>
      <c r="L366" s="37" t="s">
        <v>45</v>
      </c>
      <c r="M366" s="38" t="s">
        <v>99</v>
      </c>
      <c r="N366" s="38"/>
      <c r="O366" s="37">
        <v>60</v>
      </c>
      <c r="P36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84"/>
      <c r="R366" s="484"/>
      <c r="S366" s="484"/>
      <c r="T366" s="48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45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6" t="s">
        <v>573</v>
      </c>
      <c r="AG366" s="78"/>
      <c r="AJ366" s="84" t="s">
        <v>45</v>
      </c>
      <c r="AK366" s="84">
        <v>0</v>
      </c>
      <c r="BB366" s="427" t="s">
        <v>67</v>
      </c>
      <c r="BM366" s="78">
        <f t="shared" si="46"/>
        <v>0</v>
      </c>
      <c r="BN366" s="78">
        <f t="shared" si="47"/>
        <v>0</v>
      </c>
      <c r="BO366" s="78">
        <f t="shared" si="48"/>
        <v>0</v>
      </c>
      <c r="BP366" s="78">
        <f t="shared" si="49"/>
        <v>0</v>
      </c>
    </row>
    <row r="367" spans="1:68" ht="27" customHeight="1" x14ac:dyDescent="0.25">
      <c r="A367" s="63" t="s">
        <v>586</v>
      </c>
      <c r="B367" s="63" t="s">
        <v>588</v>
      </c>
      <c r="C367" s="36">
        <v>4301012035</v>
      </c>
      <c r="D367" s="482">
        <v>4680115880603</v>
      </c>
      <c r="E367" s="482"/>
      <c r="F367" s="62">
        <v>0.6</v>
      </c>
      <c r="G367" s="37">
        <v>8</v>
      </c>
      <c r="H367" s="62">
        <v>4.8</v>
      </c>
      <c r="I367" s="62">
        <v>6.96</v>
      </c>
      <c r="J367" s="37">
        <v>120</v>
      </c>
      <c r="K367" s="37" t="s">
        <v>107</v>
      </c>
      <c r="L367" s="37" t="s">
        <v>45</v>
      </c>
      <c r="M367" s="38" t="s">
        <v>99</v>
      </c>
      <c r="N367" s="38"/>
      <c r="O367" s="37">
        <v>60</v>
      </c>
      <c r="P367" s="5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84"/>
      <c r="R367" s="484"/>
      <c r="S367" s="484"/>
      <c r="T367" s="48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45"/>
        <v>0</v>
      </c>
      <c r="Z367" s="41" t="str">
        <f>IFERROR(IF(Y367=0,"",ROUNDUP(Y367/H367,0)*0.00937),"")</f>
        <v/>
      </c>
      <c r="AA367" s="68" t="s">
        <v>45</v>
      </c>
      <c r="AB367" s="69" t="s">
        <v>45</v>
      </c>
      <c r="AC367" s="428" t="s">
        <v>573</v>
      </c>
      <c r="AG367" s="78"/>
      <c r="AJ367" s="84" t="s">
        <v>45</v>
      </c>
      <c r="AK367" s="84">
        <v>0</v>
      </c>
      <c r="BB367" s="429" t="s">
        <v>67</v>
      </c>
      <c r="BM367" s="78">
        <f t="shared" si="46"/>
        <v>0</v>
      </c>
      <c r="BN367" s="78">
        <f t="shared" si="47"/>
        <v>0</v>
      </c>
      <c r="BO367" s="78">
        <f t="shared" si="48"/>
        <v>0</v>
      </c>
      <c r="BP367" s="78">
        <f t="shared" si="49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4301012036</v>
      </c>
      <c r="D368" s="482">
        <v>4680115882782</v>
      </c>
      <c r="E368" s="482"/>
      <c r="F368" s="62">
        <v>0.6</v>
      </c>
      <c r="G368" s="37">
        <v>8</v>
      </c>
      <c r="H368" s="62">
        <v>4.8</v>
      </c>
      <c r="I368" s="62">
        <v>6.96</v>
      </c>
      <c r="J368" s="37">
        <v>120</v>
      </c>
      <c r="K368" s="37" t="s">
        <v>107</v>
      </c>
      <c r="L368" s="37" t="s">
        <v>45</v>
      </c>
      <c r="M368" s="38" t="s">
        <v>99</v>
      </c>
      <c r="N368" s="38"/>
      <c r="O368" s="37">
        <v>60</v>
      </c>
      <c r="P368" s="5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84"/>
      <c r="R368" s="484"/>
      <c r="S368" s="484"/>
      <c r="T368" s="48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45"/>
        <v>0</v>
      </c>
      <c r="Z368" s="41" t="str">
        <f>IFERROR(IF(Y368=0,"",ROUNDUP(Y368/H368,0)*0.00937),"")</f>
        <v/>
      </c>
      <c r="AA368" s="68" t="s">
        <v>45</v>
      </c>
      <c r="AB368" s="69" t="s">
        <v>45</v>
      </c>
      <c r="AC368" s="430" t="s">
        <v>591</v>
      </c>
      <c r="AG368" s="78"/>
      <c r="AJ368" s="84" t="s">
        <v>45</v>
      </c>
      <c r="AK368" s="84">
        <v>0</v>
      </c>
      <c r="BB368" s="431" t="s">
        <v>67</v>
      </c>
      <c r="BM368" s="78">
        <f t="shared" si="46"/>
        <v>0</v>
      </c>
      <c r="BN368" s="78">
        <f t="shared" si="47"/>
        <v>0</v>
      </c>
      <c r="BO368" s="78">
        <f t="shared" si="48"/>
        <v>0</v>
      </c>
      <c r="BP368" s="78">
        <f t="shared" si="49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4301012055</v>
      </c>
      <c r="D369" s="482">
        <v>4680115886469</v>
      </c>
      <c r="E369" s="482"/>
      <c r="F369" s="62">
        <v>0.55000000000000004</v>
      </c>
      <c r="G369" s="37">
        <v>8</v>
      </c>
      <c r="H369" s="62">
        <v>4.4000000000000004</v>
      </c>
      <c r="I369" s="62">
        <v>4.6100000000000003</v>
      </c>
      <c r="J369" s="37">
        <v>132</v>
      </c>
      <c r="K369" s="37" t="s">
        <v>107</v>
      </c>
      <c r="L369" s="37" t="s">
        <v>45</v>
      </c>
      <c r="M369" s="38" t="s">
        <v>99</v>
      </c>
      <c r="N369" s="38"/>
      <c r="O369" s="37">
        <v>60</v>
      </c>
      <c r="P369" s="512" t="s">
        <v>594</v>
      </c>
      <c r="Q369" s="484"/>
      <c r="R369" s="484"/>
      <c r="S369" s="484"/>
      <c r="T369" s="48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4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576</v>
      </c>
      <c r="AG369" s="78"/>
      <c r="AJ369" s="84" t="s">
        <v>45</v>
      </c>
      <c r="AK369" s="84">
        <v>0</v>
      </c>
      <c r="BB369" s="433" t="s">
        <v>67</v>
      </c>
      <c r="BM369" s="78">
        <f t="shared" si="46"/>
        <v>0</v>
      </c>
      <c r="BN369" s="78">
        <f t="shared" si="47"/>
        <v>0</v>
      </c>
      <c r="BO369" s="78">
        <f t="shared" si="48"/>
        <v>0</v>
      </c>
      <c r="BP369" s="78">
        <f t="shared" si="49"/>
        <v>0</v>
      </c>
    </row>
    <row r="370" spans="1:68" ht="27" customHeight="1" x14ac:dyDescent="0.25">
      <c r="A370" s="63" t="s">
        <v>595</v>
      </c>
      <c r="B370" s="63" t="s">
        <v>596</v>
      </c>
      <c r="C370" s="36">
        <v>4301011784</v>
      </c>
      <c r="D370" s="482">
        <v>4607091389982</v>
      </c>
      <c r="E370" s="482"/>
      <c r="F370" s="62">
        <v>0.6</v>
      </c>
      <c r="G370" s="37">
        <v>6</v>
      </c>
      <c r="H370" s="62">
        <v>3.6</v>
      </c>
      <c r="I370" s="62">
        <v>3.81</v>
      </c>
      <c r="J370" s="37">
        <v>132</v>
      </c>
      <c r="K370" s="37" t="s">
        <v>107</v>
      </c>
      <c r="L370" s="37" t="s">
        <v>45</v>
      </c>
      <c r="M370" s="38" t="s">
        <v>99</v>
      </c>
      <c r="N370" s="38"/>
      <c r="O370" s="37">
        <v>60</v>
      </c>
      <c r="P370" s="5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84"/>
      <c r="R370" s="484"/>
      <c r="S370" s="484"/>
      <c r="T370" s="48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4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582</v>
      </c>
      <c r="AG370" s="78"/>
      <c r="AJ370" s="84" t="s">
        <v>45</v>
      </c>
      <c r="AK370" s="84">
        <v>0</v>
      </c>
      <c r="BB370" s="435" t="s">
        <v>67</v>
      </c>
      <c r="BM370" s="78">
        <f t="shared" si="46"/>
        <v>0</v>
      </c>
      <c r="BN370" s="78">
        <f t="shared" si="47"/>
        <v>0</v>
      </c>
      <c r="BO370" s="78">
        <f t="shared" si="48"/>
        <v>0</v>
      </c>
      <c r="BP370" s="78">
        <f t="shared" si="49"/>
        <v>0</v>
      </c>
    </row>
    <row r="371" spans="1:68" ht="27" customHeight="1" x14ac:dyDescent="0.25">
      <c r="A371" s="63" t="s">
        <v>595</v>
      </c>
      <c r="B371" s="63" t="s">
        <v>597</v>
      </c>
      <c r="C371" s="36">
        <v>4301012034</v>
      </c>
      <c r="D371" s="482">
        <v>4607091389982</v>
      </c>
      <c r="E371" s="482"/>
      <c r="F371" s="62">
        <v>0.6</v>
      </c>
      <c r="G371" s="37">
        <v>8</v>
      </c>
      <c r="H371" s="62">
        <v>4.8</v>
      </c>
      <c r="I371" s="62">
        <v>6.96</v>
      </c>
      <c r="J371" s="37">
        <v>120</v>
      </c>
      <c r="K371" s="37" t="s">
        <v>107</v>
      </c>
      <c r="L371" s="37" t="s">
        <v>45</v>
      </c>
      <c r="M371" s="38" t="s">
        <v>99</v>
      </c>
      <c r="N371" s="38"/>
      <c r="O371" s="37">
        <v>60</v>
      </c>
      <c r="P371" s="5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84"/>
      <c r="R371" s="484"/>
      <c r="S371" s="484"/>
      <c r="T371" s="48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5"/>
        <v>0</v>
      </c>
      <c r="Z371" s="41" t="str">
        <f>IFERROR(IF(Y371=0,"",ROUNDUP(Y371/H371,0)*0.00937),"")</f>
        <v/>
      </c>
      <c r="AA371" s="68" t="s">
        <v>45</v>
      </c>
      <c r="AB371" s="69" t="s">
        <v>45</v>
      </c>
      <c r="AC371" s="436" t="s">
        <v>582</v>
      </c>
      <c r="AG371" s="78"/>
      <c r="AJ371" s="84" t="s">
        <v>45</v>
      </c>
      <c r="AK371" s="84">
        <v>0</v>
      </c>
      <c r="BB371" s="437" t="s">
        <v>67</v>
      </c>
      <c r="BM371" s="78">
        <f t="shared" si="46"/>
        <v>0</v>
      </c>
      <c r="BN371" s="78">
        <f t="shared" si="47"/>
        <v>0</v>
      </c>
      <c r="BO371" s="78">
        <f t="shared" si="48"/>
        <v>0</v>
      </c>
      <c r="BP371" s="78">
        <f t="shared" si="49"/>
        <v>0</v>
      </c>
    </row>
    <row r="372" spans="1:68" ht="16.5" customHeight="1" x14ac:dyDescent="0.25">
      <c r="A372" s="63" t="s">
        <v>598</v>
      </c>
      <c r="B372" s="63" t="s">
        <v>599</v>
      </c>
      <c r="C372" s="36">
        <v>4301012057</v>
      </c>
      <c r="D372" s="482">
        <v>4680115886483</v>
      </c>
      <c r="E372" s="482"/>
      <c r="F372" s="62">
        <v>0.55000000000000004</v>
      </c>
      <c r="G372" s="37">
        <v>8</v>
      </c>
      <c r="H372" s="62">
        <v>4.4000000000000004</v>
      </c>
      <c r="I372" s="62">
        <v>4.6100000000000003</v>
      </c>
      <c r="J372" s="37">
        <v>132</v>
      </c>
      <c r="K372" s="37" t="s">
        <v>107</v>
      </c>
      <c r="L372" s="37" t="s">
        <v>45</v>
      </c>
      <c r="M372" s="38" t="s">
        <v>99</v>
      </c>
      <c r="N372" s="38"/>
      <c r="O372" s="37">
        <v>60</v>
      </c>
      <c r="P372" s="515" t="s">
        <v>600</v>
      </c>
      <c r="Q372" s="484"/>
      <c r="R372" s="484"/>
      <c r="S372" s="484"/>
      <c r="T372" s="48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5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579</v>
      </c>
      <c r="AG372" s="78"/>
      <c r="AJ372" s="84" t="s">
        <v>45</v>
      </c>
      <c r="AK372" s="84">
        <v>0</v>
      </c>
      <c r="BB372" s="439" t="s">
        <v>67</v>
      </c>
      <c r="BM372" s="78">
        <f t="shared" si="46"/>
        <v>0</v>
      </c>
      <c r="BN372" s="78">
        <f t="shared" si="47"/>
        <v>0</v>
      </c>
      <c r="BO372" s="78">
        <f t="shared" si="48"/>
        <v>0</v>
      </c>
      <c r="BP372" s="78">
        <f t="shared" si="49"/>
        <v>0</v>
      </c>
    </row>
    <row r="373" spans="1:68" ht="16.5" customHeight="1" x14ac:dyDescent="0.25">
      <c r="A373" s="63" t="s">
        <v>601</v>
      </c>
      <c r="B373" s="63" t="s">
        <v>602</v>
      </c>
      <c r="C373" s="36">
        <v>4301012058</v>
      </c>
      <c r="D373" s="482">
        <v>4680115886490</v>
      </c>
      <c r="E373" s="482"/>
      <c r="F373" s="62">
        <v>0.55000000000000004</v>
      </c>
      <c r="G373" s="37">
        <v>8</v>
      </c>
      <c r="H373" s="62">
        <v>4.4000000000000004</v>
      </c>
      <c r="I373" s="62">
        <v>4.6100000000000003</v>
      </c>
      <c r="J373" s="37">
        <v>132</v>
      </c>
      <c r="K373" s="37" t="s">
        <v>107</v>
      </c>
      <c r="L373" s="37" t="s">
        <v>45</v>
      </c>
      <c r="M373" s="38" t="s">
        <v>99</v>
      </c>
      <c r="N373" s="38"/>
      <c r="O373" s="37">
        <v>60</v>
      </c>
      <c r="P373" s="5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84"/>
      <c r="R373" s="484"/>
      <c r="S373" s="484"/>
      <c r="T373" s="48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585</v>
      </c>
      <c r="AG373" s="78"/>
      <c r="AJ373" s="84" t="s">
        <v>45</v>
      </c>
      <c r="AK373" s="84">
        <v>0</v>
      </c>
      <c r="BB373" s="441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x14ac:dyDescent="0.2">
      <c r="A374" s="489"/>
      <c r="B374" s="489"/>
      <c r="C374" s="489"/>
      <c r="D374" s="489"/>
      <c r="E374" s="489"/>
      <c r="F374" s="489"/>
      <c r="G374" s="489"/>
      <c r="H374" s="489"/>
      <c r="I374" s="489"/>
      <c r="J374" s="489"/>
      <c r="K374" s="489"/>
      <c r="L374" s="489"/>
      <c r="M374" s="489"/>
      <c r="N374" s="489"/>
      <c r="O374" s="490"/>
      <c r="P374" s="486" t="s">
        <v>40</v>
      </c>
      <c r="Q374" s="487"/>
      <c r="R374" s="487"/>
      <c r="S374" s="487"/>
      <c r="T374" s="487"/>
      <c r="U374" s="487"/>
      <c r="V374" s="488"/>
      <c r="W374" s="42" t="s">
        <v>39</v>
      </c>
      <c r="X374" s="43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0</v>
      </c>
      <c r="Y374" s="43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0</v>
      </c>
      <c r="Z374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489"/>
      <c r="B375" s="489"/>
      <c r="C375" s="489"/>
      <c r="D375" s="489"/>
      <c r="E375" s="489"/>
      <c r="F375" s="489"/>
      <c r="G375" s="489"/>
      <c r="H375" s="489"/>
      <c r="I375" s="489"/>
      <c r="J375" s="489"/>
      <c r="K375" s="489"/>
      <c r="L375" s="489"/>
      <c r="M375" s="489"/>
      <c r="N375" s="489"/>
      <c r="O375" s="490"/>
      <c r="P375" s="486" t="s">
        <v>40</v>
      </c>
      <c r="Q375" s="487"/>
      <c r="R375" s="487"/>
      <c r="S375" s="487"/>
      <c r="T375" s="487"/>
      <c r="U375" s="487"/>
      <c r="V375" s="488"/>
      <c r="W375" s="42" t="s">
        <v>0</v>
      </c>
      <c r="X375" s="43">
        <f>IFERROR(SUM(X361:X373),"0")</f>
        <v>0</v>
      </c>
      <c r="Y375" s="43">
        <f>IFERROR(SUM(Y361:Y373),"0")</f>
        <v>0</v>
      </c>
      <c r="Z375" s="42"/>
      <c r="AA375" s="67"/>
      <c r="AB375" s="67"/>
      <c r="AC375" s="67"/>
    </row>
    <row r="376" spans="1:68" ht="14.25" customHeight="1" x14ac:dyDescent="0.25">
      <c r="A376" s="481" t="s">
        <v>133</v>
      </c>
      <c r="B376" s="481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  <c r="AA376" s="66"/>
      <c r="AB376" s="66"/>
      <c r="AC376" s="80"/>
    </row>
    <row r="377" spans="1:68" ht="16.5" customHeight="1" x14ac:dyDescent="0.25">
      <c r="A377" s="63" t="s">
        <v>603</v>
      </c>
      <c r="B377" s="63" t="s">
        <v>604</v>
      </c>
      <c r="C377" s="36">
        <v>4301020222</v>
      </c>
      <c r="D377" s="482">
        <v>4607091388930</v>
      </c>
      <c r="E377" s="482"/>
      <c r="F377" s="62">
        <v>0.88</v>
      </c>
      <c r="G377" s="37">
        <v>6</v>
      </c>
      <c r="H377" s="62">
        <v>5.28</v>
      </c>
      <c r="I377" s="62">
        <v>5.64</v>
      </c>
      <c r="J377" s="37">
        <v>104</v>
      </c>
      <c r="K377" s="37" t="s">
        <v>100</v>
      </c>
      <c r="L377" s="37" t="s">
        <v>45</v>
      </c>
      <c r="M377" s="38" t="s">
        <v>99</v>
      </c>
      <c r="N377" s="38"/>
      <c r="O377" s="37">
        <v>55</v>
      </c>
      <c r="P377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84"/>
      <c r="R377" s="484"/>
      <c r="S377" s="484"/>
      <c r="T377" s="48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IFERROR(IF(Y377=0,"",ROUNDUP(Y377/H377,0)*0.01196),"")</f>
        <v/>
      </c>
      <c r="AA377" s="68" t="s">
        <v>45</v>
      </c>
      <c r="AB377" s="69" t="s">
        <v>45</v>
      </c>
      <c r="AC377" s="442" t="s">
        <v>605</v>
      </c>
      <c r="AG377" s="78"/>
      <c r="AJ377" s="84" t="s">
        <v>45</v>
      </c>
      <c r="AK377" s="84">
        <v>0</v>
      </c>
      <c r="BB377" s="443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603</v>
      </c>
      <c r="B378" s="63" t="s">
        <v>606</v>
      </c>
      <c r="C378" s="36">
        <v>4301020334</v>
      </c>
      <c r="D378" s="482">
        <v>4607091388930</v>
      </c>
      <c r="E378" s="482"/>
      <c r="F378" s="62">
        <v>0.88</v>
      </c>
      <c r="G378" s="37">
        <v>6</v>
      </c>
      <c r="H378" s="62">
        <v>5.28</v>
      </c>
      <c r="I378" s="62">
        <v>5.64</v>
      </c>
      <c r="J378" s="37">
        <v>104</v>
      </c>
      <c r="K378" s="37" t="s">
        <v>100</v>
      </c>
      <c r="L378" s="37" t="s">
        <v>45</v>
      </c>
      <c r="M378" s="38" t="s">
        <v>106</v>
      </c>
      <c r="N378" s="38"/>
      <c r="O378" s="37">
        <v>70</v>
      </c>
      <c r="P378" s="510" t="s">
        <v>607</v>
      </c>
      <c r="Q378" s="484"/>
      <c r="R378" s="484"/>
      <c r="S378" s="484"/>
      <c r="T378" s="4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IFERROR(IF(Y378=0,"",ROUNDUP(Y378/H378,0)*0.01196),"")</f>
        <v/>
      </c>
      <c r="AA378" s="68" t="s">
        <v>45</v>
      </c>
      <c r="AB378" s="69" t="s">
        <v>45</v>
      </c>
      <c r="AC378" s="444" t="s">
        <v>608</v>
      </c>
      <c r="AG378" s="78"/>
      <c r="AJ378" s="84" t="s">
        <v>45</v>
      </c>
      <c r="AK378" s="84">
        <v>0</v>
      </c>
      <c r="BB378" s="445" t="s">
        <v>67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16.5" customHeight="1" x14ac:dyDescent="0.25">
      <c r="A379" s="63" t="s">
        <v>609</v>
      </c>
      <c r="B379" s="63" t="s">
        <v>610</v>
      </c>
      <c r="C379" s="36">
        <v>4301020385</v>
      </c>
      <c r="D379" s="482">
        <v>4680115880054</v>
      </c>
      <c r="E379" s="482"/>
      <c r="F379" s="62">
        <v>0.6</v>
      </c>
      <c r="G379" s="37">
        <v>8</v>
      </c>
      <c r="H379" s="62">
        <v>4.8</v>
      </c>
      <c r="I379" s="62">
        <v>6.93</v>
      </c>
      <c r="J379" s="37">
        <v>132</v>
      </c>
      <c r="K379" s="37" t="s">
        <v>107</v>
      </c>
      <c r="L379" s="37" t="s">
        <v>45</v>
      </c>
      <c r="M379" s="38" t="s">
        <v>99</v>
      </c>
      <c r="N379" s="38"/>
      <c r="O379" s="37">
        <v>70</v>
      </c>
      <c r="P379" s="511" t="s">
        <v>611</v>
      </c>
      <c r="Q379" s="484"/>
      <c r="R379" s="484"/>
      <c r="S379" s="484"/>
      <c r="T379" s="4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608</v>
      </c>
      <c r="AG379" s="78"/>
      <c r="AJ379" s="84" t="s">
        <v>45</v>
      </c>
      <c r="AK379" s="84">
        <v>0</v>
      </c>
      <c r="BB379" s="447" t="s">
        <v>67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489"/>
      <c r="B380" s="489"/>
      <c r="C380" s="489"/>
      <c r="D380" s="489"/>
      <c r="E380" s="489"/>
      <c r="F380" s="489"/>
      <c r="G380" s="489"/>
      <c r="H380" s="489"/>
      <c r="I380" s="489"/>
      <c r="J380" s="489"/>
      <c r="K380" s="489"/>
      <c r="L380" s="489"/>
      <c r="M380" s="489"/>
      <c r="N380" s="489"/>
      <c r="O380" s="490"/>
      <c r="P380" s="486" t="s">
        <v>40</v>
      </c>
      <c r="Q380" s="487"/>
      <c r="R380" s="487"/>
      <c r="S380" s="487"/>
      <c r="T380" s="487"/>
      <c r="U380" s="487"/>
      <c r="V380" s="488"/>
      <c r="W380" s="42" t="s">
        <v>39</v>
      </c>
      <c r="X380" s="43">
        <f>IFERROR(X377/H377,"0")+IFERROR(X378/H378,"0")+IFERROR(X379/H379,"0")</f>
        <v>0</v>
      </c>
      <c r="Y380" s="43">
        <f>IFERROR(Y377/H377,"0")+IFERROR(Y378/H378,"0")+IFERROR(Y379/H379,"0")</f>
        <v>0</v>
      </c>
      <c r="Z380" s="43">
        <f>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489"/>
      <c r="B381" s="489"/>
      <c r="C381" s="489"/>
      <c r="D381" s="489"/>
      <c r="E381" s="489"/>
      <c r="F381" s="489"/>
      <c r="G381" s="489"/>
      <c r="H381" s="489"/>
      <c r="I381" s="489"/>
      <c r="J381" s="489"/>
      <c r="K381" s="489"/>
      <c r="L381" s="489"/>
      <c r="M381" s="489"/>
      <c r="N381" s="489"/>
      <c r="O381" s="490"/>
      <c r="P381" s="486" t="s">
        <v>40</v>
      </c>
      <c r="Q381" s="487"/>
      <c r="R381" s="487"/>
      <c r="S381" s="487"/>
      <c r="T381" s="487"/>
      <c r="U381" s="487"/>
      <c r="V381" s="488"/>
      <c r="W381" s="42" t="s">
        <v>0</v>
      </c>
      <c r="X381" s="43">
        <f>IFERROR(SUM(X377:X379),"0")</f>
        <v>0</v>
      </c>
      <c r="Y381" s="43">
        <f>IFERROR(SUM(Y377:Y379),"0")</f>
        <v>0</v>
      </c>
      <c r="Z381" s="42"/>
      <c r="AA381" s="67"/>
      <c r="AB381" s="67"/>
      <c r="AC381" s="67"/>
    </row>
    <row r="382" spans="1:68" ht="14.25" customHeight="1" x14ac:dyDescent="0.25">
      <c r="A382" s="481" t="s">
        <v>216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  <c r="AA382" s="66"/>
      <c r="AB382" s="66"/>
      <c r="AC382" s="80"/>
    </row>
    <row r="383" spans="1:68" ht="27" customHeight="1" x14ac:dyDescent="0.25">
      <c r="A383" s="63" t="s">
        <v>612</v>
      </c>
      <c r="B383" s="63" t="s">
        <v>613</v>
      </c>
      <c r="C383" s="36">
        <v>4301031349</v>
      </c>
      <c r="D383" s="482">
        <v>4680115883116</v>
      </c>
      <c r="E383" s="482"/>
      <c r="F383" s="62">
        <v>0.88</v>
      </c>
      <c r="G383" s="37">
        <v>6</v>
      </c>
      <c r="H383" s="62">
        <v>5.28</v>
      </c>
      <c r="I383" s="62">
        <v>5.64</v>
      </c>
      <c r="J383" s="37">
        <v>104</v>
      </c>
      <c r="K383" s="37" t="s">
        <v>100</v>
      </c>
      <c r="L383" s="37" t="s">
        <v>45</v>
      </c>
      <c r="M383" s="38" t="s">
        <v>99</v>
      </c>
      <c r="N383" s="38"/>
      <c r="O383" s="37">
        <v>70</v>
      </c>
      <c r="P383" s="506" t="s">
        <v>614</v>
      </c>
      <c r="Q383" s="484"/>
      <c r="R383" s="484"/>
      <c r="S383" s="484"/>
      <c r="T383" s="485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3" si="50">IFERROR(IF(X383="",0,CEILING((X383/$H383),1)*$H383),"")</f>
        <v>0</v>
      </c>
      <c r="Z383" s="41" t="str">
        <f>IFERROR(IF(Y383=0,"",ROUNDUP(Y383/H383,0)*0.01196),"")</f>
        <v/>
      </c>
      <c r="AA383" s="68" t="s">
        <v>45</v>
      </c>
      <c r="AB383" s="69" t="s">
        <v>45</v>
      </c>
      <c r="AC383" s="448" t="s">
        <v>615</v>
      </c>
      <c r="AG383" s="78"/>
      <c r="AJ383" s="84" t="s">
        <v>45</v>
      </c>
      <c r="AK383" s="84">
        <v>0</v>
      </c>
      <c r="BB383" s="449" t="s">
        <v>67</v>
      </c>
      <c r="BM383" s="78">
        <f t="shared" ref="BM383:BM393" si="51">IFERROR(X383*I383/H383,"0")</f>
        <v>0</v>
      </c>
      <c r="BN383" s="78">
        <f t="shared" ref="BN383:BN393" si="52">IFERROR(Y383*I383/H383,"0")</f>
        <v>0</v>
      </c>
      <c r="BO383" s="78">
        <f t="shared" ref="BO383:BO393" si="53">IFERROR(1/J383*(X383/H383),"0")</f>
        <v>0</v>
      </c>
      <c r="BP383" s="78">
        <f t="shared" ref="BP383:BP393" si="54">IFERROR(1/J383*(Y383/H383),"0")</f>
        <v>0</v>
      </c>
    </row>
    <row r="384" spans="1:68" ht="27" customHeight="1" x14ac:dyDescent="0.25">
      <c r="A384" s="63" t="s">
        <v>616</v>
      </c>
      <c r="B384" s="63" t="s">
        <v>617</v>
      </c>
      <c r="C384" s="36">
        <v>4301031350</v>
      </c>
      <c r="D384" s="482">
        <v>4680115883093</v>
      </c>
      <c r="E384" s="482"/>
      <c r="F384" s="62">
        <v>0.88</v>
      </c>
      <c r="G384" s="37">
        <v>6</v>
      </c>
      <c r="H384" s="62">
        <v>5.28</v>
      </c>
      <c r="I384" s="62">
        <v>5.64</v>
      </c>
      <c r="J384" s="37">
        <v>104</v>
      </c>
      <c r="K384" s="37" t="s">
        <v>100</v>
      </c>
      <c r="L384" s="37" t="s">
        <v>45</v>
      </c>
      <c r="M384" s="38" t="s">
        <v>82</v>
      </c>
      <c r="N384" s="38"/>
      <c r="O384" s="37">
        <v>70</v>
      </c>
      <c r="P384" s="507" t="s">
        <v>618</v>
      </c>
      <c r="Q384" s="484"/>
      <c r="R384" s="484"/>
      <c r="S384" s="484"/>
      <c r="T384" s="485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0"/>
        <v>0</v>
      </c>
      <c r="Z384" s="41" t="str">
        <f>IFERROR(IF(Y384=0,"",ROUNDUP(Y384/H384,0)*0.01196),"")</f>
        <v/>
      </c>
      <c r="AA384" s="68" t="s">
        <v>45</v>
      </c>
      <c r="AB384" s="69" t="s">
        <v>45</v>
      </c>
      <c r="AC384" s="450" t="s">
        <v>619</v>
      </c>
      <c r="AG384" s="78"/>
      <c r="AJ384" s="84" t="s">
        <v>45</v>
      </c>
      <c r="AK384" s="84">
        <v>0</v>
      </c>
      <c r="BB384" s="451" t="s">
        <v>67</v>
      </c>
      <c r="BM384" s="78">
        <f t="shared" si="51"/>
        <v>0</v>
      </c>
      <c r="BN384" s="78">
        <f t="shared" si="52"/>
        <v>0</v>
      </c>
      <c r="BO384" s="78">
        <f t="shared" si="53"/>
        <v>0</v>
      </c>
      <c r="BP384" s="78">
        <f t="shared" si="54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4301031353</v>
      </c>
      <c r="D385" s="482">
        <v>4680115883109</v>
      </c>
      <c r="E385" s="482"/>
      <c r="F385" s="62">
        <v>0.88</v>
      </c>
      <c r="G385" s="37">
        <v>6</v>
      </c>
      <c r="H385" s="62">
        <v>5.28</v>
      </c>
      <c r="I385" s="62">
        <v>5.64</v>
      </c>
      <c r="J385" s="37">
        <v>104</v>
      </c>
      <c r="K385" s="37" t="s">
        <v>100</v>
      </c>
      <c r="L385" s="37" t="s">
        <v>45</v>
      </c>
      <c r="M385" s="38" t="s">
        <v>82</v>
      </c>
      <c r="N385" s="38"/>
      <c r="O385" s="37">
        <v>70</v>
      </c>
      <c r="P385" s="508" t="s">
        <v>622</v>
      </c>
      <c r="Q385" s="484"/>
      <c r="R385" s="484"/>
      <c r="S385" s="484"/>
      <c r="T385" s="485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0"/>
        <v>0</v>
      </c>
      <c r="Z385" s="41" t="str">
        <f>IFERROR(IF(Y385=0,"",ROUNDUP(Y385/H385,0)*0.01196),"")</f>
        <v/>
      </c>
      <c r="AA385" s="68" t="s">
        <v>45</v>
      </c>
      <c r="AB385" s="69" t="s">
        <v>45</v>
      </c>
      <c r="AC385" s="452" t="s">
        <v>623</v>
      </c>
      <c r="AG385" s="78"/>
      <c r="AJ385" s="84" t="s">
        <v>45</v>
      </c>
      <c r="AK385" s="84">
        <v>0</v>
      </c>
      <c r="BB385" s="453" t="s">
        <v>67</v>
      </c>
      <c r="BM385" s="78">
        <f t="shared" si="51"/>
        <v>0</v>
      </c>
      <c r="BN385" s="78">
        <f t="shared" si="52"/>
        <v>0</v>
      </c>
      <c r="BO385" s="78">
        <f t="shared" si="53"/>
        <v>0</v>
      </c>
      <c r="BP385" s="78">
        <f t="shared" si="54"/>
        <v>0</v>
      </c>
    </row>
    <row r="386" spans="1:68" ht="27" customHeight="1" x14ac:dyDescent="0.25">
      <c r="A386" s="63" t="s">
        <v>624</v>
      </c>
      <c r="B386" s="63" t="s">
        <v>625</v>
      </c>
      <c r="C386" s="36">
        <v>4301031351</v>
      </c>
      <c r="D386" s="482">
        <v>4680115882072</v>
      </c>
      <c r="E386" s="482"/>
      <c r="F386" s="62">
        <v>0.6</v>
      </c>
      <c r="G386" s="37">
        <v>6</v>
      </c>
      <c r="H386" s="62">
        <v>3.6</v>
      </c>
      <c r="I386" s="62">
        <v>3.81</v>
      </c>
      <c r="J386" s="37">
        <v>132</v>
      </c>
      <c r="K386" s="37" t="s">
        <v>107</v>
      </c>
      <c r="L386" s="37" t="s">
        <v>45</v>
      </c>
      <c r="M386" s="38" t="s">
        <v>99</v>
      </c>
      <c r="N386" s="38"/>
      <c r="O386" s="37">
        <v>70</v>
      </c>
      <c r="P386" s="501" t="s">
        <v>626</v>
      </c>
      <c r="Q386" s="484"/>
      <c r="R386" s="484"/>
      <c r="S386" s="484"/>
      <c r="T386" s="485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0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4" t="s">
        <v>615</v>
      </c>
      <c r="AG386" s="78"/>
      <c r="AJ386" s="84" t="s">
        <v>45</v>
      </c>
      <c r="AK386" s="84">
        <v>0</v>
      </c>
      <c r="BB386" s="455" t="s">
        <v>67</v>
      </c>
      <c r="BM386" s="78">
        <f t="shared" si="51"/>
        <v>0</v>
      </c>
      <c r="BN386" s="78">
        <f t="shared" si="52"/>
        <v>0</v>
      </c>
      <c r="BO386" s="78">
        <f t="shared" si="53"/>
        <v>0</v>
      </c>
      <c r="BP386" s="78">
        <f t="shared" si="54"/>
        <v>0</v>
      </c>
    </row>
    <row r="387" spans="1:68" ht="27" customHeight="1" x14ac:dyDescent="0.25">
      <c r="A387" s="63" t="s">
        <v>624</v>
      </c>
      <c r="B387" s="63" t="s">
        <v>627</v>
      </c>
      <c r="C387" s="36">
        <v>4301031383</v>
      </c>
      <c r="D387" s="482">
        <v>4680115882072</v>
      </c>
      <c r="E387" s="482"/>
      <c r="F387" s="62">
        <v>0.6</v>
      </c>
      <c r="G387" s="37">
        <v>8</v>
      </c>
      <c r="H387" s="62">
        <v>4.8</v>
      </c>
      <c r="I387" s="62">
        <v>6.96</v>
      </c>
      <c r="J387" s="37">
        <v>120</v>
      </c>
      <c r="K387" s="37" t="s">
        <v>107</v>
      </c>
      <c r="L387" s="37" t="s">
        <v>45</v>
      </c>
      <c r="M387" s="38" t="s">
        <v>99</v>
      </c>
      <c r="N387" s="38"/>
      <c r="O387" s="37">
        <v>60</v>
      </c>
      <c r="P387" s="5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84"/>
      <c r="R387" s="484"/>
      <c r="S387" s="484"/>
      <c r="T387" s="485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0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56" t="s">
        <v>628</v>
      </c>
      <c r="AG387" s="78"/>
      <c r="AJ387" s="84" t="s">
        <v>45</v>
      </c>
      <c r="AK387" s="84">
        <v>0</v>
      </c>
      <c r="BB387" s="457" t="s">
        <v>67</v>
      </c>
      <c r="BM387" s="78">
        <f t="shared" si="51"/>
        <v>0</v>
      </c>
      <c r="BN387" s="78">
        <f t="shared" si="52"/>
        <v>0</v>
      </c>
      <c r="BO387" s="78">
        <f t="shared" si="53"/>
        <v>0</v>
      </c>
      <c r="BP387" s="78">
        <f t="shared" si="54"/>
        <v>0</v>
      </c>
    </row>
    <row r="388" spans="1:68" ht="27" customHeight="1" x14ac:dyDescent="0.25">
      <c r="A388" s="63" t="s">
        <v>624</v>
      </c>
      <c r="B388" s="63" t="s">
        <v>629</v>
      </c>
      <c r="C388" s="36">
        <v>4301031419</v>
      </c>
      <c r="D388" s="482">
        <v>4680115882072</v>
      </c>
      <c r="E388" s="482"/>
      <c r="F388" s="62">
        <v>0.6</v>
      </c>
      <c r="G388" s="37">
        <v>8</v>
      </c>
      <c r="H388" s="62">
        <v>4.8</v>
      </c>
      <c r="I388" s="62">
        <v>6.93</v>
      </c>
      <c r="J388" s="37">
        <v>132</v>
      </c>
      <c r="K388" s="37" t="s">
        <v>107</v>
      </c>
      <c r="L388" s="37" t="s">
        <v>45</v>
      </c>
      <c r="M388" s="38" t="s">
        <v>99</v>
      </c>
      <c r="N388" s="38"/>
      <c r="O388" s="37">
        <v>70</v>
      </c>
      <c r="P388" s="503" t="s">
        <v>630</v>
      </c>
      <c r="Q388" s="484"/>
      <c r="R388" s="484"/>
      <c r="S388" s="484"/>
      <c r="T388" s="485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0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8" t="s">
        <v>615</v>
      </c>
      <c r="AG388" s="78"/>
      <c r="AJ388" s="84" t="s">
        <v>45</v>
      </c>
      <c r="AK388" s="84">
        <v>0</v>
      </c>
      <c r="BB388" s="459" t="s">
        <v>67</v>
      </c>
      <c r="BM388" s="78">
        <f t="shared" si="51"/>
        <v>0</v>
      </c>
      <c r="BN388" s="78">
        <f t="shared" si="52"/>
        <v>0</v>
      </c>
      <c r="BO388" s="78">
        <f t="shared" si="53"/>
        <v>0</v>
      </c>
      <c r="BP388" s="78">
        <f t="shared" si="54"/>
        <v>0</v>
      </c>
    </row>
    <row r="389" spans="1:68" ht="27" customHeight="1" x14ac:dyDescent="0.25">
      <c r="A389" s="63" t="s">
        <v>631</v>
      </c>
      <c r="B389" s="63" t="s">
        <v>632</v>
      </c>
      <c r="C389" s="36">
        <v>4301031251</v>
      </c>
      <c r="D389" s="482">
        <v>4680115882102</v>
      </c>
      <c r="E389" s="482"/>
      <c r="F389" s="62">
        <v>0.6</v>
      </c>
      <c r="G389" s="37">
        <v>6</v>
      </c>
      <c r="H389" s="62">
        <v>3.6</v>
      </c>
      <c r="I389" s="62">
        <v>3.81</v>
      </c>
      <c r="J389" s="37">
        <v>132</v>
      </c>
      <c r="K389" s="37" t="s">
        <v>107</v>
      </c>
      <c r="L389" s="37" t="s">
        <v>45</v>
      </c>
      <c r="M389" s="38" t="s">
        <v>82</v>
      </c>
      <c r="N389" s="38"/>
      <c r="O389" s="37">
        <v>60</v>
      </c>
      <c r="P389" s="5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84"/>
      <c r="R389" s="484"/>
      <c r="S389" s="484"/>
      <c r="T389" s="4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0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60" t="s">
        <v>633</v>
      </c>
      <c r="AG389" s="78"/>
      <c r="AJ389" s="84" t="s">
        <v>45</v>
      </c>
      <c r="AK389" s="84">
        <v>0</v>
      </c>
      <c r="BB389" s="461" t="s">
        <v>67</v>
      </c>
      <c r="BM389" s="78">
        <f t="shared" si="51"/>
        <v>0</v>
      </c>
      <c r="BN389" s="78">
        <f t="shared" si="52"/>
        <v>0</v>
      </c>
      <c r="BO389" s="78">
        <f t="shared" si="53"/>
        <v>0</v>
      </c>
      <c r="BP389" s="78">
        <f t="shared" si="54"/>
        <v>0</v>
      </c>
    </row>
    <row r="390" spans="1:68" ht="27" customHeight="1" x14ac:dyDescent="0.25">
      <c r="A390" s="63" t="s">
        <v>631</v>
      </c>
      <c r="B390" s="63" t="s">
        <v>634</v>
      </c>
      <c r="C390" s="36">
        <v>4301031418</v>
      </c>
      <c r="D390" s="482">
        <v>4680115882102</v>
      </c>
      <c r="E390" s="482"/>
      <c r="F390" s="62">
        <v>0.6</v>
      </c>
      <c r="G390" s="37">
        <v>8</v>
      </c>
      <c r="H390" s="62">
        <v>4.8</v>
      </c>
      <c r="I390" s="62">
        <v>6.69</v>
      </c>
      <c r="J390" s="37">
        <v>132</v>
      </c>
      <c r="K390" s="37" t="s">
        <v>107</v>
      </c>
      <c r="L390" s="37" t="s">
        <v>45</v>
      </c>
      <c r="M390" s="38" t="s">
        <v>82</v>
      </c>
      <c r="N390" s="38"/>
      <c r="O390" s="37">
        <v>70</v>
      </c>
      <c r="P390" s="505" t="s">
        <v>635</v>
      </c>
      <c r="Q390" s="484"/>
      <c r="R390" s="484"/>
      <c r="S390" s="484"/>
      <c r="T390" s="4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0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62" t="s">
        <v>619</v>
      </c>
      <c r="AG390" s="78"/>
      <c r="AJ390" s="84" t="s">
        <v>45</v>
      </c>
      <c r="AK390" s="84">
        <v>0</v>
      </c>
      <c r="BB390" s="463" t="s">
        <v>67</v>
      </c>
      <c r="BM390" s="78">
        <f t="shared" si="51"/>
        <v>0</v>
      </c>
      <c r="BN390" s="78">
        <f t="shared" si="52"/>
        <v>0</v>
      </c>
      <c r="BO390" s="78">
        <f t="shared" si="53"/>
        <v>0</v>
      </c>
      <c r="BP390" s="78">
        <f t="shared" si="54"/>
        <v>0</v>
      </c>
    </row>
    <row r="391" spans="1:68" ht="27" customHeight="1" x14ac:dyDescent="0.25">
      <c r="A391" s="63" t="s">
        <v>636</v>
      </c>
      <c r="B391" s="63" t="s">
        <v>637</v>
      </c>
      <c r="C391" s="36">
        <v>4301031253</v>
      </c>
      <c r="D391" s="482">
        <v>4680115882096</v>
      </c>
      <c r="E391" s="482"/>
      <c r="F391" s="62">
        <v>0.6</v>
      </c>
      <c r="G391" s="37">
        <v>6</v>
      </c>
      <c r="H391" s="62">
        <v>3.6</v>
      </c>
      <c r="I391" s="62">
        <v>3.81</v>
      </c>
      <c r="J391" s="37">
        <v>132</v>
      </c>
      <c r="K391" s="37" t="s">
        <v>107</v>
      </c>
      <c r="L391" s="37" t="s">
        <v>45</v>
      </c>
      <c r="M391" s="38" t="s">
        <v>82</v>
      </c>
      <c r="N391" s="38"/>
      <c r="O391" s="37">
        <v>60</v>
      </c>
      <c r="P391" s="4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84"/>
      <c r="R391" s="484"/>
      <c r="S391" s="484"/>
      <c r="T391" s="4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0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4" t="s">
        <v>638</v>
      </c>
      <c r="AG391" s="78"/>
      <c r="AJ391" s="84" t="s">
        <v>45</v>
      </c>
      <c r="AK391" s="84">
        <v>0</v>
      </c>
      <c r="BB391" s="465" t="s">
        <v>67</v>
      </c>
      <c r="BM391" s="78">
        <f t="shared" si="51"/>
        <v>0</v>
      </c>
      <c r="BN391" s="78">
        <f t="shared" si="52"/>
        <v>0</v>
      </c>
      <c r="BO391" s="78">
        <f t="shared" si="53"/>
        <v>0</v>
      </c>
      <c r="BP391" s="78">
        <f t="shared" si="54"/>
        <v>0</v>
      </c>
    </row>
    <row r="392" spans="1:68" ht="27" customHeight="1" x14ac:dyDescent="0.25">
      <c r="A392" s="63" t="s">
        <v>636</v>
      </c>
      <c r="B392" s="63" t="s">
        <v>639</v>
      </c>
      <c r="C392" s="36">
        <v>4301031384</v>
      </c>
      <c r="D392" s="482">
        <v>4680115882096</v>
      </c>
      <c r="E392" s="482"/>
      <c r="F392" s="62">
        <v>0.6</v>
      </c>
      <c r="G392" s="37">
        <v>8</v>
      </c>
      <c r="H392" s="62">
        <v>4.8</v>
      </c>
      <c r="I392" s="62">
        <v>6.69</v>
      </c>
      <c r="J392" s="37">
        <v>120</v>
      </c>
      <c r="K392" s="37" t="s">
        <v>107</v>
      </c>
      <c r="L392" s="37" t="s">
        <v>45</v>
      </c>
      <c r="M392" s="38" t="s">
        <v>82</v>
      </c>
      <c r="N392" s="38"/>
      <c r="O392" s="37">
        <v>60</v>
      </c>
      <c r="P392" s="4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84"/>
      <c r="R392" s="484"/>
      <c r="S392" s="484"/>
      <c r="T392" s="4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0"/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66" t="s">
        <v>623</v>
      </c>
      <c r="AG392" s="78"/>
      <c r="AJ392" s="84" t="s">
        <v>45</v>
      </c>
      <c r="AK392" s="84">
        <v>0</v>
      </c>
      <c r="BB392" s="467" t="s">
        <v>67</v>
      </c>
      <c r="BM392" s="78">
        <f t="shared" si="51"/>
        <v>0</v>
      </c>
      <c r="BN392" s="78">
        <f t="shared" si="52"/>
        <v>0</v>
      </c>
      <c r="BO392" s="78">
        <f t="shared" si="53"/>
        <v>0</v>
      </c>
      <c r="BP392" s="78">
        <f t="shared" si="54"/>
        <v>0</v>
      </c>
    </row>
    <row r="393" spans="1:68" ht="27" customHeight="1" x14ac:dyDescent="0.25">
      <c r="A393" s="63" t="s">
        <v>636</v>
      </c>
      <c r="B393" s="63" t="s">
        <v>640</v>
      </c>
      <c r="C393" s="36">
        <v>4301031417</v>
      </c>
      <c r="D393" s="482">
        <v>4680115882096</v>
      </c>
      <c r="E393" s="482"/>
      <c r="F393" s="62">
        <v>0.6</v>
      </c>
      <c r="G393" s="37">
        <v>8</v>
      </c>
      <c r="H393" s="62">
        <v>4.8</v>
      </c>
      <c r="I393" s="62">
        <v>6.69</v>
      </c>
      <c r="J393" s="37">
        <v>132</v>
      </c>
      <c r="K393" s="37" t="s">
        <v>107</v>
      </c>
      <c r="L393" s="37" t="s">
        <v>45</v>
      </c>
      <c r="M393" s="38" t="s">
        <v>82</v>
      </c>
      <c r="N393" s="38"/>
      <c r="O393" s="37">
        <v>70</v>
      </c>
      <c r="P393" s="500" t="s">
        <v>641</v>
      </c>
      <c r="Q393" s="484"/>
      <c r="R393" s="484"/>
      <c r="S393" s="484"/>
      <c r="T393" s="4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0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68" t="s">
        <v>623</v>
      </c>
      <c r="AG393" s="78"/>
      <c r="AJ393" s="84" t="s">
        <v>45</v>
      </c>
      <c r="AK393" s="84">
        <v>0</v>
      </c>
      <c r="BB393" s="469" t="s">
        <v>67</v>
      </c>
      <c r="BM393" s="78">
        <f t="shared" si="51"/>
        <v>0</v>
      </c>
      <c r="BN393" s="78">
        <f t="shared" si="52"/>
        <v>0</v>
      </c>
      <c r="BO393" s="78">
        <f t="shared" si="53"/>
        <v>0</v>
      </c>
      <c r="BP393" s="78">
        <f t="shared" si="54"/>
        <v>0</v>
      </c>
    </row>
    <row r="394" spans="1:68" x14ac:dyDescent="0.2">
      <c r="A394" s="489"/>
      <c r="B394" s="489"/>
      <c r="C394" s="489"/>
      <c r="D394" s="489"/>
      <c r="E394" s="489"/>
      <c r="F394" s="489"/>
      <c r="G394" s="489"/>
      <c r="H394" s="489"/>
      <c r="I394" s="489"/>
      <c r="J394" s="489"/>
      <c r="K394" s="489"/>
      <c r="L394" s="489"/>
      <c r="M394" s="489"/>
      <c r="N394" s="489"/>
      <c r="O394" s="490"/>
      <c r="P394" s="486" t="s">
        <v>40</v>
      </c>
      <c r="Q394" s="487"/>
      <c r="R394" s="487"/>
      <c r="S394" s="487"/>
      <c r="T394" s="487"/>
      <c r="U394" s="487"/>
      <c r="V394" s="488"/>
      <c r="W394" s="42" t="s">
        <v>39</v>
      </c>
      <c r="X394" s="43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489"/>
      <c r="B395" s="489"/>
      <c r="C395" s="489"/>
      <c r="D395" s="489"/>
      <c r="E395" s="489"/>
      <c r="F395" s="489"/>
      <c r="G395" s="489"/>
      <c r="H395" s="489"/>
      <c r="I395" s="489"/>
      <c r="J395" s="489"/>
      <c r="K395" s="489"/>
      <c r="L395" s="489"/>
      <c r="M395" s="489"/>
      <c r="N395" s="489"/>
      <c r="O395" s="490"/>
      <c r="P395" s="486" t="s">
        <v>40</v>
      </c>
      <c r="Q395" s="487"/>
      <c r="R395" s="487"/>
      <c r="S395" s="487"/>
      <c r="T395" s="487"/>
      <c r="U395" s="487"/>
      <c r="V395" s="488"/>
      <c r="W395" s="42" t="s">
        <v>0</v>
      </c>
      <c r="X395" s="43">
        <f>IFERROR(SUM(X383:X393),"0")</f>
        <v>0</v>
      </c>
      <c r="Y395" s="43">
        <f>IFERROR(SUM(Y383:Y393),"0")</f>
        <v>0</v>
      </c>
      <c r="Z395" s="42"/>
      <c r="AA395" s="67"/>
      <c r="AB395" s="67"/>
      <c r="AC395" s="67"/>
    </row>
    <row r="396" spans="1:68" ht="14.25" customHeight="1" x14ac:dyDescent="0.25">
      <c r="A396" s="481" t="s">
        <v>78</v>
      </c>
      <c r="B396" s="481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4301051232</v>
      </c>
      <c r="D397" s="482">
        <v>4607091383409</v>
      </c>
      <c r="E397" s="482"/>
      <c r="F397" s="62">
        <v>1.3</v>
      </c>
      <c r="G397" s="37">
        <v>6</v>
      </c>
      <c r="H397" s="62">
        <v>7.8</v>
      </c>
      <c r="I397" s="62">
        <v>8.3010000000000002</v>
      </c>
      <c r="J397" s="37">
        <v>64</v>
      </c>
      <c r="K397" s="37" t="s">
        <v>100</v>
      </c>
      <c r="L397" s="37" t="s">
        <v>45</v>
      </c>
      <c r="M397" s="38" t="s">
        <v>106</v>
      </c>
      <c r="N397" s="38"/>
      <c r="O397" s="37">
        <v>45</v>
      </c>
      <c r="P397" s="4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84"/>
      <c r="R397" s="484"/>
      <c r="S397" s="484"/>
      <c r="T397" s="485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0" t="s">
        <v>644</v>
      </c>
      <c r="AG397" s="78"/>
      <c r="AJ397" s="84" t="s">
        <v>45</v>
      </c>
      <c r="AK397" s="84">
        <v>0</v>
      </c>
      <c r="BB397" s="471" t="s">
        <v>67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645</v>
      </c>
      <c r="B398" s="63" t="s">
        <v>646</v>
      </c>
      <c r="C398" s="36">
        <v>4301051231</v>
      </c>
      <c r="D398" s="482">
        <v>4607091383416</v>
      </c>
      <c r="E398" s="482"/>
      <c r="F398" s="62">
        <v>1.3</v>
      </c>
      <c r="G398" s="37">
        <v>6</v>
      </c>
      <c r="H398" s="62">
        <v>7.8</v>
      </c>
      <c r="I398" s="62">
        <v>8.3010000000000002</v>
      </c>
      <c r="J398" s="37">
        <v>64</v>
      </c>
      <c r="K398" s="37" t="s">
        <v>100</v>
      </c>
      <c r="L398" s="37" t="s">
        <v>45</v>
      </c>
      <c r="M398" s="38" t="s">
        <v>82</v>
      </c>
      <c r="N398" s="38"/>
      <c r="O398" s="37">
        <v>45</v>
      </c>
      <c r="P398" s="4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84"/>
      <c r="R398" s="484"/>
      <c r="S398" s="484"/>
      <c r="T398" s="48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2" t="s">
        <v>647</v>
      </c>
      <c r="AG398" s="78"/>
      <c r="AJ398" s="84" t="s">
        <v>45</v>
      </c>
      <c r="AK398" s="84">
        <v>0</v>
      </c>
      <c r="BB398" s="473" t="s">
        <v>67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489"/>
      <c r="B399" s="489"/>
      <c r="C399" s="489"/>
      <c r="D399" s="489"/>
      <c r="E399" s="489"/>
      <c r="F399" s="489"/>
      <c r="G399" s="489"/>
      <c r="H399" s="489"/>
      <c r="I399" s="489"/>
      <c r="J399" s="489"/>
      <c r="K399" s="489"/>
      <c r="L399" s="489"/>
      <c r="M399" s="489"/>
      <c r="N399" s="489"/>
      <c r="O399" s="490"/>
      <c r="P399" s="486" t="s">
        <v>40</v>
      </c>
      <c r="Q399" s="487"/>
      <c r="R399" s="487"/>
      <c r="S399" s="487"/>
      <c r="T399" s="487"/>
      <c r="U399" s="487"/>
      <c r="V399" s="488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489"/>
      <c r="B400" s="489"/>
      <c r="C400" s="489"/>
      <c r="D400" s="489"/>
      <c r="E400" s="489"/>
      <c r="F400" s="489"/>
      <c r="G400" s="489"/>
      <c r="H400" s="489"/>
      <c r="I400" s="489"/>
      <c r="J400" s="489"/>
      <c r="K400" s="489"/>
      <c r="L400" s="489"/>
      <c r="M400" s="489"/>
      <c r="N400" s="489"/>
      <c r="O400" s="490"/>
      <c r="P400" s="486" t="s">
        <v>40</v>
      </c>
      <c r="Q400" s="487"/>
      <c r="R400" s="487"/>
      <c r="S400" s="487"/>
      <c r="T400" s="487"/>
      <c r="U400" s="487"/>
      <c r="V400" s="488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27.75" customHeight="1" x14ac:dyDescent="0.2">
      <c r="A401" s="497" t="s">
        <v>648</v>
      </c>
      <c r="B401" s="497"/>
      <c r="C401" s="497"/>
      <c r="D401" s="497"/>
      <c r="E401" s="497"/>
      <c r="F401" s="497"/>
      <c r="G401" s="497"/>
      <c r="H401" s="497"/>
      <c r="I401" s="497"/>
      <c r="J401" s="497"/>
      <c r="K401" s="497"/>
      <c r="L401" s="497"/>
      <c r="M401" s="497"/>
      <c r="N401" s="497"/>
      <c r="O401" s="497"/>
      <c r="P401" s="497"/>
      <c r="Q401" s="497"/>
      <c r="R401" s="497"/>
      <c r="S401" s="497"/>
      <c r="T401" s="497"/>
      <c r="U401" s="497"/>
      <c r="V401" s="497"/>
      <c r="W401" s="497"/>
      <c r="X401" s="497"/>
      <c r="Y401" s="497"/>
      <c r="Z401" s="497"/>
      <c r="AA401" s="54"/>
      <c r="AB401" s="54"/>
      <c r="AC401" s="54"/>
    </row>
    <row r="402" spans="1:68" ht="16.5" customHeight="1" x14ac:dyDescent="0.25">
      <c r="A402" s="480" t="s">
        <v>648</v>
      </c>
      <c r="B402" s="480"/>
      <c r="C402" s="480"/>
      <c r="D402" s="480"/>
      <c r="E402" s="480"/>
      <c r="F402" s="480"/>
      <c r="G402" s="480"/>
      <c r="H402" s="480"/>
      <c r="I402" s="480"/>
      <c r="J402" s="480"/>
      <c r="K402" s="480"/>
      <c r="L402" s="480"/>
      <c r="M402" s="480"/>
      <c r="N402" s="480"/>
      <c r="O402" s="480"/>
      <c r="P402" s="480"/>
      <c r="Q402" s="480"/>
      <c r="R402" s="480"/>
      <c r="S402" s="480"/>
      <c r="T402" s="480"/>
      <c r="U402" s="480"/>
      <c r="V402" s="480"/>
      <c r="W402" s="480"/>
      <c r="X402" s="480"/>
      <c r="Y402" s="480"/>
      <c r="Z402" s="480"/>
      <c r="AA402" s="65"/>
      <c r="AB402" s="65"/>
      <c r="AC402" s="79"/>
    </row>
    <row r="403" spans="1:68" ht="14.25" customHeight="1" x14ac:dyDescent="0.25">
      <c r="A403" s="481" t="s">
        <v>78</v>
      </c>
      <c r="B403" s="481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  <c r="AA403" s="66"/>
      <c r="AB403" s="66"/>
      <c r="AC403" s="80"/>
    </row>
    <row r="404" spans="1:68" ht="27" customHeight="1" x14ac:dyDescent="0.25">
      <c r="A404" s="63" t="s">
        <v>649</v>
      </c>
      <c r="B404" s="63" t="s">
        <v>650</v>
      </c>
      <c r="C404" s="36">
        <v>4301051933</v>
      </c>
      <c r="D404" s="482">
        <v>4640242180540</v>
      </c>
      <c r="E404" s="482"/>
      <c r="F404" s="62">
        <v>1.3</v>
      </c>
      <c r="G404" s="37">
        <v>6</v>
      </c>
      <c r="H404" s="62">
        <v>7.8</v>
      </c>
      <c r="I404" s="62">
        <v>8.3190000000000008</v>
      </c>
      <c r="J404" s="37">
        <v>64</v>
      </c>
      <c r="K404" s="37" t="s">
        <v>100</v>
      </c>
      <c r="L404" s="37" t="s">
        <v>45</v>
      </c>
      <c r="M404" s="38" t="s">
        <v>106</v>
      </c>
      <c r="N404" s="38"/>
      <c r="O404" s="37">
        <v>45</v>
      </c>
      <c r="P404" s="483" t="s">
        <v>651</v>
      </c>
      <c r="Q404" s="484"/>
      <c r="R404" s="484"/>
      <c r="S404" s="484"/>
      <c r="T404" s="48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74" t="s">
        <v>652</v>
      </c>
      <c r="AG404" s="78"/>
      <c r="AJ404" s="84" t="s">
        <v>45</v>
      </c>
      <c r="AK404" s="84">
        <v>0</v>
      </c>
      <c r="BB404" s="475" t="s">
        <v>67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489"/>
      <c r="B405" s="489"/>
      <c r="C405" s="489"/>
      <c r="D405" s="489"/>
      <c r="E405" s="489"/>
      <c r="F405" s="489"/>
      <c r="G405" s="489"/>
      <c r="H405" s="489"/>
      <c r="I405" s="489"/>
      <c r="J405" s="489"/>
      <c r="K405" s="489"/>
      <c r="L405" s="489"/>
      <c r="M405" s="489"/>
      <c r="N405" s="489"/>
      <c r="O405" s="490"/>
      <c r="P405" s="486" t="s">
        <v>40</v>
      </c>
      <c r="Q405" s="487"/>
      <c r="R405" s="487"/>
      <c r="S405" s="487"/>
      <c r="T405" s="487"/>
      <c r="U405" s="487"/>
      <c r="V405" s="488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489"/>
      <c r="B406" s="489"/>
      <c r="C406" s="489"/>
      <c r="D406" s="489"/>
      <c r="E406" s="489"/>
      <c r="F406" s="489"/>
      <c r="G406" s="489"/>
      <c r="H406" s="489"/>
      <c r="I406" s="489"/>
      <c r="J406" s="489"/>
      <c r="K406" s="489"/>
      <c r="L406" s="489"/>
      <c r="M406" s="489"/>
      <c r="N406" s="489"/>
      <c r="O406" s="490"/>
      <c r="P406" s="486" t="s">
        <v>40</v>
      </c>
      <c r="Q406" s="487"/>
      <c r="R406" s="487"/>
      <c r="S406" s="487"/>
      <c r="T406" s="487"/>
      <c r="U406" s="487"/>
      <c r="V406" s="488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5" customHeight="1" x14ac:dyDescent="0.2">
      <c r="A407" s="489"/>
      <c r="B407" s="489"/>
      <c r="C407" s="489"/>
      <c r="D407" s="489"/>
      <c r="E407" s="489"/>
      <c r="F407" s="489"/>
      <c r="G407" s="489"/>
      <c r="H407" s="489"/>
      <c r="I407" s="489"/>
      <c r="J407" s="489"/>
      <c r="K407" s="489"/>
      <c r="L407" s="489"/>
      <c r="M407" s="489"/>
      <c r="N407" s="489"/>
      <c r="O407" s="494"/>
      <c r="P407" s="491" t="s">
        <v>33</v>
      </c>
      <c r="Q407" s="492"/>
      <c r="R407" s="492"/>
      <c r="S407" s="492"/>
      <c r="T407" s="492"/>
      <c r="U407" s="492"/>
      <c r="V407" s="493"/>
      <c r="W407" s="42" t="s">
        <v>0</v>
      </c>
      <c r="X407" s="43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0</v>
      </c>
      <c r="Y407" s="43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0</v>
      </c>
      <c r="Z407" s="42"/>
      <c r="AA407" s="67"/>
      <c r="AB407" s="67"/>
      <c r="AC407" s="67"/>
    </row>
    <row r="408" spans="1:68" x14ac:dyDescent="0.2">
      <c r="A408" s="489"/>
      <c r="B408" s="489"/>
      <c r="C408" s="489"/>
      <c r="D408" s="489"/>
      <c r="E408" s="489"/>
      <c r="F408" s="489"/>
      <c r="G408" s="489"/>
      <c r="H408" s="489"/>
      <c r="I408" s="489"/>
      <c r="J408" s="489"/>
      <c r="K408" s="489"/>
      <c r="L408" s="489"/>
      <c r="M408" s="489"/>
      <c r="N408" s="489"/>
      <c r="O408" s="494"/>
      <c r="P408" s="491" t="s">
        <v>34</v>
      </c>
      <c r="Q408" s="492"/>
      <c r="R408" s="492"/>
      <c r="S408" s="492"/>
      <c r="T408" s="492"/>
      <c r="U408" s="492"/>
      <c r="V408" s="493"/>
      <c r="W408" s="42" t="s">
        <v>0</v>
      </c>
      <c r="X408" s="43">
        <f>IFERROR(SUM(BM22:BM404),"0")</f>
        <v>0</v>
      </c>
      <c r="Y408" s="43">
        <f>IFERROR(SUM(BN22:BN404),"0")</f>
        <v>0</v>
      </c>
      <c r="Z408" s="42"/>
      <c r="AA408" s="67"/>
      <c r="AB408" s="67"/>
      <c r="AC408" s="67"/>
    </row>
    <row r="409" spans="1:68" x14ac:dyDescent="0.2">
      <c r="A409" s="489"/>
      <c r="B409" s="489"/>
      <c r="C409" s="489"/>
      <c r="D409" s="489"/>
      <c r="E409" s="489"/>
      <c r="F409" s="489"/>
      <c r="G409" s="489"/>
      <c r="H409" s="489"/>
      <c r="I409" s="489"/>
      <c r="J409" s="489"/>
      <c r="K409" s="489"/>
      <c r="L409" s="489"/>
      <c r="M409" s="489"/>
      <c r="N409" s="489"/>
      <c r="O409" s="494"/>
      <c r="P409" s="491" t="s">
        <v>35</v>
      </c>
      <c r="Q409" s="492"/>
      <c r="R409" s="492"/>
      <c r="S409" s="492"/>
      <c r="T409" s="492"/>
      <c r="U409" s="492"/>
      <c r="V409" s="493"/>
      <c r="W409" s="42" t="s">
        <v>20</v>
      </c>
      <c r="X409" s="44">
        <f>ROUNDUP(SUM(BO22:BO404),0)</f>
        <v>0</v>
      </c>
      <c r="Y409" s="44">
        <f>ROUNDUP(SUM(BP22:BP404),0)</f>
        <v>0</v>
      </c>
      <c r="Z409" s="42"/>
      <c r="AA409" s="67"/>
      <c r="AB409" s="67"/>
      <c r="AC409" s="67"/>
    </row>
    <row r="410" spans="1:68" x14ac:dyDescent="0.2">
      <c r="A410" s="489"/>
      <c r="B410" s="489"/>
      <c r="C410" s="489"/>
      <c r="D410" s="489"/>
      <c r="E410" s="489"/>
      <c r="F410" s="489"/>
      <c r="G410" s="489"/>
      <c r="H410" s="489"/>
      <c r="I410" s="489"/>
      <c r="J410" s="489"/>
      <c r="K410" s="489"/>
      <c r="L410" s="489"/>
      <c r="M410" s="489"/>
      <c r="N410" s="489"/>
      <c r="O410" s="494"/>
      <c r="P410" s="491" t="s">
        <v>36</v>
      </c>
      <c r="Q410" s="492"/>
      <c r="R410" s="492"/>
      <c r="S410" s="492"/>
      <c r="T410" s="492"/>
      <c r="U410" s="492"/>
      <c r="V410" s="493"/>
      <c r="W410" s="42" t="s">
        <v>0</v>
      </c>
      <c r="X410" s="43">
        <f>GrossWeightTotal+PalletQtyTotal*25</f>
        <v>0</v>
      </c>
      <c r="Y410" s="43">
        <f>GrossWeightTotalR+PalletQtyTotalR*25</f>
        <v>0</v>
      </c>
      <c r="Z410" s="42"/>
      <c r="AA410" s="67"/>
      <c r="AB410" s="67"/>
      <c r="AC410" s="67"/>
    </row>
    <row r="411" spans="1:68" x14ac:dyDescent="0.2">
      <c r="A411" s="489"/>
      <c r="B411" s="489"/>
      <c r="C411" s="489"/>
      <c r="D411" s="489"/>
      <c r="E411" s="489"/>
      <c r="F411" s="489"/>
      <c r="G411" s="489"/>
      <c r="H411" s="489"/>
      <c r="I411" s="489"/>
      <c r="J411" s="489"/>
      <c r="K411" s="489"/>
      <c r="L411" s="489"/>
      <c r="M411" s="489"/>
      <c r="N411" s="489"/>
      <c r="O411" s="494"/>
      <c r="P411" s="491" t="s">
        <v>37</v>
      </c>
      <c r="Q411" s="492"/>
      <c r="R411" s="492"/>
      <c r="S411" s="492"/>
      <c r="T411" s="492"/>
      <c r="U411" s="492"/>
      <c r="V411" s="493"/>
      <c r="W411" s="42" t="s">
        <v>20</v>
      </c>
      <c r="X411" s="43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0</v>
      </c>
      <c r="Y411" s="43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0</v>
      </c>
      <c r="Z411" s="42"/>
      <c r="AA411" s="67"/>
      <c r="AB411" s="67"/>
      <c r="AC411" s="67"/>
    </row>
    <row r="412" spans="1:68" ht="14.25" x14ac:dyDescent="0.2">
      <c r="A412" s="489"/>
      <c r="B412" s="489"/>
      <c r="C412" s="489"/>
      <c r="D412" s="489"/>
      <c r="E412" s="489"/>
      <c r="F412" s="489"/>
      <c r="G412" s="489"/>
      <c r="H412" s="489"/>
      <c r="I412" s="489"/>
      <c r="J412" s="489"/>
      <c r="K412" s="489"/>
      <c r="L412" s="489"/>
      <c r="M412" s="489"/>
      <c r="N412" s="489"/>
      <c r="O412" s="494"/>
      <c r="P412" s="491" t="s">
        <v>38</v>
      </c>
      <c r="Q412" s="492"/>
      <c r="R412" s="492"/>
      <c r="S412" s="492"/>
      <c r="T412" s="492"/>
      <c r="U412" s="492"/>
      <c r="V412" s="493"/>
      <c r="W412" s="45" t="s">
        <v>51</v>
      </c>
      <c r="X412" s="42"/>
      <c r="Y412" s="42"/>
      <c r="Z412" s="42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0</v>
      </c>
      <c r="AA412" s="67"/>
      <c r="AB412" s="67"/>
      <c r="AC412" s="67"/>
    </row>
    <row r="413" spans="1:68" ht="13.5" thickBot="1" x14ac:dyDescent="0.25"/>
    <row r="414" spans="1:68" ht="27" thickTop="1" thickBot="1" x14ac:dyDescent="0.25">
      <c r="A414" s="46" t="s">
        <v>9</v>
      </c>
      <c r="B414" s="85" t="s">
        <v>77</v>
      </c>
      <c r="C414" s="476" t="s">
        <v>93</v>
      </c>
      <c r="D414" s="476" t="s">
        <v>93</v>
      </c>
      <c r="E414" s="476" t="s">
        <v>93</v>
      </c>
      <c r="F414" s="476" t="s">
        <v>93</v>
      </c>
      <c r="G414" s="476" t="s">
        <v>93</v>
      </c>
      <c r="H414" s="476" t="s">
        <v>236</v>
      </c>
      <c r="I414" s="476" t="s">
        <v>236</v>
      </c>
      <c r="J414" s="476" t="s">
        <v>236</v>
      </c>
      <c r="K414" s="476" t="s">
        <v>236</v>
      </c>
      <c r="L414" s="476" t="s">
        <v>236</v>
      </c>
      <c r="M414" s="476" t="s">
        <v>236</v>
      </c>
      <c r="N414" s="477"/>
      <c r="O414" s="476" t="s">
        <v>236</v>
      </c>
      <c r="P414" s="476" t="s">
        <v>236</v>
      </c>
      <c r="Q414" s="476" t="s">
        <v>236</v>
      </c>
      <c r="R414" s="476" t="s">
        <v>236</v>
      </c>
      <c r="S414" s="476" t="s">
        <v>236</v>
      </c>
      <c r="T414" s="476" t="s">
        <v>236</v>
      </c>
      <c r="U414" s="476" t="s">
        <v>470</v>
      </c>
      <c r="V414" s="476" t="s">
        <v>470</v>
      </c>
      <c r="W414" s="476" t="s">
        <v>539</v>
      </c>
      <c r="X414" s="476" t="s">
        <v>539</v>
      </c>
      <c r="Y414" s="85" t="s">
        <v>570</v>
      </c>
      <c r="Z414" s="85" t="s">
        <v>648</v>
      </c>
      <c r="AB414" s="60"/>
      <c r="AC414" s="60"/>
      <c r="AF414" s="1"/>
    </row>
    <row r="415" spans="1:68" ht="14.25" customHeight="1" thickTop="1" x14ac:dyDescent="0.2">
      <c r="A415" s="478" t="s">
        <v>10</v>
      </c>
      <c r="B415" s="476" t="s">
        <v>77</v>
      </c>
      <c r="C415" s="476" t="s">
        <v>94</v>
      </c>
      <c r="D415" s="476" t="s">
        <v>112</v>
      </c>
      <c r="E415" s="476" t="s">
        <v>151</v>
      </c>
      <c r="F415" s="476" t="s">
        <v>175</v>
      </c>
      <c r="G415" s="476" t="s">
        <v>93</v>
      </c>
      <c r="H415" s="476" t="s">
        <v>237</v>
      </c>
      <c r="I415" s="476" t="s">
        <v>258</v>
      </c>
      <c r="J415" s="476" t="s">
        <v>311</v>
      </c>
      <c r="K415" s="476" t="s">
        <v>322</v>
      </c>
      <c r="L415" s="476" t="s">
        <v>341</v>
      </c>
      <c r="M415" s="476" t="s">
        <v>357</v>
      </c>
      <c r="N415" s="1"/>
      <c r="O415" s="476" t="s">
        <v>360</v>
      </c>
      <c r="P415" s="476" t="s">
        <v>367</v>
      </c>
      <c r="Q415" s="476" t="s">
        <v>371</v>
      </c>
      <c r="R415" s="476" t="s">
        <v>377</v>
      </c>
      <c r="S415" s="476" t="s">
        <v>382</v>
      </c>
      <c r="T415" s="476" t="s">
        <v>460</v>
      </c>
      <c r="U415" s="476" t="s">
        <v>471</v>
      </c>
      <c r="V415" s="476" t="s">
        <v>505</v>
      </c>
      <c r="W415" s="476" t="s">
        <v>540</v>
      </c>
      <c r="X415" s="476" t="s">
        <v>559</v>
      </c>
      <c r="Y415" s="476" t="s">
        <v>570</v>
      </c>
      <c r="Z415" s="476" t="s">
        <v>648</v>
      </c>
      <c r="AB415" s="60"/>
      <c r="AC415" s="60"/>
      <c r="AF415" s="1"/>
    </row>
    <row r="416" spans="1:68" ht="13.5" thickBot="1" x14ac:dyDescent="0.25">
      <c r="A416" s="479"/>
      <c r="B416" s="476"/>
      <c r="C416" s="476"/>
      <c r="D416" s="476"/>
      <c r="E416" s="476"/>
      <c r="F416" s="476"/>
      <c r="G416" s="476"/>
      <c r="H416" s="476"/>
      <c r="I416" s="476"/>
      <c r="J416" s="476"/>
      <c r="K416" s="476"/>
      <c r="L416" s="476"/>
      <c r="M416" s="476"/>
      <c r="N416" s="1"/>
      <c r="O416" s="476"/>
      <c r="P416" s="476"/>
      <c r="Q416" s="476"/>
      <c r="R416" s="476"/>
      <c r="S416" s="476"/>
      <c r="T416" s="476"/>
      <c r="U416" s="476"/>
      <c r="V416" s="476"/>
      <c r="W416" s="476"/>
      <c r="X416" s="476"/>
      <c r="Y416" s="476"/>
      <c r="Z416" s="476"/>
      <c r="AB416" s="60"/>
      <c r="AC416" s="60"/>
      <c r="AF416" s="1"/>
    </row>
    <row r="417" spans="1:32" ht="18" thickTop="1" thickBot="1" x14ac:dyDescent="0.25">
      <c r="A417" s="46" t="s">
        <v>13</v>
      </c>
      <c r="B417" s="52">
        <f>IFERROR(Y22*1,"0")+IFERROR(Y23*1,"0")+IFERROR(Y27*1,"0")</f>
        <v>0</v>
      </c>
      <c r="C417" s="52">
        <f>IFERROR(Y33*1,"0")+IFERROR(Y34*1,"0")+IFERROR(Y35*1,"0")+IFERROR(Y36*1,"0")+IFERROR(Y37*1,"0")</f>
        <v>0</v>
      </c>
      <c r="D417" s="52">
        <f>IFERROR(Y42*1,"0")+IFERROR(Y43*1,"0")+IFERROR(Y44*1,"0")+IFERROR(Y45*1,"0")+IFERROR(Y46*1,"0")+IFERROR(Y47*1,"0")+IFERROR(Y48*1,"0")+IFERROR(Y52*1,"0")+IFERROR(Y53*1,"0")+IFERROR(Y54*1,"0")+IFERROR(Y55*1,"0")+IFERROR(Y59*1,"0")+IFERROR(Y60*1,"0")</f>
        <v>0</v>
      </c>
      <c r="E417" s="52">
        <f>IFERROR(Y65*1,"0")+IFERROR(Y66*1,"0")+IFERROR(Y70*1,"0")+IFERROR(Y71*1,"0")+IFERROR(Y72*1,"0")+IFERROR(Y73*1,"0")+IFERROR(Y74*1,"0")+IFERROR(Y75*1,"0")+IFERROR(Y76*1,"0")+IFERROR(Y77*1,"0")</f>
        <v>0</v>
      </c>
      <c r="F417" s="52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0</v>
      </c>
      <c r="G417" s="52">
        <f>IFERROR(Y110*1,"0")+IFERROR(Y114*1,"0")+IFERROR(Y115*1,"0")+IFERROR(Y116*1,"0")+IFERROR(Y117*1,"0")+IFERROR(Y118*1,"0")+IFERROR(Y122*1,"0")+IFERROR(Y123*1,"0")</f>
        <v>0</v>
      </c>
      <c r="H417" s="52">
        <f>IFERROR(Y129*1,"0")+IFERROR(Y130*1,"0")+IFERROR(Y131*1,"0")+IFERROR(Y132*1,"0")+IFERROR(Y133*1,"0")+IFERROR(Y134*1,"0")+IFERROR(Y135*1,"0")+IFERROR(Y136*1,"0")</f>
        <v>0</v>
      </c>
      <c r="I417" s="52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0</v>
      </c>
      <c r="J417" s="52">
        <f>IFERROR(Y176*1,"0")+IFERROR(Y177*1,"0")+IFERROR(Y178*1,"0")+IFERROR(Y179*1,"0")</f>
        <v>0</v>
      </c>
      <c r="K417" s="52">
        <f>IFERROR(Y184*1,"0")+IFERROR(Y185*1,"0")+IFERROR(Y186*1,"0")+IFERROR(Y187*1,"0")+IFERROR(Y188*1,"0")+IFERROR(Y189*1,"0")+IFERROR(Y190*1,"0")</f>
        <v>0</v>
      </c>
      <c r="L417" s="52">
        <f>IFERROR(Y195*1,"0")+IFERROR(Y196*1,"0")+IFERROR(Y197*1,"0")+IFERROR(Y198*1,"0")+IFERROR(Y199*1,"0")</f>
        <v>0</v>
      </c>
      <c r="M417" s="52">
        <f>IFERROR(Y204*1,"0")</f>
        <v>0</v>
      </c>
      <c r="N417" s="1"/>
      <c r="O417" s="52">
        <f>IFERROR(Y209*1,"0")+IFERROR(Y210*1,"0")</f>
        <v>0</v>
      </c>
      <c r="P417" s="52">
        <f>IFERROR(Y215*1,"0")</f>
        <v>0</v>
      </c>
      <c r="Q417" s="52">
        <f>IFERROR(Y220*1,"0")+IFERROR(Y221*1,"0")</f>
        <v>0</v>
      </c>
      <c r="R417" s="52">
        <f>IFERROR(Y226*1,"0")</f>
        <v>0</v>
      </c>
      <c r="S417" s="52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52">
        <f>IFERROR(Y276*1,"0")+IFERROR(Y280*1,"0")+IFERROR(Y281*1,"0")</f>
        <v>0</v>
      </c>
      <c r="U417" s="52">
        <f>IFERROR(Y287*1,"0")+IFERROR(Y288*1,"0")+IFERROR(Y289*1,"0")+IFERROR(Y290*1,"0")+IFERROR(Y291*1,"0")+IFERROR(Y292*1,"0")+IFERROR(Y296*1,"0")+IFERROR(Y297*1,"0")+IFERROR(Y301*1,"0")+IFERROR(Y302*1,"0")+IFERROR(Y306*1,"0")</f>
        <v>0</v>
      </c>
      <c r="V417" s="52">
        <f>IFERROR(Y311*1,"0")+IFERROR(Y312*1,"0")+IFERROR(Y313*1,"0")+IFERROR(Y314*1,"0")+IFERROR(Y315*1,"0")+IFERROR(Y319*1,"0")+IFERROR(Y320*1,"0")+IFERROR(Y324*1,"0")+IFERROR(Y325*1,"0")+IFERROR(Y326*1,"0")+IFERROR(Y327*1,"0")+IFERROR(Y331*1,"0")</f>
        <v>0</v>
      </c>
      <c r="W417" s="52">
        <f>IFERROR(Y337*1,"0")+IFERROR(Y338*1,"0")+IFERROR(Y339*1,"0")+IFERROR(Y340*1,"0")+IFERROR(Y344*1,"0")+IFERROR(Y345*1,"0")</f>
        <v>0</v>
      </c>
      <c r="X417" s="52">
        <f>IFERROR(Y350*1,"0")+IFERROR(Y351*1,"0")+IFERROR(Y355*1,"0")</f>
        <v>0</v>
      </c>
      <c r="Y417" s="52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0</v>
      </c>
      <c r="Z417" s="52">
        <f>IFERROR(Y404*1,"0")</f>
        <v>0</v>
      </c>
      <c r="AB417" s="60"/>
      <c r="AC417" s="60"/>
      <c r="AF417" s="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3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A403:Z403"/>
    <mergeCell ref="D404:E404"/>
    <mergeCell ref="P404:T404"/>
    <mergeCell ref="P405:V405"/>
    <mergeCell ref="A405:O406"/>
    <mergeCell ref="P406:V406"/>
    <mergeCell ref="P407:V407"/>
    <mergeCell ref="A407:O412"/>
    <mergeCell ref="P408:V408"/>
    <mergeCell ref="P409:V409"/>
    <mergeCell ref="P410:V410"/>
    <mergeCell ref="P411:V411"/>
    <mergeCell ref="P412:V412"/>
    <mergeCell ref="A415:A416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V415:V416"/>
    <mergeCell ref="W415:W416"/>
    <mergeCell ref="X415:X416"/>
    <mergeCell ref="Y415:Y416"/>
    <mergeCell ref="Z415:Z416"/>
    <mergeCell ref="C414:G414"/>
    <mergeCell ref="H414:T414"/>
    <mergeCell ref="U414:V414"/>
    <mergeCell ref="W414:X414"/>
    <mergeCell ref="J415:J416"/>
    <mergeCell ref="K415:K416"/>
    <mergeCell ref="L415:L416"/>
    <mergeCell ref="M415:M416"/>
    <mergeCell ref="O415:O416"/>
    <mergeCell ref="P415:P416"/>
    <mergeCell ref="Q415:Q416"/>
    <mergeCell ref="R415:R416"/>
    <mergeCell ref="S415:S416"/>
    <mergeCell ref="T415:T416"/>
    <mergeCell ref="U415:U41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3" t="s">
        <v>654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656</v>
      </c>
      <c r="D6" s="53" t="s">
        <v>657</v>
      </c>
      <c r="E6" s="53" t="s">
        <v>45</v>
      </c>
    </row>
    <row r="8" spans="2:8" x14ac:dyDescent="0.2">
      <c r="B8" s="53" t="s">
        <v>76</v>
      </c>
      <c r="C8" s="53" t="s">
        <v>656</v>
      </c>
      <c r="D8" s="53" t="s">
        <v>45</v>
      </c>
      <c r="E8" s="53" t="s">
        <v>45</v>
      </c>
    </row>
    <row r="10" spans="2:8" x14ac:dyDescent="0.2">
      <c r="B10" s="53" t="s">
        <v>658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667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668</v>
      </c>
      <c r="C20" s="53" t="s">
        <v>45</v>
      </c>
      <c r="D20" s="53" t="s">
        <v>45</v>
      </c>
      <c r="E20" s="53" t="s">
        <v>45</v>
      </c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822</vt:i4>
      </vt:variant>
    </vt:vector>
  </HeadingPairs>
  <TitlesOfParts>
    <vt:vector size="8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2025-03-14T10:02:04Z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