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7F81EC-888A-46D1-9DB3-AC19E88592B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N639" i="2" s="1"/>
  <c r="BO638" i="2"/>
  <c r="BM638" i="2"/>
  <c r="Y638" i="2"/>
  <c r="BN638" i="2" s="1"/>
  <c r="X636" i="2"/>
  <c r="X635" i="2"/>
  <c r="BO634" i="2"/>
  <c r="BM634" i="2"/>
  <c r="Y634" i="2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N620" i="2"/>
  <c r="BM620" i="2"/>
  <c r="Z620" i="2"/>
  <c r="Y620" i="2"/>
  <c r="BP620" i="2" s="1"/>
  <c r="BO619" i="2"/>
  <c r="BM619" i="2"/>
  <c r="Y619" i="2"/>
  <c r="BN619" i="2" s="1"/>
  <c r="BO618" i="2"/>
  <c r="BM618" i="2"/>
  <c r="Y618" i="2"/>
  <c r="Y622" i="2" s="1"/>
  <c r="BO617" i="2"/>
  <c r="BM617" i="2"/>
  <c r="Y617" i="2"/>
  <c r="BP617" i="2" s="1"/>
  <c r="X615" i="2"/>
  <c r="X614" i="2"/>
  <c r="BO613" i="2"/>
  <c r="BM613" i="2"/>
  <c r="Y613" i="2"/>
  <c r="BO612" i="2"/>
  <c r="BM612" i="2"/>
  <c r="Y612" i="2"/>
  <c r="BP612" i="2" s="1"/>
  <c r="BP611" i="2"/>
  <c r="BO611" i="2"/>
  <c r="BM611" i="2"/>
  <c r="Y611" i="2"/>
  <c r="BN611" i="2" s="1"/>
  <c r="BO610" i="2"/>
  <c r="BM610" i="2"/>
  <c r="Y610" i="2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N604" i="2" s="1"/>
  <c r="BO603" i="2"/>
  <c r="BM603" i="2"/>
  <c r="Y603" i="2"/>
  <c r="Z603" i="2" s="1"/>
  <c r="BO602" i="2"/>
  <c r="BM602" i="2"/>
  <c r="Y602" i="2"/>
  <c r="BP602" i="2" s="1"/>
  <c r="BO601" i="2"/>
  <c r="BM601" i="2"/>
  <c r="Y601" i="2"/>
  <c r="BN601" i="2" s="1"/>
  <c r="BP600" i="2"/>
  <c r="BO600" i="2"/>
  <c r="BN600" i="2"/>
  <c r="BM600" i="2"/>
  <c r="Y600" i="2"/>
  <c r="Z600" i="2" s="1"/>
  <c r="BO599" i="2"/>
  <c r="BM599" i="2"/>
  <c r="Y599" i="2"/>
  <c r="X597" i="2"/>
  <c r="X596" i="2"/>
  <c r="BO595" i="2"/>
  <c r="BM595" i="2"/>
  <c r="Y595" i="2"/>
  <c r="Z595" i="2" s="1"/>
  <c r="BO594" i="2"/>
  <c r="BM594" i="2"/>
  <c r="Y594" i="2"/>
  <c r="BO593" i="2"/>
  <c r="BM593" i="2"/>
  <c r="Y593" i="2"/>
  <c r="BP593" i="2" s="1"/>
  <c r="BP592" i="2"/>
  <c r="BO592" i="2"/>
  <c r="BN592" i="2"/>
  <c r="BM592" i="2"/>
  <c r="Y592" i="2"/>
  <c r="Z592" i="2" s="1"/>
  <c r="X590" i="2"/>
  <c r="X589" i="2"/>
  <c r="BO588" i="2"/>
  <c r="BM588" i="2"/>
  <c r="Y588" i="2"/>
  <c r="Z588" i="2" s="1"/>
  <c r="BP587" i="2"/>
  <c r="BO587" i="2"/>
  <c r="BM587" i="2"/>
  <c r="Y587" i="2"/>
  <c r="BN587" i="2" s="1"/>
  <c r="BO586" i="2"/>
  <c r="BM586" i="2"/>
  <c r="Z586" i="2"/>
  <c r="Y586" i="2"/>
  <c r="BP586" i="2" s="1"/>
  <c r="BO585" i="2"/>
  <c r="BM585" i="2"/>
  <c r="Y585" i="2"/>
  <c r="Z585" i="2" s="1"/>
  <c r="BP584" i="2"/>
  <c r="BO584" i="2"/>
  <c r="BN584" i="2"/>
  <c r="BM584" i="2"/>
  <c r="Z584" i="2"/>
  <c r="Y584" i="2"/>
  <c r="BO583" i="2"/>
  <c r="BM583" i="2"/>
  <c r="Y583" i="2"/>
  <c r="BP583" i="2" s="1"/>
  <c r="BP582" i="2"/>
  <c r="BO582" i="2"/>
  <c r="BM582" i="2"/>
  <c r="Y582" i="2"/>
  <c r="X578" i="2"/>
  <c r="X577" i="2"/>
  <c r="BO576" i="2"/>
  <c r="BM576" i="2"/>
  <c r="Y576" i="2"/>
  <c r="Y572" i="2"/>
  <c r="X572" i="2"/>
  <c r="X571" i="2"/>
  <c r="BO570" i="2"/>
  <c r="BN570" i="2"/>
  <c r="BM570" i="2"/>
  <c r="Z570" i="2"/>
  <c r="Y570" i="2"/>
  <c r="BP570" i="2" s="1"/>
  <c r="BO569" i="2"/>
  <c r="BM569" i="2"/>
  <c r="Y569" i="2"/>
  <c r="BN569" i="2" s="1"/>
  <c r="P569" i="2"/>
  <c r="X567" i="2"/>
  <c r="X566" i="2"/>
  <c r="BO565" i="2"/>
  <c r="BM565" i="2"/>
  <c r="Y565" i="2"/>
  <c r="BP565" i="2" s="1"/>
  <c r="P565" i="2"/>
  <c r="BO564" i="2"/>
  <c r="BM564" i="2"/>
  <c r="Y564" i="2"/>
  <c r="P564" i="2"/>
  <c r="BO563" i="2"/>
  <c r="BM563" i="2"/>
  <c r="Y563" i="2"/>
  <c r="Y566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BO556" i="2"/>
  <c r="BM556" i="2"/>
  <c r="Y556" i="2"/>
  <c r="BP556" i="2" s="1"/>
  <c r="P556" i="2"/>
  <c r="BO555" i="2"/>
  <c r="BM555" i="2"/>
  <c r="Y555" i="2"/>
  <c r="BP555" i="2" s="1"/>
  <c r="BP554" i="2"/>
  <c r="BO554" i="2"/>
  <c r="BN554" i="2"/>
  <c r="BM554" i="2"/>
  <c r="Z554" i="2"/>
  <c r="Y554" i="2"/>
  <c r="BO553" i="2"/>
  <c r="BM553" i="2"/>
  <c r="Z553" i="2"/>
  <c r="Y553" i="2"/>
  <c r="P553" i="2"/>
  <c r="BP552" i="2"/>
  <c r="BO552" i="2"/>
  <c r="BM552" i="2"/>
  <c r="Y552" i="2"/>
  <c r="BN552" i="2" s="1"/>
  <c r="BO551" i="2"/>
  <c r="BM551" i="2"/>
  <c r="Y551" i="2"/>
  <c r="BN551" i="2" s="1"/>
  <c r="BO550" i="2"/>
  <c r="BM550" i="2"/>
  <c r="Y550" i="2"/>
  <c r="BP549" i="2"/>
  <c r="BO549" i="2"/>
  <c r="BN549" i="2"/>
  <c r="BM549" i="2"/>
  <c r="Z549" i="2"/>
  <c r="Y549" i="2"/>
  <c r="BO548" i="2"/>
  <c r="BM548" i="2"/>
  <c r="Y548" i="2"/>
  <c r="BN548" i="2" s="1"/>
  <c r="X546" i="2"/>
  <c r="X545" i="2"/>
  <c r="BP544" i="2"/>
  <c r="BO544" i="2"/>
  <c r="BM544" i="2"/>
  <c r="Z544" i="2"/>
  <c r="Y544" i="2"/>
  <c r="BN544" i="2" s="1"/>
  <c r="BO543" i="2"/>
  <c r="BM543" i="2"/>
  <c r="Y543" i="2"/>
  <c r="BP543" i="2" s="1"/>
  <c r="BO542" i="2"/>
  <c r="BM542" i="2"/>
  <c r="Y542" i="2"/>
  <c r="Z542" i="2" s="1"/>
  <c r="BO541" i="2"/>
  <c r="BM541" i="2"/>
  <c r="Y541" i="2"/>
  <c r="P541" i="2"/>
  <c r="X539" i="2"/>
  <c r="X538" i="2"/>
  <c r="BO537" i="2"/>
  <c r="BM537" i="2"/>
  <c r="Y537" i="2"/>
  <c r="BO536" i="2"/>
  <c r="BM536" i="2"/>
  <c r="Y536" i="2"/>
  <c r="BP536" i="2" s="1"/>
  <c r="P536" i="2"/>
  <c r="BP535" i="2"/>
  <c r="BO535" i="2"/>
  <c r="BM535" i="2"/>
  <c r="Y535" i="2"/>
  <c r="BN535" i="2" s="1"/>
  <c r="BO534" i="2"/>
  <c r="BM534" i="2"/>
  <c r="Y534" i="2"/>
  <c r="BN534" i="2" s="1"/>
  <c r="P534" i="2"/>
  <c r="BP533" i="2"/>
  <c r="BO533" i="2"/>
  <c r="BM533" i="2"/>
  <c r="Y533" i="2"/>
  <c r="Z533" i="2" s="1"/>
  <c r="P533" i="2"/>
  <c r="BO532" i="2"/>
  <c r="BM532" i="2"/>
  <c r="Z532" i="2"/>
  <c r="Y532" i="2"/>
  <c r="BP532" i="2" s="1"/>
  <c r="BO531" i="2"/>
  <c r="BM531" i="2"/>
  <c r="Y531" i="2"/>
  <c r="Z531" i="2" s="1"/>
  <c r="P531" i="2"/>
  <c r="BO530" i="2"/>
  <c r="BM530" i="2"/>
  <c r="Y530" i="2"/>
  <c r="BP530" i="2" s="1"/>
  <c r="BO529" i="2"/>
  <c r="BM529" i="2"/>
  <c r="Y529" i="2"/>
  <c r="P529" i="2"/>
  <c r="BO528" i="2"/>
  <c r="BM528" i="2"/>
  <c r="Y528" i="2"/>
  <c r="BN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N525" i="2"/>
  <c r="BM525" i="2"/>
  <c r="Y525" i="2"/>
  <c r="Z525" i="2" s="1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P522" i="2"/>
  <c r="X518" i="2"/>
  <c r="X517" i="2"/>
  <c r="BO516" i="2"/>
  <c r="BM516" i="2"/>
  <c r="Y516" i="2"/>
  <c r="P516" i="2"/>
  <c r="X514" i="2"/>
  <c r="X513" i="2"/>
  <c r="BO512" i="2"/>
  <c r="BN512" i="2"/>
  <c r="BM512" i="2"/>
  <c r="Y512" i="2"/>
  <c r="P512" i="2"/>
  <c r="X509" i="2"/>
  <c r="X508" i="2"/>
  <c r="BP507" i="2"/>
  <c r="BO507" i="2"/>
  <c r="BN507" i="2"/>
  <c r="BM507" i="2"/>
  <c r="Y507" i="2"/>
  <c r="Z507" i="2" s="1"/>
  <c r="BO506" i="2"/>
  <c r="BM506" i="2"/>
  <c r="Y506" i="2"/>
  <c r="BP506" i="2" s="1"/>
  <c r="BO505" i="2"/>
  <c r="BM505" i="2"/>
  <c r="Y505" i="2"/>
  <c r="P505" i="2"/>
  <c r="X502" i="2"/>
  <c r="X501" i="2"/>
  <c r="BO500" i="2"/>
  <c r="BM500" i="2"/>
  <c r="Y500" i="2"/>
  <c r="BP500" i="2" s="1"/>
  <c r="P500" i="2"/>
  <c r="BP499" i="2"/>
  <c r="BO499" i="2"/>
  <c r="BM499" i="2"/>
  <c r="Y499" i="2"/>
  <c r="Z499" i="2" s="1"/>
  <c r="BP498" i="2"/>
  <c r="BO498" i="2"/>
  <c r="BN498" i="2"/>
  <c r="BM498" i="2"/>
  <c r="Z498" i="2"/>
  <c r="Y498" i="2"/>
  <c r="P498" i="2"/>
  <c r="BO497" i="2"/>
  <c r="BM497" i="2"/>
  <c r="Y497" i="2"/>
  <c r="X495" i="2"/>
  <c r="X494" i="2"/>
  <c r="BP493" i="2"/>
  <c r="BO493" i="2"/>
  <c r="BM493" i="2"/>
  <c r="Z493" i="2"/>
  <c r="Z494" i="2" s="1"/>
  <c r="Y493" i="2"/>
  <c r="Y495" i="2" s="1"/>
  <c r="P493" i="2"/>
  <c r="X490" i="2"/>
  <c r="Y489" i="2"/>
  <c r="X489" i="2"/>
  <c r="BO488" i="2"/>
  <c r="BM488" i="2"/>
  <c r="Y488" i="2"/>
  <c r="Z488" i="2" s="1"/>
  <c r="Z489" i="2" s="1"/>
  <c r="P488" i="2"/>
  <c r="X486" i="2"/>
  <c r="X485" i="2"/>
  <c r="BO484" i="2"/>
  <c r="BM484" i="2"/>
  <c r="Y484" i="2"/>
  <c r="P484" i="2"/>
  <c r="BO483" i="2"/>
  <c r="BM483" i="2"/>
  <c r="Y483" i="2"/>
  <c r="Z483" i="2" s="1"/>
  <c r="P483" i="2"/>
  <c r="X481" i="2"/>
  <c r="X480" i="2"/>
  <c r="BO479" i="2"/>
  <c r="BM479" i="2"/>
  <c r="Y479" i="2"/>
  <c r="BP479" i="2" s="1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Z476" i="2" s="1"/>
  <c r="P476" i="2"/>
  <c r="BO475" i="2"/>
  <c r="BN475" i="2"/>
  <c r="BM475" i="2"/>
  <c r="Z475" i="2"/>
  <c r="Y475" i="2"/>
  <c r="BP475" i="2" s="1"/>
  <c r="BO474" i="2"/>
  <c r="BM474" i="2"/>
  <c r="Y474" i="2"/>
  <c r="P474" i="2"/>
  <c r="BP473" i="2"/>
  <c r="BO473" i="2"/>
  <c r="BM473" i="2"/>
  <c r="Y473" i="2"/>
  <c r="BN473" i="2" s="1"/>
  <c r="P473" i="2"/>
  <c r="BO472" i="2"/>
  <c r="BM472" i="2"/>
  <c r="Y472" i="2"/>
  <c r="BN472" i="2" s="1"/>
  <c r="P472" i="2"/>
  <c r="BO471" i="2"/>
  <c r="BM471" i="2"/>
  <c r="Y471" i="2"/>
  <c r="BP471" i="2" s="1"/>
  <c r="BP470" i="2"/>
  <c r="BO470" i="2"/>
  <c r="BN470" i="2"/>
  <c r="BM470" i="2"/>
  <c r="Y470" i="2"/>
  <c r="Z470" i="2" s="1"/>
  <c r="P470" i="2"/>
  <c r="BO469" i="2"/>
  <c r="BM469" i="2"/>
  <c r="Y469" i="2"/>
  <c r="BO468" i="2"/>
  <c r="BN468" i="2"/>
  <c r="BM468" i="2"/>
  <c r="Z468" i="2"/>
  <c r="Y468" i="2"/>
  <c r="BP468" i="2" s="1"/>
  <c r="P468" i="2"/>
  <c r="BP467" i="2"/>
  <c r="BO467" i="2"/>
  <c r="BN467" i="2"/>
  <c r="BM467" i="2"/>
  <c r="Y467" i="2"/>
  <c r="Z467" i="2" s="1"/>
  <c r="BO466" i="2"/>
  <c r="BM466" i="2"/>
  <c r="Z466" i="2"/>
  <c r="Y466" i="2"/>
  <c r="BP466" i="2" s="1"/>
  <c r="BO465" i="2"/>
  <c r="BM465" i="2"/>
  <c r="Y465" i="2"/>
  <c r="BN465" i="2" s="1"/>
  <c r="BO464" i="2"/>
  <c r="BN464" i="2"/>
  <c r="BM464" i="2"/>
  <c r="Z464" i="2"/>
  <c r="Y464" i="2"/>
  <c r="BP464" i="2" s="1"/>
  <c r="X460" i="2"/>
  <c r="X459" i="2"/>
  <c r="BO458" i="2"/>
  <c r="BM458" i="2"/>
  <c r="Y458" i="2"/>
  <c r="Y460" i="2" s="1"/>
  <c r="X456" i="2"/>
  <c r="X455" i="2"/>
  <c r="BO454" i="2"/>
  <c r="BM454" i="2"/>
  <c r="Y454" i="2"/>
  <c r="BN454" i="2" s="1"/>
  <c r="P454" i="2"/>
  <c r="BO453" i="2"/>
  <c r="BN453" i="2"/>
  <c r="BM453" i="2"/>
  <c r="Z453" i="2"/>
  <c r="Y453" i="2"/>
  <c r="BP453" i="2" s="1"/>
  <c r="P453" i="2"/>
  <c r="BP452" i="2"/>
  <c r="BO452" i="2"/>
  <c r="BN452" i="2"/>
  <c r="BM452" i="2"/>
  <c r="Y452" i="2"/>
  <c r="Z452" i="2" s="1"/>
  <c r="P452" i="2"/>
  <c r="BO451" i="2"/>
  <c r="BM451" i="2"/>
  <c r="Y451" i="2"/>
  <c r="BP450" i="2"/>
  <c r="BO450" i="2"/>
  <c r="BN450" i="2"/>
  <c r="BM450" i="2"/>
  <c r="Y450" i="2"/>
  <c r="Z450" i="2" s="1"/>
  <c r="P450" i="2"/>
  <c r="X448" i="2"/>
  <c r="X447" i="2"/>
  <c r="BO446" i="2"/>
  <c r="BM446" i="2"/>
  <c r="Y446" i="2"/>
  <c r="P446" i="2"/>
  <c r="BO445" i="2"/>
  <c r="BM445" i="2"/>
  <c r="Y445" i="2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P439" i="2"/>
  <c r="BO439" i="2"/>
  <c r="BM439" i="2"/>
  <c r="Y439" i="2"/>
  <c r="BN439" i="2" s="1"/>
  <c r="P439" i="2"/>
  <c r="BO438" i="2"/>
  <c r="BN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P435" i="2"/>
  <c r="BO434" i="2"/>
  <c r="BN434" i="2"/>
  <c r="BM434" i="2"/>
  <c r="Z434" i="2"/>
  <c r="Y434" i="2"/>
  <c r="BP434" i="2" s="1"/>
  <c r="P434" i="2"/>
  <c r="Y431" i="2"/>
  <c r="X431" i="2"/>
  <c r="X430" i="2"/>
  <c r="BO429" i="2"/>
  <c r="BM429" i="2"/>
  <c r="Y429" i="2"/>
  <c r="BP429" i="2" s="1"/>
  <c r="X427" i="2"/>
  <c r="X426" i="2"/>
  <c r="BO425" i="2"/>
  <c r="BM425" i="2"/>
  <c r="Y425" i="2"/>
  <c r="BP425" i="2" s="1"/>
  <c r="BO424" i="2"/>
  <c r="BM424" i="2"/>
  <c r="Y424" i="2"/>
  <c r="X422" i="2"/>
  <c r="X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N413" i="2" s="1"/>
  <c r="P413" i="2"/>
  <c r="BO412" i="2"/>
  <c r="BM412" i="2"/>
  <c r="Y412" i="2"/>
  <c r="BP412" i="2" s="1"/>
  <c r="P412" i="2"/>
  <c r="BP411" i="2"/>
  <c r="BO411" i="2"/>
  <c r="BM411" i="2"/>
  <c r="Z411" i="2"/>
  <c r="Y411" i="2"/>
  <c r="BN411" i="2" s="1"/>
  <c r="P411" i="2"/>
  <c r="BO410" i="2"/>
  <c r="BM410" i="2"/>
  <c r="Y410" i="2"/>
  <c r="P410" i="2"/>
  <c r="BO409" i="2"/>
  <c r="BM409" i="2"/>
  <c r="Z409" i="2"/>
  <c r="Y409" i="2"/>
  <c r="BN409" i="2" s="1"/>
  <c r="P409" i="2"/>
  <c r="BO408" i="2"/>
  <c r="BM408" i="2"/>
  <c r="Y408" i="2"/>
  <c r="BN408" i="2" s="1"/>
  <c r="P408" i="2"/>
  <c r="BO407" i="2"/>
  <c r="BM407" i="2"/>
  <c r="Y407" i="2"/>
  <c r="P407" i="2"/>
  <c r="BP406" i="2"/>
  <c r="BO406" i="2"/>
  <c r="BN406" i="2"/>
  <c r="BM406" i="2"/>
  <c r="Y406" i="2"/>
  <c r="P406" i="2"/>
  <c r="X402" i="2"/>
  <c r="X401" i="2"/>
  <c r="BO400" i="2"/>
  <c r="BM400" i="2"/>
  <c r="Y400" i="2"/>
  <c r="BP400" i="2" s="1"/>
  <c r="P400" i="2"/>
  <c r="BO399" i="2"/>
  <c r="BN399" i="2"/>
  <c r="BM399" i="2"/>
  <c r="Z399" i="2"/>
  <c r="Y399" i="2"/>
  <c r="BP399" i="2" s="1"/>
  <c r="P399" i="2"/>
  <c r="BO398" i="2"/>
  <c r="BM398" i="2"/>
  <c r="Y398" i="2"/>
  <c r="P398" i="2"/>
  <c r="X396" i="2"/>
  <c r="Y395" i="2"/>
  <c r="X395" i="2"/>
  <c r="BO394" i="2"/>
  <c r="BN394" i="2"/>
  <c r="BM394" i="2"/>
  <c r="Z394" i="2"/>
  <c r="Z395" i="2" s="1"/>
  <c r="Y394" i="2"/>
  <c r="Y396" i="2" s="1"/>
  <c r="P394" i="2"/>
  <c r="X391" i="2"/>
  <c r="X390" i="2"/>
  <c r="BO389" i="2"/>
  <c r="BM389" i="2"/>
  <c r="Y389" i="2"/>
  <c r="BP389" i="2" s="1"/>
  <c r="P389" i="2"/>
  <c r="BP388" i="2"/>
  <c r="BO388" i="2"/>
  <c r="BN388" i="2"/>
  <c r="BM388" i="2"/>
  <c r="Y388" i="2"/>
  <c r="Z388" i="2" s="1"/>
  <c r="P388" i="2"/>
  <c r="BO387" i="2"/>
  <c r="BM387" i="2"/>
  <c r="Y387" i="2"/>
  <c r="Z387" i="2" s="1"/>
  <c r="P387" i="2"/>
  <c r="X385" i="2"/>
  <c r="X384" i="2"/>
  <c r="BO383" i="2"/>
  <c r="BN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X378" i="2"/>
  <c r="X377" i="2"/>
  <c r="BO376" i="2"/>
  <c r="BN376" i="2"/>
  <c r="BM376" i="2"/>
  <c r="Y376" i="2"/>
  <c r="BP376" i="2" s="1"/>
  <c r="P376" i="2"/>
  <c r="BO375" i="2"/>
  <c r="BM375" i="2"/>
  <c r="Y375" i="2"/>
  <c r="P375" i="2"/>
  <c r="BO374" i="2"/>
  <c r="BN374" i="2"/>
  <c r="BM374" i="2"/>
  <c r="Y374" i="2"/>
  <c r="P374" i="2"/>
  <c r="X372" i="2"/>
  <c r="X371" i="2"/>
  <c r="BO370" i="2"/>
  <c r="BM370" i="2"/>
  <c r="Z370" i="2"/>
  <c r="Y370" i="2"/>
  <c r="BP370" i="2" s="1"/>
  <c r="P370" i="2"/>
  <c r="BO369" i="2"/>
  <c r="BM369" i="2"/>
  <c r="Z369" i="2"/>
  <c r="Y369" i="2"/>
  <c r="BP369" i="2" s="1"/>
  <c r="P369" i="2"/>
  <c r="BP368" i="2"/>
  <c r="BO368" i="2"/>
  <c r="BM368" i="2"/>
  <c r="Y368" i="2"/>
  <c r="Z368" i="2" s="1"/>
  <c r="P368" i="2"/>
  <c r="BO367" i="2"/>
  <c r="BM367" i="2"/>
  <c r="Z367" i="2"/>
  <c r="Y367" i="2"/>
  <c r="P367" i="2"/>
  <c r="BO366" i="2"/>
  <c r="BN366" i="2"/>
  <c r="BM366" i="2"/>
  <c r="Y366" i="2"/>
  <c r="BP366" i="2" s="1"/>
  <c r="P366" i="2"/>
  <c r="BO365" i="2"/>
  <c r="BM365" i="2"/>
  <c r="Y365" i="2"/>
  <c r="Y371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P353" i="2"/>
  <c r="BO353" i="2"/>
  <c r="BN353" i="2"/>
  <c r="BM353" i="2"/>
  <c r="Z353" i="2"/>
  <c r="Y353" i="2"/>
  <c r="P353" i="2"/>
  <c r="BO352" i="2"/>
  <c r="BM352" i="2"/>
  <c r="Y352" i="2"/>
  <c r="BP352" i="2" s="1"/>
  <c r="P352" i="2"/>
  <c r="BP351" i="2"/>
  <c r="BO351" i="2"/>
  <c r="BM351" i="2"/>
  <c r="Y351" i="2"/>
  <c r="Z351" i="2" s="1"/>
  <c r="P351" i="2"/>
  <c r="BO350" i="2"/>
  <c r="BM350" i="2"/>
  <c r="Z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Z348" i="2" s="1"/>
  <c r="P348" i="2"/>
  <c r="BO347" i="2"/>
  <c r="BM347" i="2"/>
  <c r="Y347" i="2"/>
  <c r="Z347" i="2" s="1"/>
  <c r="P347" i="2"/>
  <c r="X344" i="2"/>
  <c r="Y343" i="2"/>
  <c r="X343" i="2"/>
  <c r="BP342" i="2"/>
  <c r="BO342" i="2"/>
  <c r="BM342" i="2"/>
  <c r="Z342" i="2"/>
  <c r="Z343" i="2" s="1"/>
  <c r="Y342" i="2"/>
  <c r="U652" i="2" s="1"/>
  <c r="P342" i="2"/>
  <c r="X339" i="2"/>
  <c r="X338" i="2"/>
  <c r="BO337" i="2"/>
  <c r="BM337" i="2"/>
  <c r="Y337" i="2"/>
  <c r="Y339" i="2" s="1"/>
  <c r="P337" i="2"/>
  <c r="Y335" i="2"/>
  <c r="X335" i="2"/>
  <c r="X334" i="2"/>
  <c r="BO333" i="2"/>
  <c r="BM333" i="2"/>
  <c r="Y333" i="2"/>
  <c r="P333" i="2"/>
  <c r="BP332" i="2"/>
  <c r="BO332" i="2"/>
  <c r="BN332" i="2"/>
  <c r="BM332" i="2"/>
  <c r="Z332" i="2"/>
  <c r="Y332" i="2"/>
  <c r="Y334" i="2" s="1"/>
  <c r="P332" i="2"/>
  <c r="X330" i="2"/>
  <c r="X329" i="2"/>
  <c r="BP328" i="2"/>
  <c r="BO328" i="2"/>
  <c r="BN328" i="2"/>
  <c r="BM328" i="2"/>
  <c r="Z328" i="2"/>
  <c r="Y328" i="2"/>
  <c r="P328" i="2"/>
  <c r="BO327" i="2"/>
  <c r="BM327" i="2"/>
  <c r="Y327" i="2"/>
  <c r="BP327" i="2" s="1"/>
  <c r="P327" i="2"/>
  <c r="X324" i="2"/>
  <c r="X323" i="2"/>
  <c r="BO322" i="2"/>
  <c r="BM322" i="2"/>
  <c r="Y322" i="2"/>
  <c r="BP322" i="2" s="1"/>
  <c r="P322" i="2"/>
  <c r="BP321" i="2"/>
  <c r="BO321" i="2"/>
  <c r="BM321" i="2"/>
  <c r="Z321" i="2"/>
  <c r="Y321" i="2"/>
  <c r="BN321" i="2" s="1"/>
  <c r="P321" i="2"/>
  <c r="X319" i="2"/>
  <c r="X318" i="2"/>
  <c r="BO317" i="2"/>
  <c r="BM317" i="2"/>
  <c r="Y317" i="2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N303" i="2" s="1"/>
  <c r="P303" i="2"/>
  <c r="X301" i="2"/>
  <c r="X300" i="2"/>
  <c r="BO299" i="2"/>
  <c r="BN299" i="2"/>
  <c r="BM299" i="2"/>
  <c r="Z299" i="2"/>
  <c r="Z300" i="2" s="1"/>
  <c r="Y299" i="2"/>
  <c r="P299" i="2"/>
  <c r="X296" i="2"/>
  <c r="X295" i="2"/>
  <c r="BO294" i="2"/>
  <c r="BM294" i="2"/>
  <c r="Y294" i="2"/>
  <c r="P294" i="2"/>
  <c r="BP293" i="2"/>
  <c r="BO293" i="2"/>
  <c r="BM293" i="2"/>
  <c r="Z293" i="2"/>
  <c r="Y293" i="2"/>
  <c r="BN293" i="2" s="1"/>
  <c r="P293" i="2"/>
  <c r="BO292" i="2"/>
  <c r="BN292" i="2"/>
  <c r="BM292" i="2"/>
  <c r="Z292" i="2"/>
  <c r="Y292" i="2"/>
  <c r="BP292" i="2" s="1"/>
  <c r="P292" i="2"/>
  <c r="BO291" i="2"/>
  <c r="BM291" i="2"/>
  <c r="Y291" i="2"/>
  <c r="Y296" i="2" s="1"/>
  <c r="P291" i="2"/>
  <c r="BO290" i="2"/>
  <c r="BM290" i="2"/>
  <c r="Y290" i="2"/>
  <c r="P290" i="2"/>
  <c r="BO289" i="2"/>
  <c r="BM289" i="2"/>
  <c r="Z289" i="2"/>
  <c r="Y289" i="2"/>
  <c r="BP289" i="2" s="1"/>
  <c r="P289" i="2"/>
  <c r="X286" i="2"/>
  <c r="X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P282" i="2"/>
  <c r="X279" i="2"/>
  <c r="X278" i="2"/>
  <c r="BO277" i="2"/>
  <c r="BM277" i="2"/>
  <c r="Y277" i="2"/>
  <c r="P277" i="2"/>
  <c r="X274" i="2"/>
  <c r="X273" i="2"/>
  <c r="BO272" i="2"/>
  <c r="BM272" i="2"/>
  <c r="Y272" i="2"/>
  <c r="Z272" i="2" s="1"/>
  <c r="P272" i="2"/>
  <c r="BO271" i="2"/>
  <c r="BM271" i="2"/>
  <c r="Y271" i="2"/>
  <c r="P271" i="2"/>
  <c r="BO270" i="2"/>
  <c r="BN270" i="2"/>
  <c r="BM270" i="2"/>
  <c r="Y270" i="2"/>
  <c r="BP270" i="2" s="1"/>
  <c r="P270" i="2"/>
  <c r="BO269" i="2"/>
  <c r="BM269" i="2"/>
  <c r="Y269" i="2"/>
  <c r="P269" i="2"/>
  <c r="BP268" i="2"/>
  <c r="BO268" i="2"/>
  <c r="BM268" i="2"/>
  <c r="Y268" i="2"/>
  <c r="BN268" i="2" s="1"/>
  <c r="P268" i="2"/>
  <c r="BO267" i="2"/>
  <c r="BN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Y261" i="2" s="1"/>
  <c r="P259" i="2"/>
  <c r="X257" i="2"/>
  <c r="X256" i="2"/>
  <c r="BO255" i="2"/>
  <c r="BM255" i="2"/>
  <c r="Y255" i="2"/>
  <c r="BP255" i="2" s="1"/>
  <c r="P255" i="2"/>
  <c r="BP254" i="2"/>
  <c r="BO254" i="2"/>
  <c r="BN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P251" i="2"/>
  <c r="BO251" i="2"/>
  <c r="BN251" i="2"/>
  <c r="BM251" i="2"/>
  <c r="Y251" i="2"/>
  <c r="Z251" i="2" s="1"/>
  <c r="P251" i="2"/>
  <c r="BO250" i="2"/>
  <c r="BM250" i="2"/>
  <c r="Z250" i="2"/>
  <c r="Y250" i="2"/>
  <c r="P250" i="2"/>
  <c r="BO249" i="2"/>
  <c r="BM249" i="2"/>
  <c r="Y249" i="2"/>
  <c r="BP249" i="2" s="1"/>
  <c r="P249" i="2"/>
  <c r="BO248" i="2"/>
  <c r="BN248" i="2"/>
  <c r="BM248" i="2"/>
  <c r="Y248" i="2"/>
  <c r="P248" i="2"/>
  <c r="BO247" i="2"/>
  <c r="BM247" i="2"/>
  <c r="Y247" i="2"/>
  <c r="P247" i="2"/>
  <c r="X244" i="2"/>
  <c r="X243" i="2"/>
  <c r="BO242" i="2"/>
  <c r="BM242" i="2"/>
  <c r="Z242" i="2"/>
  <c r="Y242" i="2"/>
  <c r="BP242" i="2" s="1"/>
  <c r="P242" i="2"/>
  <c r="BO241" i="2"/>
  <c r="BN241" i="2"/>
  <c r="BM241" i="2"/>
  <c r="Y241" i="2"/>
  <c r="BP241" i="2" s="1"/>
  <c r="P241" i="2"/>
  <c r="BO240" i="2"/>
  <c r="BM240" i="2"/>
  <c r="Y240" i="2"/>
  <c r="Z240" i="2" s="1"/>
  <c r="P240" i="2"/>
  <c r="BO239" i="2"/>
  <c r="BM239" i="2"/>
  <c r="Y239" i="2"/>
  <c r="Z239" i="2" s="1"/>
  <c r="P239" i="2"/>
  <c r="BO238" i="2"/>
  <c r="BN238" i="2"/>
  <c r="BM238" i="2"/>
  <c r="Z238" i="2"/>
  <c r="Y238" i="2"/>
  <c r="BP238" i="2" s="1"/>
  <c r="P238" i="2"/>
  <c r="BO237" i="2"/>
  <c r="BM237" i="2"/>
  <c r="Y237" i="2"/>
  <c r="BN237" i="2" s="1"/>
  <c r="P237" i="2"/>
  <c r="BP236" i="2"/>
  <c r="BO236" i="2"/>
  <c r="BN236" i="2"/>
  <c r="BM236" i="2"/>
  <c r="Z236" i="2"/>
  <c r="Y236" i="2"/>
  <c r="P236" i="2"/>
  <c r="BO235" i="2"/>
  <c r="BN235" i="2"/>
  <c r="BM235" i="2"/>
  <c r="Z235" i="2"/>
  <c r="Y235" i="2"/>
  <c r="BP235" i="2" s="1"/>
  <c r="P235" i="2"/>
  <c r="X232" i="2"/>
  <c r="X231" i="2"/>
  <c r="BP230" i="2"/>
  <c r="BO230" i="2"/>
  <c r="BN230" i="2"/>
  <c r="BM230" i="2"/>
  <c r="Z230" i="2"/>
  <c r="Y230" i="2"/>
  <c r="P230" i="2"/>
  <c r="BO229" i="2"/>
  <c r="BM229" i="2"/>
  <c r="Y229" i="2"/>
  <c r="Z229" i="2" s="1"/>
  <c r="P229" i="2"/>
  <c r="BO228" i="2"/>
  <c r="BM228" i="2"/>
  <c r="Y228" i="2"/>
  <c r="BP228" i="2" s="1"/>
  <c r="P228" i="2"/>
  <c r="BP227" i="2"/>
  <c r="BO227" i="2"/>
  <c r="BN227" i="2"/>
  <c r="BM227" i="2"/>
  <c r="Y227" i="2"/>
  <c r="X225" i="2"/>
  <c r="X224" i="2"/>
  <c r="BO223" i="2"/>
  <c r="BN223" i="2"/>
  <c r="BM223" i="2"/>
  <c r="Y223" i="2"/>
  <c r="BP223" i="2" s="1"/>
  <c r="P223" i="2"/>
  <c r="BO222" i="2"/>
  <c r="BM222" i="2"/>
  <c r="Y222" i="2"/>
  <c r="BP222" i="2" s="1"/>
  <c r="P222" i="2"/>
  <c r="BO221" i="2"/>
  <c r="BN221" i="2"/>
  <c r="BM221" i="2"/>
  <c r="Y221" i="2"/>
  <c r="P221" i="2"/>
  <c r="BO220" i="2"/>
  <c r="BM220" i="2"/>
  <c r="Y220" i="2"/>
  <c r="BP220" i="2" s="1"/>
  <c r="P220" i="2"/>
  <c r="BP219" i="2"/>
  <c r="BO219" i="2"/>
  <c r="BM219" i="2"/>
  <c r="Z219" i="2"/>
  <c r="Y219" i="2"/>
  <c r="BN219" i="2" s="1"/>
  <c r="P219" i="2"/>
  <c r="BO218" i="2"/>
  <c r="BN218" i="2"/>
  <c r="BM218" i="2"/>
  <c r="Y218" i="2"/>
  <c r="BP218" i="2" s="1"/>
  <c r="P218" i="2"/>
  <c r="BO217" i="2"/>
  <c r="BM217" i="2"/>
  <c r="Y217" i="2"/>
  <c r="BP217" i="2" s="1"/>
  <c r="P217" i="2"/>
  <c r="BP216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N214" i="2"/>
  <c r="BM214" i="2"/>
  <c r="Z214" i="2"/>
  <c r="Y214" i="2"/>
  <c r="BP214" i="2" s="1"/>
  <c r="P214" i="2"/>
  <c r="BP213" i="2"/>
  <c r="BO213" i="2"/>
  <c r="BM213" i="2"/>
  <c r="Y213" i="2"/>
  <c r="BN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M207" i="2"/>
  <c r="Y207" i="2"/>
  <c r="BP207" i="2" s="1"/>
  <c r="P207" i="2"/>
  <c r="BP206" i="2"/>
  <c r="BO206" i="2"/>
  <c r="BN206" i="2"/>
  <c r="BM206" i="2"/>
  <c r="Y206" i="2"/>
  <c r="Z206" i="2" s="1"/>
  <c r="P206" i="2"/>
  <c r="BP205" i="2"/>
  <c r="BO205" i="2"/>
  <c r="BN205" i="2"/>
  <c r="BM205" i="2"/>
  <c r="Y205" i="2"/>
  <c r="Z205" i="2" s="1"/>
  <c r="P205" i="2"/>
  <c r="BO204" i="2"/>
  <c r="BN204" i="2"/>
  <c r="BM204" i="2"/>
  <c r="Z204" i="2"/>
  <c r="Y204" i="2"/>
  <c r="BP204" i="2" s="1"/>
  <c r="P204" i="2"/>
  <c r="BO203" i="2"/>
  <c r="BM203" i="2"/>
  <c r="Y203" i="2"/>
  <c r="BN203" i="2" s="1"/>
  <c r="P203" i="2"/>
  <c r="BP202" i="2"/>
  <c r="BO202" i="2"/>
  <c r="BM202" i="2"/>
  <c r="Z202" i="2"/>
  <c r="Y202" i="2"/>
  <c r="P202" i="2"/>
  <c r="BO201" i="2"/>
  <c r="BN201" i="2"/>
  <c r="BM201" i="2"/>
  <c r="Y201" i="2"/>
  <c r="BP201" i="2" s="1"/>
  <c r="P201" i="2"/>
  <c r="X199" i="2"/>
  <c r="X198" i="2"/>
  <c r="BO197" i="2"/>
  <c r="BM197" i="2"/>
  <c r="Y197" i="2"/>
  <c r="BP197" i="2" s="1"/>
  <c r="P197" i="2"/>
  <c r="BO196" i="2"/>
  <c r="BM196" i="2"/>
  <c r="Y196" i="2"/>
  <c r="Z196" i="2" s="1"/>
  <c r="P196" i="2"/>
  <c r="Y194" i="2"/>
  <c r="X194" i="2"/>
  <c r="X193" i="2"/>
  <c r="BO192" i="2"/>
  <c r="BM192" i="2"/>
  <c r="Y192" i="2"/>
  <c r="BP192" i="2" s="1"/>
  <c r="P192" i="2"/>
  <c r="BO191" i="2"/>
  <c r="BM191" i="2"/>
  <c r="Y191" i="2"/>
  <c r="Y193" i="2" s="1"/>
  <c r="P191" i="2"/>
  <c r="X188" i="2"/>
  <c r="X187" i="2"/>
  <c r="BO186" i="2"/>
  <c r="BM186" i="2"/>
  <c r="Y186" i="2"/>
  <c r="BN186" i="2" s="1"/>
  <c r="P186" i="2"/>
  <c r="BO185" i="2"/>
  <c r="BM185" i="2"/>
  <c r="Y185" i="2"/>
  <c r="P185" i="2"/>
  <c r="BO184" i="2"/>
  <c r="BM184" i="2"/>
  <c r="Y184" i="2"/>
  <c r="BP184" i="2" s="1"/>
  <c r="P184" i="2"/>
  <c r="BO183" i="2"/>
  <c r="BN183" i="2"/>
  <c r="BM183" i="2"/>
  <c r="Y183" i="2"/>
  <c r="Z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Z178" i="2" s="1"/>
  <c r="X176" i="2"/>
  <c r="X175" i="2"/>
  <c r="BO174" i="2"/>
  <c r="BM174" i="2"/>
  <c r="Y174" i="2"/>
  <c r="P174" i="2"/>
  <c r="X170" i="2"/>
  <c r="X169" i="2"/>
  <c r="BO168" i="2"/>
  <c r="BM168" i="2"/>
  <c r="Z168" i="2"/>
  <c r="Y168" i="2"/>
  <c r="BN168" i="2" s="1"/>
  <c r="P168" i="2"/>
  <c r="BO167" i="2"/>
  <c r="BM167" i="2"/>
  <c r="Y167" i="2"/>
  <c r="BP167" i="2" s="1"/>
  <c r="P167" i="2"/>
  <c r="X165" i="2"/>
  <c r="X164" i="2"/>
  <c r="BO163" i="2"/>
  <c r="BM163" i="2"/>
  <c r="Z163" i="2"/>
  <c r="Y163" i="2"/>
  <c r="BN163" i="2" s="1"/>
  <c r="P163" i="2"/>
  <c r="BO162" i="2"/>
  <c r="BM162" i="2"/>
  <c r="Y162" i="2"/>
  <c r="BP162" i="2" s="1"/>
  <c r="P162" i="2"/>
  <c r="BO161" i="2"/>
  <c r="BN161" i="2"/>
  <c r="BM161" i="2"/>
  <c r="Z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BP159" i="2" s="1"/>
  <c r="P159" i="2"/>
  <c r="X157" i="2"/>
  <c r="X156" i="2"/>
  <c r="BO155" i="2"/>
  <c r="BN155" i="2"/>
  <c r="BM155" i="2"/>
  <c r="Y155" i="2"/>
  <c r="Z155" i="2" s="1"/>
  <c r="Z156" i="2" s="1"/>
  <c r="P155" i="2"/>
  <c r="X152" i="2"/>
  <c r="X151" i="2"/>
  <c r="BO150" i="2"/>
  <c r="BM150" i="2"/>
  <c r="Y150" i="2"/>
  <c r="Z150" i="2" s="1"/>
  <c r="P150" i="2"/>
  <c r="BO149" i="2"/>
  <c r="BM149" i="2"/>
  <c r="Y149" i="2"/>
  <c r="BP149" i="2" s="1"/>
  <c r="P149" i="2"/>
  <c r="X147" i="2"/>
  <c r="X146" i="2"/>
  <c r="BO145" i="2"/>
  <c r="BM145" i="2"/>
  <c r="Y145" i="2"/>
  <c r="BN145" i="2" s="1"/>
  <c r="P145" i="2"/>
  <c r="BO144" i="2"/>
  <c r="BN144" i="2"/>
  <c r="BM144" i="2"/>
  <c r="Y144" i="2"/>
  <c r="BP144" i="2" s="1"/>
  <c r="P144" i="2"/>
  <c r="X142" i="2"/>
  <c r="X141" i="2"/>
  <c r="BO140" i="2"/>
  <c r="BM140" i="2"/>
  <c r="Y140" i="2"/>
  <c r="BN140" i="2" s="1"/>
  <c r="P140" i="2"/>
  <c r="BO139" i="2"/>
  <c r="BM139" i="2"/>
  <c r="Y139" i="2"/>
  <c r="P139" i="2"/>
  <c r="X136" i="2"/>
  <c r="X135" i="2"/>
  <c r="BO134" i="2"/>
  <c r="BM134" i="2"/>
  <c r="Y134" i="2"/>
  <c r="BP134" i="2" s="1"/>
  <c r="P134" i="2"/>
  <c r="BO133" i="2"/>
  <c r="BN133" i="2"/>
  <c r="BM133" i="2"/>
  <c r="Y133" i="2"/>
  <c r="BP133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Z127" i="2" s="1"/>
  <c r="P127" i="2"/>
  <c r="BP126" i="2"/>
  <c r="BO126" i="2"/>
  <c r="BN126" i="2"/>
  <c r="BM126" i="2"/>
  <c r="Y126" i="2"/>
  <c r="Z126" i="2" s="1"/>
  <c r="P126" i="2"/>
  <c r="BO125" i="2"/>
  <c r="BN125" i="2"/>
  <c r="BM125" i="2"/>
  <c r="Y125" i="2"/>
  <c r="BP125" i="2" s="1"/>
  <c r="P125" i="2"/>
  <c r="BO124" i="2"/>
  <c r="BM124" i="2"/>
  <c r="Y124" i="2"/>
  <c r="BP124" i="2" s="1"/>
  <c r="P124" i="2"/>
  <c r="BP123" i="2"/>
  <c r="BO123" i="2"/>
  <c r="BM123" i="2"/>
  <c r="Y123" i="2"/>
  <c r="BN123" i="2" s="1"/>
  <c r="P123" i="2"/>
  <c r="X121" i="2"/>
  <c r="X120" i="2"/>
  <c r="BO119" i="2"/>
  <c r="BM119" i="2"/>
  <c r="Z119" i="2"/>
  <c r="Y119" i="2"/>
  <c r="BP119" i="2" s="1"/>
  <c r="P119" i="2"/>
  <c r="BP118" i="2"/>
  <c r="BO118" i="2"/>
  <c r="BM118" i="2"/>
  <c r="Y118" i="2"/>
  <c r="BN118" i="2" s="1"/>
  <c r="P118" i="2"/>
  <c r="BO117" i="2"/>
  <c r="BM117" i="2"/>
  <c r="Y117" i="2"/>
  <c r="Z117" i="2" s="1"/>
  <c r="P117" i="2"/>
  <c r="X115" i="2"/>
  <c r="X114" i="2"/>
  <c r="BP113" i="2"/>
  <c r="BO113" i="2"/>
  <c r="BM113" i="2"/>
  <c r="Y113" i="2"/>
  <c r="BN113" i="2" s="1"/>
  <c r="P113" i="2"/>
  <c r="BO112" i="2"/>
  <c r="BM112" i="2"/>
  <c r="Y112" i="2"/>
  <c r="BN112" i="2" s="1"/>
  <c r="P112" i="2"/>
  <c r="BO111" i="2"/>
  <c r="BN111" i="2"/>
  <c r="BM111" i="2"/>
  <c r="Z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Z109" i="2" s="1"/>
  <c r="P109" i="2"/>
  <c r="X106" i="2"/>
  <c r="X105" i="2"/>
  <c r="BO104" i="2"/>
  <c r="BN104" i="2"/>
  <c r="BM104" i="2"/>
  <c r="Z104" i="2"/>
  <c r="Y104" i="2"/>
  <c r="BP104" i="2" s="1"/>
  <c r="P104" i="2"/>
  <c r="BO103" i="2"/>
  <c r="BM103" i="2"/>
  <c r="Y103" i="2"/>
  <c r="BP103" i="2" s="1"/>
  <c r="P103" i="2"/>
  <c r="BP102" i="2"/>
  <c r="BO102" i="2"/>
  <c r="BN102" i="2"/>
  <c r="BM102" i="2"/>
  <c r="Y102" i="2"/>
  <c r="Z102" i="2" s="1"/>
  <c r="P102" i="2"/>
  <c r="BO101" i="2"/>
  <c r="BM101" i="2"/>
  <c r="Y101" i="2"/>
  <c r="BN101" i="2" s="1"/>
  <c r="P101" i="2"/>
  <c r="BO100" i="2"/>
  <c r="BM100" i="2"/>
  <c r="Y100" i="2"/>
  <c r="BP100" i="2" s="1"/>
  <c r="BP99" i="2"/>
  <c r="BO99" i="2"/>
  <c r="BN99" i="2"/>
  <c r="BM99" i="2"/>
  <c r="Y99" i="2"/>
  <c r="Z99" i="2" s="1"/>
  <c r="BO98" i="2"/>
  <c r="BM98" i="2"/>
  <c r="Y98" i="2"/>
  <c r="BN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Y94" i="2" s="1"/>
  <c r="P92" i="2"/>
  <c r="BO91" i="2"/>
  <c r="BM91" i="2"/>
  <c r="Y91" i="2"/>
  <c r="Z91" i="2" s="1"/>
  <c r="P91" i="2"/>
  <c r="X88" i="2"/>
  <c r="X87" i="2"/>
  <c r="BO86" i="2"/>
  <c r="BM86" i="2"/>
  <c r="Y86" i="2"/>
  <c r="BP86" i="2" s="1"/>
  <c r="P86" i="2"/>
  <c r="BP85" i="2"/>
  <c r="BO85" i="2"/>
  <c r="BM85" i="2"/>
  <c r="Y85" i="2"/>
  <c r="Z85" i="2" s="1"/>
  <c r="P85" i="2"/>
  <c r="BO84" i="2"/>
  <c r="BM84" i="2"/>
  <c r="Y84" i="2"/>
  <c r="Y88" i="2" s="1"/>
  <c r="P84" i="2"/>
  <c r="X82" i="2"/>
  <c r="X81" i="2"/>
  <c r="BP80" i="2"/>
  <c r="BO80" i="2"/>
  <c r="BM80" i="2"/>
  <c r="Y80" i="2"/>
  <c r="BN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Z77" i="2"/>
  <c r="Y77" i="2"/>
  <c r="BP77" i="2" s="1"/>
  <c r="P77" i="2"/>
  <c r="BO76" i="2"/>
  <c r="BN76" i="2"/>
  <c r="BM76" i="2"/>
  <c r="Y76" i="2"/>
  <c r="BP76" i="2" s="1"/>
  <c r="P76" i="2"/>
  <c r="BO75" i="2"/>
  <c r="BM75" i="2"/>
  <c r="Y75" i="2"/>
  <c r="Z75" i="2" s="1"/>
  <c r="P75" i="2"/>
  <c r="X73" i="2"/>
  <c r="X72" i="2"/>
  <c r="BO71" i="2"/>
  <c r="BN71" i="2"/>
  <c r="BM71" i="2"/>
  <c r="Z71" i="2"/>
  <c r="Y71" i="2"/>
  <c r="BP71" i="2" s="1"/>
  <c r="P71" i="2"/>
  <c r="BO70" i="2"/>
  <c r="BM70" i="2"/>
  <c r="Y70" i="2"/>
  <c r="BN70" i="2" s="1"/>
  <c r="P70" i="2"/>
  <c r="BO69" i="2"/>
  <c r="BN69" i="2"/>
  <c r="BM69" i="2"/>
  <c r="Z69" i="2"/>
  <c r="Y69" i="2"/>
  <c r="BP69" i="2" s="1"/>
  <c r="P69" i="2"/>
  <c r="BO68" i="2"/>
  <c r="BM68" i="2"/>
  <c r="Y68" i="2"/>
  <c r="BN68" i="2" s="1"/>
  <c r="P68" i="2"/>
  <c r="BO67" i="2"/>
  <c r="BN67" i="2"/>
  <c r="BM67" i="2"/>
  <c r="Y67" i="2"/>
  <c r="BP67" i="2" s="1"/>
  <c r="P67" i="2"/>
  <c r="BO66" i="2"/>
  <c r="BM66" i="2"/>
  <c r="Y66" i="2"/>
  <c r="P66" i="2"/>
  <c r="X64" i="2"/>
  <c r="X63" i="2"/>
  <c r="BO62" i="2"/>
  <c r="BM62" i="2"/>
  <c r="Y62" i="2"/>
  <c r="BN62" i="2" s="1"/>
  <c r="P62" i="2"/>
  <c r="BO61" i="2"/>
  <c r="BM61" i="2"/>
  <c r="Y61" i="2"/>
  <c r="BN61" i="2" s="1"/>
  <c r="P61" i="2"/>
  <c r="BO60" i="2"/>
  <c r="BM60" i="2"/>
  <c r="Y60" i="2"/>
  <c r="BN60" i="2" s="1"/>
  <c r="P60" i="2"/>
  <c r="BP59" i="2"/>
  <c r="BO59" i="2"/>
  <c r="BM59" i="2"/>
  <c r="Y59" i="2"/>
  <c r="P59" i="2"/>
  <c r="X57" i="2"/>
  <c r="X56" i="2"/>
  <c r="BO55" i="2"/>
  <c r="BM55" i="2"/>
  <c r="Y55" i="2"/>
  <c r="BN55" i="2" s="1"/>
  <c r="P55" i="2"/>
  <c r="BO54" i="2"/>
  <c r="BM54" i="2"/>
  <c r="Y54" i="2"/>
  <c r="BN54" i="2" s="1"/>
  <c r="P54" i="2"/>
  <c r="BP53" i="2"/>
  <c r="BO53" i="2"/>
  <c r="BN53" i="2"/>
  <c r="BM53" i="2"/>
  <c r="Z53" i="2"/>
  <c r="Y53" i="2"/>
  <c r="P53" i="2"/>
  <c r="BO52" i="2"/>
  <c r="BM52" i="2"/>
  <c r="Y52" i="2"/>
  <c r="P52" i="2"/>
  <c r="BO51" i="2"/>
  <c r="BN51" i="2"/>
  <c r="BM51" i="2"/>
  <c r="Z51" i="2"/>
  <c r="Y51" i="2"/>
  <c r="BP51" i="2" s="1"/>
  <c r="P51" i="2"/>
  <c r="BP50" i="2"/>
  <c r="BO50" i="2"/>
  <c r="BM50" i="2"/>
  <c r="Y50" i="2"/>
  <c r="BN50" i="2" s="1"/>
  <c r="P50" i="2"/>
  <c r="BP49" i="2"/>
  <c r="BO49" i="2"/>
  <c r="BN49" i="2"/>
  <c r="BM49" i="2"/>
  <c r="Z49" i="2"/>
  <c r="Y49" i="2"/>
  <c r="P49" i="2"/>
  <c r="X46" i="2"/>
  <c r="X45" i="2"/>
  <c r="BO44" i="2"/>
  <c r="BM44" i="2"/>
  <c r="Y44" i="2"/>
  <c r="BN44" i="2" s="1"/>
  <c r="P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BN38" i="2" s="1"/>
  <c r="P38" i="2"/>
  <c r="BO37" i="2"/>
  <c r="BN37" i="2"/>
  <c r="BM37" i="2"/>
  <c r="Y37" i="2"/>
  <c r="Z37" i="2" s="1"/>
  <c r="P37" i="2"/>
  <c r="BO36" i="2"/>
  <c r="BM36" i="2"/>
  <c r="Y36" i="2"/>
  <c r="BP36" i="2" s="1"/>
  <c r="P36" i="2"/>
  <c r="BP35" i="2"/>
  <c r="BO35" i="2"/>
  <c r="BM35" i="2"/>
  <c r="Y35" i="2"/>
  <c r="BN35" i="2" s="1"/>
  <c r="P35" i="2"/>
  <c r="X31" i="2"/>
  <c r="X30" i="2"/>
  <c r="BO29" i="2"/>
  <c r="BM29" i="2"/>
  <c r="Y29" i="2"/>
  <c r="Y31" i="2" s="1"/>
  <c r="P29" i="2"/>
  <c r="X27" i="2"/>
  <c r="X26" i="2"/>
  <c r="X646" i="2" s="1"/>
  <c r="BO25" i="2"/>
  <c r="BM25" i="2"/>
  <c r="Y25" i="2"/>
  <c r="BN25" i="2" s="1"/>
  <c r="P25" i="2"/>
  <c r="BO24" i="2"/>
  <c r="BM24" i="2"/>
  <c r="Y24" i="2"/>
  <c r="BP24" i="2" s="1"/>
  <c r="P24" i="2"/>
  <c r="BP23" i="2"/>
  <c r="BO23" i="2"/>
  <c r="BM23" i="2"/>
  <c r="Z23" i="2"/>
  <c r="Y23" i="2"/>
  <c r="BN23" i="2" s="1"/>
  <c r="P23" i="2"/>
  <c r="BO22" i="2"/>
  <c r="BN22" i="2"/>
  <c r="BM22" i="2"/>
  <c r="Y22" i="2"/>
  <c r="Y26" i="2" s="1"/>
  <c r="P22" i="2"/>
  <c r="H10" i="2"/>
  <c r="A9" i="2"/>
  <c r="F9" i="2" s="1"/>
  <c r="D7" i="2"/>
  <c r="Q6" i="2"/>
  <c r="P2" i="2"/>
  <c r="BN103" i="2" l="1"/>
  <c r="Z159" i="2"/>
  <c r="Y164" i="2"/>
  <c r="BN178" i="2"/>
  <c r="BN191" i="2"/>
  <c r="Z218" i="2"/>
  <c r="BN228" i="2"/>
  <c r="BP272" i="2"/>
  <c r="Y310" i="2"/>
  <c r="BN337" i="2"/>
  <c r="BN342" i="2"/>
  <c r="BN348" i="2"/>
  <c r="BP358" i="2"/>
  <c r="Y378" i="2"/>
  <c r="BP381" i="2"/>
  <c r="BP394" i="2"/>
  <c r="Z471" i="2"/>
  <c r="BN493" i="2"/>
  <c r="BP551" i="2"/>
  <c r="BP638" i="2"/>
  <c r="BP38" i="2"/>
  <c r="BP62" i="2"/>
  <c r="Y260" i="2"/>
  <c r="BP303" i="2"/>
  <c r="BP308" i="2"/>
  <c r="BP408" i="2"/>
  <c r="BP454" i="2"/>
  <c r="BP472" i="2"/>
  <c r="BN483" i="2"/>
  <c r="Z67" i="2"/>
  <c r="Z76" i="2"/>
  <c r="Z125" i="2"/>
  <c r="G652" i="2"/>
  <c r="Y165" i="2"/>
  <c r="BP178" i="2"/>
  <c r="BP186" i="2"/>
  <c r="Z201" i="2"/>
  <c r="Y225" i="2"/>
  <c r="Z223" i="2"/>
  <c r="Z241" i="2"/>
  <c r="Z267" i="2"/>
  <c r="Z270" i="2"/>
  <c r="P652" i="2"/>
  <c r="BP348" i="2"/>
  <c r="Y362" i="2"/>
  <c r="Z360" i="2"/>
  <c r="Z362" i="2" s="1"/>
  <c r="Z366" i="2"/>
  <c r="Z376" i="2"/>
  <c r="Z383" i="2"/>
  <c r="Z438" i="2"/>
  <c r="Z528" i="2"/>
  <c r="Y546" i="2"/>
  <c r="Z552" i="2"/>
  <c r="Z630" i="2"/>
  <c r="Z631" i="2" s="1"/>
  <c r="Z639" i="2"/>
  <c r="J9" i="2"/>
  <c r="Y56" i="2"/>
  <c r="Z22" i="2"/>
  <c r="H9" i="2"/>
  <c r="Z43" i="2"/>
  <c r="Z128" i="2"/>
  <c r="Z139" i="2"/>
  <c r="Z149" i="2"/>
  <c r="Z151" i="2" s="1"/>
  <c r="BN180" i="2"/>
  <c r="Z182" i="2"/>
  <c r="Z208" i="2"/>
  <c r="Z253" i="2"/>
  <c r="Z284" i="2"/>
  <c r="Y304" i="2"/>
  <c r="Y309" i="2"/>
  <c r="Y314" i="2"/>
  <c r="Z359" i="2"/>
  <c r="Y363" i="2"/>
  <c r="Z382" i="2"/>
  <c r="Z400" i="2"/>
  <c r="Z437" i="2"/>
  <c r="Y481" i="2"/>
  <c r="Z478" i="2"/>
  <c r="BP483" i="2"/>
  <c r="Y490" i="2"/>
  <c r="BN522" i="2"/>
  <c r="Z527" i="2"/>
  <c r="Z530" i="2"/>
  <c r="BP534" i="2"/>
  <c r="Z541" i="2"/>
  <c r="Z543" i="2"/>
  <c r="BP548" i="2"/>
  <c r="BN557" i="2"/>
  <c r="Z565" i="2"/>
  <c r="Z583" i="2"/>
  <c r="BN595" i="2"/>
  <c r="BN603" i="2"/>
  <c r="BN605" i="2"/>
  <c r="Z617" i="2"/>
  <c r="Y114" i="2"/>
  <c r="Y494" i="2"/>
  <c r="BN499" i="2"/>
  <c r="Z524" i="2"/>
  <c r="BP525" i="2"/>
  <c r="BP531" i="2"/>
  <c r="BN533" i="2"/>
  <c r="Z559" i="2"/>
  <c r="Z587" i="2"/>
  <c r="BP601" i="2"/>
  <c r="BN626" i="2"/>
  <c r="A10" i="2"/>
  <c r="Z38" i="2"/>
  <c r="BN39" i="2"/>
  <c r="BN43" i="2"/>
  <c r="Z62" i="2"/>
  <c r="Y73" i="2"/>
  <c r="Z78" i="2"/>
  <c r="BN91" i="2"/>
  <c r="Z124" i="2"/>
  <c r="BN128" i="2"/>
  <c r="BN139" i="2"/>
  <c r="BN149" i="2"/>
  <c r="Y157" i="2"/>
  <c r="Y169" i="2"/>
  <c r="BN182" i="2"/>
  <c r="BN196" i="2"/>
  <c r="Y198" i="2"/>
  <c r="BN208" i="2"/>
  <c r="BN284" i="2"/>
  <c r="Z303" i="2"/>
  <c r="Z304" i="2" s="1"/>
  <c r="Z308" i="2"/>
  <c r="Y315" i="2"/>
  <c r="BN359" i="2"/>
  <c r="BN382" i="2"/>
  <c r="BN400" i="2"/>
  <c r="Z408" i="2"/>
  <c r="Z412" i="2"/>
  <c r="BP413" i="2"/>
  <c r="BN415" i="2"/>
  <c r="BN437" i="2"/>
  <c r="Z458" i="2"/>
  <c r="Z459" i="2" s="1"/>
  <c r="Z472" i="2"/>
  <c r="BN478" i="2"/>
  <c r="BN488" i="2"/>
  <c r="BN527" i="2"/>
  <c r="BP528" i="2"/>
  <c r="BN530" i="2"/>
  <c r="BN543" i="2"/>
  <c r="BP557" i="2"/>
  <c r="BN565" i="2"/>
  <c r="BP595" i="2"/>
  <c r="BP603" i="2"/>
  <c r="BN617" i="2"/>
  <c r="F10" i="2"/>
  <c r="Y27" i="2"/>
  <c r="BN179" i="2"/>
  <c r="BN272" i="2"/>
  <c r="Y305" i="2"/>
  <c r="BN358" i="2"/>
  <c r="BN381" i="2"/>
  <c r="BP569" i="2"/>
  <c r="Y571" i="2"/>
  <c r="Z602" i="2"/>
  <c r="Z611" i="2"/>
  <c r="BP619" i="2"/>
  <c r="BP626" i="2"/>
  <c r="D652" i="2"/>
  <c r="BP54" i="2"/>
  <c r="BP91" i="2"/>
  <c r="Z133" i="2"/>
  <c r="Z135" i="2" s="1"/>
  <c r="Z144" i="2"/>
  <c r="Y170" i="2"/>
  <c r="BN184" i="2"/>
  <c r="Z186" i="2"/>
  <c r="BP196" i="2"/>
  <c r="Y199" i="2"/>
  <c r="Z203" i="2"/>
  <c r="BN255" i="2"/>
  <c r="BP259" i="2"/>
  <c r="Z313" i="2"/>
  <c r="Z314" i="2" s="1"/>
  <c r="Y344" i="2"/>
  <c r="BN351" i="2"/>
  <c r="BP359" i="2"/>
  <c r="BN368" i="2"/>
  <c r="BP409" i="2"/>
  <c r="BN412" i="2"/>
  <c r="Y430" i="2"/>
  <c r="BN458" i="2"/>
  <c r="BP488" i="2"/>
  <c r="Y539" i="2"/>
  <c r="Y596" i="2"/>
  <c r="Y632" i="2"/>
  <c r="Z146" i="2"/>
  <c r="Y427" i="2"/>
  <c r="Y426" i="2"/>
  <c r="BN424" i="2"/>
  <c r="Z52" i="2"/>
  <c r="Z70" i="2"/>
  <c r="Y95" i="2"/>
  <c r="Y105" i="2"/>
  <c r="Z129" i="2"/>
  <c r="Z134" i="2"/>
  <c r="Z140" i="2"/>
  <c r="Z141" i="2" s="1"/>
  <c r="Z145" i="2"/>
  <c r="Z181" i="2"/>
  <c r="Z222" i="2"/>
  <c r="Z291" i="2"/>
  <c r="Z354" i="2"/>
  <c r="Z424" i="2"/>
  <c r="BP436" i="2"/>
  <c r="BN436" i="2"/>
  <c r="Z436" i="2"/>
  <c r="BP477" i="2"/>
  <c r="BN477" i="2"/>
  <c r="Z477" i="2"/>
  <c r="Z506" i="2"/>
  <c r="BP553" i="2"/>
  <c r="BN553" i="2"/>
  <c r="Z556" i="2"/>
  <c r="Y621" i="2"/>
  <c r="BN150" i="2"/>
  <c r="Z184" i="2"/>
  <c r="Y187" i="2"/>
  <c r="Z266" i="2"/>
  <c r="Y285" i="2"/>
  <c r="Y447" i="2"/>
  <c r="BN445" i="2"/>
  <c r="Y560" i="2"/>
  <c r="Y81" i="2"/>
  <c r="BN129" i="2"/>
  <c r="BN134" i="2"/>
  <c r="BN181" i="2"/>
  <c r="BN222" i="2"/>
  <c r="BP269" i="2"/>
  <c r="BN269" i="2"/>
  <c r="Z269" i="2"/>
  <c r="Z282" i="2"/>
  <c r="BN291" i="2"/>
  <c r="BP294" i="2"/>
  <c r="BN294" i="2"/>
  <c r="Z294" i="2"/>
  <c r="BN354" i="2"/>
  <c r="BP365" i="2"/>
  <c r="BN365" i="2"/>
  <c r="Z365" i="2"/>
  <c r="Z371" i="2" s="1"/>
  <c r="Y372" i="2"/>
  <c r="X652" i="2"/>
  <c r="Z445" i="2"/>
  <c r="BP451" i="2"/>
  <c r="BN451" i="2"/>
  <c r="Z451" i="2"/>
  <c r="BP474" i="2"/>
  <c r="BN474" i="2"/>
  <c r="Z474" i="2"/>
  <c r="Y502" i="2"/>
  <c r="Y501" i="2"/>
  <c r="BN506" i="2"/>
  <c r="Z550" i="2"/>
  <c r="BN556" i="2"/>
  <c r="Y597" i="2"/>
  <c r="Z612" i="2"/>
  <c r="Z618" i="2"/>
  <c r="BN78" i="2"/>
  <c r="BP140" i="2"/>
  <c r="BP145" i="2"/>
  <c r="BP150" i="2"/>
  <c r="BN266" i="2"/>
  <c r="Y319" i="2"/>
  <c r="S652" i="2"/>
  <c r="Z322" i="2"/>
  <c r="Z407" i="2"/>
  <c r="BP424" i="2"/>
  <c r="BN471" i="2"/>
  <c r="Z497" i="2"/>
  <c r="Z523" i="2"/>
  <c r="Z526" i="2"/>
  <c r="BN541" i="2"/>
  <c r="Y607" i="2"/>
  <c r="Y606" i="2"/>
  <c r="BP599" i="2"/>
  <c r="BN602" i="2"/>
  <c r="AG652" i="2"/>
  <c r="BP625" i="2"/>
  <c r="BN625" i="2"/>
  <c r="Z625" i="2"/>
  <c r="Z627" i="2" s="1"/>
  <c r="BP239" i="2"/>
  <c r="BN239" i="2"/>
  <c r="Z36" i="2"/>
  <c r="BP75" i="2"/>
  <c r="Z86" i="2"/>
  <c r="Z97" i="2"/>
  <c r="Z100" i="2"/>
  <c r="BN24" i="2"/>
  <c r="BN29" i="2"/>
  <c r="BP52" i="2"/>
  <c r="Y188" i="2"/>
  <c r="Z217" i="2"/>
  <c r="Y243" i="2"/>
  <c r="Z249" i="2"/>
  <c r="Z252" i="2"/>
  <c r="BN282" i="2"/>
  <c r="Y286" i="2"/>
  <c r="BP291" i="2"/>
  <c r="Z317" i="2"/>
  <c r="Z318" i="2" s="1"/>
  <c r="Z349" i="2"/>
  <c r="Z352" i="2"/>
  <c r="Y377" i="2"/>
  <c r="BP410" i="2"/>
  <c r="BN410" i="2"/>
  <c r="Z410" i="2"/>
  <c r="BP529" i="2"/>
  <c r="BN529" i="2"/>
  <c r="Z529" i="2"/>
  <c r="BN550" i="2"/>
  <c r="Z593" i="2"/>
  <c r="Z599" i="2"/>
  <c r="Y615" i="2"/>
  <c r="Y614" i="2"/>
  <c r="BN612" i="2"/>
  <c r="BN618" i="2"/>
  <c r="BP639" i="2"/>
  <c r="Z29" i="2"/>
  <c r="Z30" i="2" s="1"/>
  <c r="Z55" i="2"/>
  <c r="Z60" i="2"/>
  <c r="BP70" i="2"/>
  <c r="Z92" i="2"/>
  <c r="Y106" i="2"/>
  <c r="Z68" i="2"/>
  <c r="BN36" i="2"/>
  <c r="Z39" i="2"/>
  <c r="Z44" i="2"/>
  <c r="Z45" i="2" s="1"/>
  <c r="Z50" i="2"/>
  <c r="Y82" i="2"/>
  <c r="BN86" i="2"/>
  <c r="BN92" i="2"/>
  <c r="BN97" i="2"/>
  <c r="BN100" i="2"/>
  <c r="Z103" i="2"/>
  <c r="BP109" i="2"/>
  <c r="F652" i="2"/>
  <c r="Y115" i="2"/>
  <c r="BN119" i="2"/>
  <c r="BN124" i="2"/>
  <c r="Y130" i="2"/>
  <c r="Y135" i="2"/>
  <c r="Y141" i="2"/>
  <c r="Y146" i="2"/>
  <c r="Y151" i="2"/>
  <c r="BN159" i="2"/>
  <c r="I652" i="2"/>
  <c r="Z179" i="2"/>
  <c r="Z187" i="2" s="1"/>
  <c r="BP203" i="2"/>
  <c r="Y210" i="2"/>
  <c r="Z228" i="2"/>
  <c r="Y231" i="2"/>
  <c r="BP237" i="2"/>
  <c r="Z237" i="2"/>
  <c r="Z243" i="2" s="1"/>
  <c r="Z255" i="2"/>
  <c r="BN322" i="2"/>
  <c r="Z337" i="2"/>
  <c r="Z338" i="2" s="1"/>
  <c r="Z374" i="2"/>
  <c r="BN407" i="2"/>
  <c r="Y421" i="2"/>
  <c r="BN419" i="2"/>
  <c r="Z425" i="2"/>
  <c r="Y442" i="2"/>
  <c r="Z440" i="2"/>
  <c r="BP445" i="2"/>
  <c r="Z652" i="2"/>
  <c r="Z465" i="2"/>
  <c r="BN497" i="2"/>
  <c r="Z500" i="2"/>
  <c r="Y518" i="2"/>
  <c r="BN516" i="2"/>
  <c r="BN523" i="2"/>
  <c r="BN526" i="2"/>
  <c r="BP541" i="2"/>
  <c r="Y545" i="2"/>
  <c r="Y561" i="2"/>
  <c r="Z609" i="2"/>
  <c r="Y636" i="2"/>
  <c r="Y635" i="2"/>
  <c r="BN52" i="2"/>
  <c r="BP55" i="2"/>
  <c r="BN127" i="2"/>
  <c r="Z162" i="2"/>
  <c r="Z167" i="2"/>
  <c r="Z169" i="2" s="1"/>
  <c r="Z174" i="2"/>
  <c r="Z175" i="2" s="1"/>
  <c r="BP191" i="2"/>
  <c r="J652" i="2"/>
  <c r="Z191" i="2"/>
  <c r="BN217" i="2"/>
  <c r="Z220" i="2"/>
  <c r="BN240" i="2"/>
  <c r="BN249" i="2"/>
  <c r="BN252" i="2"/>
  <c r="M652" i="2"/>
  <c r="Y273" i="2"/>
  <c r="BP282" i="2"/>
  <c r="BN317" i="2"/>
  <c r="BN349" i="2"/>
  <c r="BN352" i="2"/>
  <c r="Y355" i="2"/>
  <c r="Z419" i="2"/>
  <c r="Y455" i="2"/>
  <c r="Z516" i="2"/>
  <c r="Z517" i="2" s="1"/>
  <c r="Z536" i="2"/>
  <c r="BP542" i="2"/>
  <c r="BN542" i="2"/>
  <c r="BP550" i="2"/>
  <c r="BN593" i="2"/>
  <c r="BN599" i="2"/>
  <c r="BP618" i="2"/>
  <c r="Z634" i="2"/>
  <c r="Z635" i="2" s="1"/>
  <c r="Y640" i="2"/>
  <c r="BP185" i="2"/>
  <c r="BN185" i="2"/>
  <c r="Y244" i="2"/>
  <c r="BP380" i="2"/>
  <c r="BN380" i="2"/>
  <c r="Z380" i="2"/>
  <c r="Z384" i="2" s="1"/>
  <c r="Y385" i="2"/>
  <c r="BP407" i="2"/>
  <c r="BN425" i="2"/>
  <c r="BN440" i="2"/>
  <c r="BP446" i="2"/>
  <c r="BN446" i="2"/>
  <c r="Z446" i="2"/>
  <c r="BP497" i="2"/>
  <c r="BN500" i="2"/>
  <c r="BP523" i="2"/>
  <c r="Y567" i="2"/>
  <c r="Z563" i="2"/>
  <c r="Y577" i="2"/>
  <c r="AE652" i="2"/>
  <c r="BP576" i="2"/>
  <c r="BN576" i="2"/>
  <c r="Z576" i="2"/>
  <c r="Z577" i="2" s="1"/>
  <c r="BN609" i="2"/>
  <c r="BP613" i="2"/>
  <c r="BN613" i="2"/>
  <c r="X643" i="2"/>
  <c r="BP92" i="2"/>
  <c r="BP68" i="2"/>
  <c r="Z79" i="2"/>
  <c r="Z84" i="2"/>
  <c r="BN109" i="2"/>
  <c r="Z112" i="2"/>
  <c r="Y120" i="2"/>
  <c r="BP127" i="2"/>
  <c r="Y131" i="2"/>
  <c r="Y136" i="2"/>
  <c r="Y142" i="2"/>
  <c r="Y147" i="2"/>
  <c r="Y152" i="2"/>
  <c r="BN162" i="2"/>
  <c r="BN167" i="2"/>
  <c r="BN174" i="2"/>
  <c r="Z185" i="2"/>
  <c r="Z212" i="2"/>
  <c r="BN220" i="2"/>
  <c r="BP240" i="2"/>
  <c r="BP283" i="2"/>
  <c r="BN283" i="2"/>
  <c r="Z283" i="2"/>
  <c r="BP317" i="2"/>
  <c r="BP469" i="2"/>
  <c r="BN469" i="2"/>
  <c r="Z469" i="2"/>
  <c r="Y486" i="2"/>
  <c r="Y485" i="2"/>
  <c r="BP484" i="2"/>
  <c r="BN484" i="2"/>
  <c r="BN536" i="2"/>
  <c r="Z613" i="2"/>
  <c r="BN634" i="2"/>
  <c r="BN75" i="2"/>
  <c r="X644" i="2"/>
  <c r="BN117" i="2"/>
  <c r="K652" i="2"/>
  <c r="L652" i="2"/>
  <c r="Y257" i="2"/>
  <c r="Y256" i="2"/>
  <c r="Y274" i="2"/>
  <c r="BP337" i="2"/>
  <c r="BN369" i="2"/>
  <c r="BP374" i="2"/>
  <c r="Z414" i="2"/>
  <c r="BP419" i="2"/>
  <c r="Y456" i="2"/>
  <c r="BP465" i="2"/>
  <c r="Z484" i="2"/>
  <c r="Z485" i="2" s="1"/>
  <c r="AA652" i="2"/>
  <c r="BP516" i="2"/>
  <c r="BN563" i="2"/>
  <c r="BP594" i="2"/>
  <c r="BN594" i="2"/>
  <c r="Z594" i="2"/>
  <c r="Z596" i="2" s="1"/>
  <c r="BP609" i="2"/>
  <c r="Z25" i="2"/>
  <c r="Z61" i="2"/>
  <c r="Z66" i="2"/>
  <c r="Y87" i="2"/>
  <c r="BP22" i="2"/>
  <c r="Y40" i="2"/>
  <c r="Y45" i="2"/>
  <c r="BN79" i="2"/>
  <c r="BN84" i="2"/>
  <c r="Z93" i="2"/>
  <c r="Z94" i="2" s="1"/>
  <c r="Z98" i="2"/>
  <c r="Z101" i="2"/>
  <c r="H652" i="2"/>
  <c r="Y156" i="2"/>
  <c r="Z160" i="2"/>
  <c r="Z164" i="2" s="1"/>
  <c r="BP174" i="2"/>
  <c r="Z207" i="2"/>
  <c r="Z209" i="2" s="1"/>
  <c r="BN212" i="2"/>
  <c r="Z215" i="2"/>
  <c r="Z247" i="2"/>
  <c r="BP250" i="2"/>
  <c r="BN250" i="2"/>
  <c r="Y301" i="2"/>
  <c r="Y300" i="2"/>
  <c r="R652" i="2"/>
  <c r="Y318" i="2"/>
  <c r="Z327" i="2"/>
  <c r="Z329" i="2" s="1"/>
  <c r="Y330" i="2"/>
  <c r="Y329" i="2"/>
  <c r="T652" i="2"/>
  <c r="Y356" i="2"/>
  <c r="BP347" i="2"/>
  <c r="BN347" i="2"/>
  <c r="V652" i="2"/>
  <c r="Z389" i="2"/>
  <c r="Z390" i="2" s="1"/>
  <c r="Y508" i="2"/>
  <c r="BN588" i="2"/>
  <c r="BP610" i="2"/>
  <c r="BN610" i="2"/>
  <c r="BP634" i="2"/>
  <c r="Y30" i="2"/>
  <c r="BP112" i="2"/>
  <c r="BP117" i="2"/>
  <c r="Y121" i="2"/>
  <c r="O652" i="2"/>
  <c r="Y279" i="2"/>
  <c r="Y278" i="2"/>
  <c r="BP277" i="2"/>
  <c r="Z290" i="2"/>
  <c r="Z295" i="2" s="1"/>
  <c r="Y295" i="2"/>
  <c r="Q652" i="2"/>
  <c r="Y338" i="2"/>
  <c r="Z355" i="2"/>
  <c r="BN361" i="2"/>
  <c r="BP375" i="2"/>
  <c r="BN375" i="2"/>
  <c r="Z375" i="2"/>
  <c r="BN414" i="2"/>
  <c r="BP420" i="2"/>
  <c r="BN420" i="2"/>
  <c r="Z420" i="2"/>
  <c r="Z479" i="2"/>
  <c r="Y517" i="2"/>
  <c r="BP537" i="2"/>
  <c r="BN537" i="2"/>
  <c r="Z555" i="2"/>
  <c r="Z558" i="2"/>
  <c r="BP563" i="2"/>
  <c r="Z604" i="2"/>
  <c r="Z610" i="2"/>
  <c r="B652" i="2"/>
  <c r="BP25" i="2"/>
  <c r="Y72" i="2"/>
  <c r="BP84" i="2"/>
  <c r="BN93" i="2"/>
  <c r="Z110" i="2"/>
  <c r="BN160" i="2"/>
  <c r="Y175" i="2"/>
  <c r="Z192" i="2"/>
  <c r="Z197" i="2"/>
  <c r="Z198" i="2" s="1"/>
  <c r="Y209" i="2"/>
  <c r="BN207" i="2"/>
  <c r="BP212" i="2"/>
  <c r="BN215" i="2"/>
  <c r="BP221" i="2"/>
  <c r="Z221" i="2"/>
  <c r="Y224" i="2"/>
  <c r="BN229" i="2"/>
  <c r="BN247" i="2"/>
  <c r="Z265" i="2"/>
  <c r="Z277" i="2"/>
  <c r="Z278" i="2" s="1"/>
  <c r="BN327" i="2"/>
  <c r="Y384" i="2"/>
  <c r="BN389" i="2"/>
  <c r="Z429" i="2"/>
  <c r="Z430" i="2" s="1"/>
  <c r="Y443" i="2"/>
  <c r="BN435" i="2"/>
  <c r="Z441" i="2"/>
  <c r="Y448" i="2"/>
  <c r="AB652" i="2"/>
  <c r="BN505" i="2"/>
  <c r="Z537" i="2"/>
  <c r="BP588" i="2"/>
  <c r="Y627" i="2"/>
  <c r="C652" i="2"/>
  <c r="BP29" i="2"/>
  <c r="Y64" i="2"/>
  <c r="BP44" i="2"/>
  <c r="Y57" i="2"/>
  <c r="BN66" i="2"/>
  <c r="BP37" i="2"/>
  <c r="Y41" i="2"/>
  <c r="Y46" i="2"/>
  <c r="Y63" i="2"/>
  <c r="BP61" i="2"/>
  <c r="BP66" i="2"/>
  <c r="BP98" i="2"/>
  <c r="BP101" i="2"/>
  <c r="BP271" i="2"/>
  <c r="BN271" i="2"/>
  <c r="BN290" i="2"/>
  <c r="Y324" i="2"/>
  <c r="BP361" i="2"/>
  <c r="BP367" i="2"/>
  <c r="BN367" i="2"/>
  <c r="Y402" i="2"/>
  <c r="BP398" i="2"/>
  <c r="Y401" i="2"/>
  <c r="BN398" i="2"/>
  <c r="Z398" i="2"/>
  <c r="Z401" i="2" s="1"/>
  <c r="W652" i="2"/>
  <c r="Z435" i="2"/>
  <c r="BN479" i="2"/>
  <c r="Z505" i="2"/>
  <c r="Z508" i="2" s="1"/>
  <c r="Y509" i="2"/>
  <c r="Z534" i="2"/>
  <c r="BN555" i="2"/>
  <c r="BN558" i="2"/>
  <c r="BP564" i="2"/>
  <c r="BN564" i="2"/>
  <c r="Z564" i="2"/>
  <c r="Y578" i="2"/>
  <c r="BN585" i="2"/>
  <c r="BN110" i="2"/>
  <c r="Z113" i="2"/>
  <c r="Z118" i="2"/>
  <c r="Z120" i="2" s="1"/>
  <c r="Z123" i="2"/>
  <c r="Z130" i="2" s="1"/>
  <c r="Y176" i="2"/>
  <c r="BN192" i="2"/>
  <c r="BN197" i="2"/>
  <c r="BP229" i="2"/>
  <c r="BP247" i="2"/>
  <c r="Z259" i="2"/>
  <c r="Z260" i="2" s="1"/>
  <c r="BN265" i="2"/>
  <c r="Z268" i="2"/>
  <c r="Z271" i="2"/>
  <c r="BN277" i="2"/>
  <c r="BP307" i="2"/>
  <c r="BN307" i="2"/>
  <c r="Z307" i="2"/>
  <c r="Z309" i="2" s="1"/>
  <c r="Z323" i="2"/>
  <c r="BP333" i="2"/>
  <c r="BN333" i="2"/>
  <c r="Y417" i="2"/>
  <c r="BN429" i="2"/>
  <c r="BN441" i="2"/>
  <c r="BN476" i="2"/>
  <c r="AD652" i="2"/>
  <c r="AF652" i="2"/>
  <c r="Y590" i="2"/>
  <c r="Z582" i="2"/>
  <c r="Z589" i="2" s="1"/>
  <c r="Y589" i="2"/>
  <c r="Z601" i="2"/>
  <c r="BP604" i="2"/>
  <c r="E652" i="2"/>
  <c r="Z24" i="2"/>
  <c r="Z26" i="2" s="1"/>
  <c r="BP60" i="2"/>
  <c r="BN77" i="2"/>
  <c r="Z80" i="2"/>
  <c r="BP139" i="2"/>
  <c r="BP155" i="2"/>
  <c r="BP180" i="2"/>
  <c r="BN202" i="2"/>
  <c r="Z213" i="2"/>
  <c r="Y232" i="2"/>
  <c r="BP290" i="2"/>
  <c r="BP299" i="2"/>
  <c r="Z333" i="2"/>
  <c r="Z334" i="2" s="1"/>
  <c r="Z473" i="2"/>
  <c r="Y514" i="2"/>
  <c r="Y513" i="2"/>
  <c r="AC652" i="2"/>
  <c r="BP512" i="2"/>
  <c r="BP585" i="2"/>
  <c r="Y628" i="2"/>
  <c r="Z35" i="2"/>
  <c r="Z40" i="2" s="1"/>
  <c r="Z54" i="2"/>
  <c r="Z59" i="2"/>
  <c r="Z63" i="2" s="1"/>
  <c r="X642" i="2"/>
  <c r="BN59" i="2"/>
  <c r="BN85" i="2"/>
  <c r="BP163" i="2"/>
  <c r="BP168" i="2"/>
  <c r="BP183" i="2"/>
  <c r="Z227" i="2"/>
  <c r="BP248" i="2"/>
  <c r="Z248" i="2"/>
  <c r="BN259" i="2"/>
  <c r="Y391" i="2"/>
  <c r="BP387" i="2"/>
  <c r="Y390" i="2"/>
  <c r="BN387" i="2"/>
  <c r="Z415" i="2"/>
  <c r="Y422" i="2"/>
  <c r="BP435" i="2"/>
  <c r="BP476" i="2"/>
  <c r="BP505" i="2"/>
  <c r="Z512" i="2"/>
  <c r="Z513" i="2" s="1"/>
  <c r="BN531" i="2"/>
  <c r="BN582" i="2"/>
  <c r="Z605" i="2"/>
  <c r="BP458" i="2"/>
  <c r="Y652" i="2"/>
  <c r="Y323" i="2"/>
  <c r="Y459" i="2"/>
  <c r="Y641" i="2"/>
  <c r="Z216" i="2"/>
  <c r="BN242" i="2"/>
  <c r="BN253" i="2"/>
  <c r="Z264" i="2"/>
  <c r="BN289" i="2"/>
  <c r="BN313" i="2"/>
  <c r="BN350" i="2"/>
  <c r="BN360" i="2"/>
  <c r="BN370" i="2"/>
  <c r="Z413" i="2"/>
  <c r="Z439" i="2"/>
  <c r="Z454" i="2"/>
  <c r="Z455" i="2" s="1"/>
  <c r="BN466" i="2"/>
  <c r="Y480" i="2"/>
  <c r="BN524" i="2"/>
  <c r="BN532" i="2"/>
  <c r="Z535" i="2"/>
  <c r="Z548" i="2"/>
  <c r="Z551" i="2"/>
  <c r="BN559" i="2"/>
  <c r="Z569" i="2"/>
  <c r="Z571" i="2" s="1"/>
  <c r="BN583" i="2"/>
  <c r="BN586" i="2"/>
  <c r="Z619" i="2"/>
  <c r="BN630" i="2"/>
  <c r="Y538" i="2"/>
  <c r="BN264" i="2"/>
  <c r="Y416" i="2"/>
  <c r="Z522" i="2"/>
  <c r="BP630" i="2"/>
  <c r="Z638" i="2"/>
  <c r="Z640" i="2" s="1"/>
  <c r="Z406" i="2"/>
  <c r="Z480" i="2" l="1"/>
  <c r="Z273" i="2"/>
  <c r="Y646" i="2"/>
  <c r="Z447" i="2"/>
  <c r="Z545" i="2"/>
  <c r="Z114" i="2"/>
  <c r="Z193" i="2"/>
  <c r="Z621" i="2"/>
  <c r="Z81" i="2"/>
  <c r="Y643" i="2"/>
  <c r="Z224" i="2"/>
  <c r="Z421" i="2"/>
  <c r="Y642" i="2"/>
  <c r="X645" i="2"/>
  <c r="Z606" i="2"/>
  <c r="Z56" i="2"/>
  <c r="Z647" i="2" s="1"/>
  <c r="Z426" i="2"/>
  <c r="Z442" i="2"/>
  <c r="Z501" i="2"/>
  <c r="Z231" i="2"/>
  <c r="Y644" i="2"/>
  <c r="Y645" i="2" s="1"/>
  <c r="Z566" i="2"/>
  <c r="Z614" i="2"/>
  <c r="Z105" i="2"/>
  <c r="Z560" i="2"/>
  <c r="Z377" i="2"/>
  <c r="Z285" i="2"/>
  <c r="Z416" i="2"/>
  <c r="Z538" i="2"/>
  <c r="Z72" i="2"/>
  <c r="Z256" i="2"/>
  <c r="Z87" i="2"/>
</calcChain>
</file>

<file path=xl/sharedStrings.xml><?xml version="1.0" encoding="utf-8"?>
<sst xmlns="http://schemas.openxmlformats.org/spreadsheetml/2006/main" count="5051" uniqueCount="1064">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</sst>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50" t="s">
        <v>26</v>
      </c>
      <c r="E1" s="750"/>
      <c r="F1" s="750"/>
      <c r="G1" s="14" t="s">
        <v>66</v>
      </c>
      <c r="H1" s="750" t="s">
        <v>46</v>
      </c>
      <c r="I1" s="750"/>
      <c r="J1" s="750"/>
      <c r="K1" s="750"/>
      <c r="L1" s="750"/>
      <c r="M1" s="750"/>
      <c r="N1" s="750"/>
      <c r="O1" s="750"/>
      <c r="P1" s="750"/>
      <c r="Q1" s="750"/>
      <c r="R1" s="751" t="s">
        <v>67</v>
      </c>
      <c r="S1" s="752"/>
      <c r="T1" s="7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3"/>
      <c r="R2" s="753"/>
      <c r="S2" s="753"/>
      <c r="T2" s="753"/>
      <c r="U2" s="753"/>
      <c r="V2" s="753"/>
      <c r="W2" s="7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3"/>
      <c r="Q3" s="753"/>
      <c r="R3" s="753"/>
      <c r="S3" s="753"/>
      <c r="T3" s="753"/>
      <c r="U3" s="753"/>
      <c r="V3" s="753"/>
      <c r="W3" s="7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55"/>
      <c r="N5" s="72"/>
      <c r="P5" s="27" t="s">
        <v>4</v>
      </c>
      <c r="Q5" s="757">
        <v>45730</v>
      </c>
      <c r="R5" s="757"/>
      <c r="T5" s="758" t="s">
        <v>3</v>
      </c>
      <c r="U5" s="759"/>
      <c r="V5" s="760" t="s">
        <v>1050</v>
      </c>
      <c r="W5" s="761"/>
      <c r="AB5" s="59"/>
      <c r="AC5" s="59"/>
      <c r="AD5" s="59"/>
      <c r="AE5" s="59"/>
    </row>
    <row r="6" spans="1:32" s="17" customFormat="1" ht="24" customHeight="1" x14ac:dyDescent="0.2">
      <c r="A6" s="754" t="s">
        <v>1</v>
      </c>
      <c r="B6" s="754"/>
      <c r="C6" s="754"/>
      <c r="D6" s="762" t="s">
        <v>75</v>
      </c>
      <c r="E6" s="762"/>
      <c r="F6" s="762"/>
      <c r="G6" s="762"/>
      <c r="H6" s="762"/>
      <c r="I6" s="762"/>
      <c r="J6" s="762"/>
      <c r="K6" s="762"/>
      <c r="L6" s="762"/>
      <c r="M6" s="762"/>
      <c r="N6" s="73"/>
      <c r="P6" s="27" t="s">
        <v>27</v>
      </c>
      <c r="Q6" s="763" t="str">
        <f>IF(Q5=0," ",CHOOSE(WEEKDAY(Q5,2),"Понедельник","Вторник","Среда","Четверг","Пятница","Суббота","Воскресенье"))</f>
        <v>Пятница</v>
      </c>
      <c r="R6" s="763"/>
      <c r="T6" s="764" t="s">
        <v>5</v>
      </c>
      <c r="U6" s="765"/>
      <c r="V6" s="766" t="s">
        <v>69</v>
      </c>
      <c r="W6" s="7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72" t="str">
        <f>IFERROR(VLOOKUP(DeliveryAddress,Table,3,0),1)</f>
        <v>1</v>
      </c>
      <c r="E7" s="773"/>
      <c r="F7" s="773"/>
      <c r="G7" s="773"/>
      <c r="H7" s="773"/>
      <c r="I7" s="773"/>
      <c r="J7" s="773"/>
      <c r="K7" s="773"/>
      <c r="L7" s="773"/>
      <c r="M7" s="774"/>
      <c r="N7" s="74"/>
      <c r="P7" s="29"/>
      <c r="Q7" s="48"/>
      <c r="R7" s="48"/>
      <c r="T7" s="764"/>
      <c r="U7" s="765"/>
      <c r="V7" s="768"/>
      <c r="W7" s="769"/>
      <c r="AB7" s="59"/>
      <c r="AC7" s="59"/>
      <c r="AD7" s="59"/>
      <c r="AE7" s="59"/>
    </row>
    <row r="8" spans="1:32" s="17" customFormat="1" ht="25.5" customHeight="1" x14ac:dyDescent="0.2">
      <c r="A8" s="775" t="s">
        <v>57</v>
      </c>
      <c r="B8" s="775"/>
      <c r="C8" s="775"/>
      <c r="D8" s="776" t="s">
        <v>76</v>
      </c>
      <c r="E8" s="776"/>
      <c r="F8" s="776"/>
      <c r="G8" s="776"/>
      <c r="H8" s="776"/>
      <c r="I8" s="776"/>
      <c r="J8" s="776"/>
      <c r="K8" s="776"/>
      <c r="L8" s="776"/>
      <c r="M8" s="776"/>
      <c r="N8" s="75"/>
      <c r="P8" s="27" t="s">
        <v>11</v>
      </c>
      <c r="Q8" s="777">
        <v>0.375</v>
      </c>
      <c r="R8" s="777"/>
      <c r="T8" s="764"/>
      <c r="U8" s="765"/>
      <c r="V8" s="768"/>
      <c r="W8" s="769"/>
      <c r="AB8" s="59"/>
      <c r="AC8" s="59"/>
      <c r="AD8" s="59"/>
      <c r="AE8" s="59"/>
    </row>
    <row r="9" spans="1:32" s="17" customFormat="1" ht="39.950000000000003" customHeight="1" x14ac:dyDescent="0.2">
      <c r="A9" s="7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8"/>
      <c r="C9" s="778"/>
      <c r="D9" s="779" t="s">
        <v>45</v>
      </c>
      <c r="E9" s="780"/>
      <c r="F9" s="7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8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0"/>
      <c r="P9" s="31" t="s">
        <v>15</v>
      </c>
      <c r="Q9" s="782"/>
      <c r="R9" s="782"/>
      <c r="T9" s="764"/>
      <c r="U9" s="765"/>
      <c r="V9" s="770"/>
      <c r="W9" s="7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8"/>
      <c r="C10" s="778"/>
      <c r="D10" s="779"/>
      <c r="E10" s="780"/>
      <c r="F10" s="7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8"/>
      <c r="H10" s="783" t="str">
        <f>IFERROR(VLOOKUP($D$10,Proxy,2,FALSE),"")</f>
        <v/>
      </c>
      <c r="I10" s="783"/>
      <c r="J10" s="783"/>
      <c r="K10" s="783"/>
      <c r="L10" s="783"/>
      <c r="M10" s="783"/>
      <c r="N10" s="71"/>
      <c r="P10" s="31" t="s">
        <v>32</v>
      </c>
      <c r="Q10" s="784"/>
      <c r="R10" s="784"/>
      <c r="U10" s="29" t="s">
        <v>12</v>
      </c>
      <c r="V10" s="785" t="s">
        <v>70</v>
      </c>
      <c r="W10" s="7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87"/>
      <c r="R11" s="787"/>
      <c r="U11" s="29" t="s">
        <v>28</v>
      </c>
      <c r="V11" s="788" t="s">
        <v>54</v>
      </c>
      <c r="W11" s="7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89" t="s">
        <v>71</v>
      </c>
      <c r="B12" s="789"/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6"/>
      <c r="P12" s="27" t="s">
        <v>30</v>
      </c>
      <c r="Q12" s="777"/>
      <c r="R12" s="777"/>
      <c r="S12" s="28"/>
      <c r="T12"/>
      <c r="U12" s="29" t="s">
        <v>45</v>
      </c>
      <c r="V12" s="790"/>
      <c r="W12" s="790"/>
      <c r="X12"/>
      <c r="AB12" s="59"/>
      <c r="AC12" s="59"/>
      <c r="AD12" s="59"/>
      <c r="AE12" s="59"/>
    </row>
    <row r="13" spans="1:32" s="17" customFormat="1" ht="23.25" customHeight="1" x14ac:dyDescent="0.2">
      <c r="A13" s="789" t="s">
        <v>72</v>
      </c>
      <c r="B13" s="789"/>
      <c r="C13" s="789"/>
      <c r="D13" s="789"/>
      <c r="E13" s="789"/>
      <c r="F13" s="789"/>
      <c r="G13" s="789"/>
      <c r="H13" s="789"/>
      <c r="I13" s="789"/>
      <c r="J13" s="789"/>
      <c r="K13" s="789"/>
      <c r="L13" s="789"/>
      <c r="M13" s="789"/>
      <c r="N13" s="76"/>
      <c r="O13" s="31"/>
      <c r="P13" s="31" t="s">
        <v>31</v>
      </c>
      <c r="Q13" s="788"/>
      <c r="R13" s="7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89" t="s">
        <v>73</v>
      </c>
      <c r="B14" s="789"/>
      <c r="C14" s="789"/>
      <c r="D14" s="789"/>
      <c r="E14" s="789"/>
      <c r="F14" s="789"/>
      <c r="G14" s="789"/>
      <c r="H14" s="789"/>
      <c r="I14" s="789"/>
      <c r="J14" s="789"/>
      <c r="K14" s="789"/>
      <c r="L14" s="789"/>
      <c r="M14" s="7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91" t="s">
        <v>74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1"/>
      <c r="N15" s="77"/>
      <c r="O15"/>
      <c r="P15" s="792" t="s">
        <v>60</v>
      </c>
      <c r="Q15" s="792"/>
      <c r="R15" s="792"/>
      <c r="S15" s="792"/>
      <c r="T15" s="7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3"/>
      <c r="Q16" s="793"/>
      <c r="R16" s="793"/>
      <c r="S16" s="793"/>
      <c r="T16" s="7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6" t="s">
        <v>58</v>
      </c>
      <c r="B17" s="796" t="s">
        <v>48</v>
      </c>
      <c r="C17" s="798" t="s">
        <v>47</v>
      </c>
      <c r="D17" s="800" t="s">
        <v>49</v>
      </c>
      <c r="E17" s="801"/>
      <c r="F17" s="796" t="s">
        <v>21</v>
      </c>
      <c r="G17" s="796" t="s">
        <v>24</v>
      </c>
      <c r="H17" s="796" t="s">
        <v>22</v>
      </c>
      <c r="I17" s="796" t="s">
        <v>23</v>
      </c>
      <c r="J17" s="796" t="s">
        <v>16</v>
      </c>
      <c r="K17" s="796" t="s">
        <v>62</v>
      </c>
      <c r="L17" s="796" t="s">
        <v>64</v>
      </c>
      <c r="M17" s="796" t="s">
        <v>2</v>
      </c>
      <c r="N17" s="796" t="s">
        <v>63</v>
      </c>
      <c r="O17" s="796" t="s">
        <v>25</v>
      </c>
      <c r="P17" s="800" t="s">
        <v>17</v>
      </c>
      <c r="Q17" s="804"/>
      <c r="R17" s="804"/>
      <c r="S17" s="804"/>
      <c r="T17" s="801"/>
      <c r="U17" s="794" t="s">
        <v>55</v>
      </c>
      <c r="V17" s="795"/>
      <c r="W17" s="796" t="s">
        <v>6</v>
      </c>
      <c r="X17" s="796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65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797"/>
      <c r="B18" s="797"/>
      <c r="C18" s="799"/>
      <c r="D18" s="802"/>
      <c r="E18" s="803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802"/>
      <c r="Q18" s="805"/>
      <c r="R18" s="805"/>
      <c r="S18" s="805"/>
      <c r="T18" s="803"/>
      <c r="U18" s="83" t="s">
        <v>44</v>
      </c>
      <c r="V18" s="83" t="s">
        <v>43</v>
      </c>
      <c r="W18" s="797"/>
      <c r="X18" s="797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818" t="s">
        <v>77</v>
      </c>
      <c r="B19" s="818"/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54"/>
      <c r="AB19" s="54"/>
      <c r="AC19" s="54"/>
    </row>
    <row r="20" spans="1:68" ht="16.5" customHeight="1" x14ac:dyDescent="0.25">
      <c r="A20" s="819" t="s">
        <v>77</v>
      </c>
      <c r="B20" s="819"/>
      <c r="C20" s="819"/>
      <c r="D20" s="819"/>
      <c r="E20" s="819"/>
      <c r="F20" s="819"/>
      <c r="G20" s="819"/>
      <c r="H20" s="819"/>
      <c r="I20" s="819"/>
      <c r="J20" s="819"/>
      <c r="K20" s="819"/>
      <c r="L20" s="819"/>
      <c r="M20" s="819"/>
      <c r="N20" s="819"/>
      <c r="O20" s="819"/>
      <c r="P20" s="819"/>
      <c r="Q20" s="819"/>
      <c r="R20" s="819"/>
      <c r="S20" s="819"/>
      <c r="T20" s="819"/>
      <c r="U20" s="819"/>
      <c r="V20" s="819"/>
      <c r="W20" s="819"/>
      <c r="X20" s="819"/>
      <c r="Y20" s="819"/>
      <c r="Z20" s="819"/>
      <c r="AA20" s="65"/>
      <c r="AB20" s="65"/>
      <c r="AC20" s="79"/>
    </row>
    <row r="21" spans="1:68" ht="14.25" customHeight="1" x14ac:dyDescent="0.25">
      <c r="A21" s="820" t="s">
        <v>78</v>
      </c>
      <c r="B21" s="820"/>
      <c r="C21" s="820"/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  <c r="Q21" s="820"/>
      <c r="R21" s="820"/>
      <c r="S21" s="820"/>
      <c r="T21" s="820"/>
      <c r="U21" s="820"/>
      <c r="V21" s="820"/>
      <c r="W21" s="820"/>
      <c r="X21" s="820"/>
      <c r="Y21" s="820"/>
      <c r="Z21" s="820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21">
        <v>4680115885912</v>
      </c>
      <c r="E22" s="82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3"/>
      <c r="R22" s="823"/>
      <c r="S22" s="823"/>
      <c r="T22" s="8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21">
        <v>4607091388237</v>
      </c>
      <c r="E23" s="82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3"/>
      <c r="R23" s="823"/>
      <c r="S23" s="823"/>
      <c r="T23" s="82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21">
        <v>4680115885905</v>
      </c>
      <c r="E24" s="82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3"/>
      <c r="R24" s="823"/>
      <c r="S24" s="823"/>
      <c r="T24" s="82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21">
        <v>4607091388244</v>
      </c>
      <c r="E25" s="82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3"/>
      <c r="R25" s="823"/>
      <c r="S25" s="823"/>
      <c r="T25" s="82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3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2"/>
      <c r="P26" s="828" t="s">
        <v>40</v>
      </c>
      <c r="Q26" s="829"/>
      <c r="R26" s="829"/>
      <c r="S26" s="829"/>
      <c r="T26" s="829"/>
      <c r="U26" s="829"/>
      <c r="V26" s="83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31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2"/>
      <c r="P27" s="828" t="s">
        <v>40</v>
      </c>
      <c r="Q27" s="829"/>
      <c r="R27" s="829"/>
      <c r="S27" s="829"/>
      <c r="T27" s="829"/>
      <c r="U27" s="829"/>
      <c r="V27" s="83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20" t="s">
        <v>93</v>
      </c>
      <c r="B28" s="820"/>
      <c r="C28" s="820"/>
      <c r="D28" s="820"/>
      <c r="E28" s="820"/>
      <c r="F28" s="820"/>
      <c r="G28" s="820"/>
      <c r="H28" s="820"/>
      <c r="I28" s="820"/>
      <c r="J28" s="820"/>
      <c r="K28" s="820"/>
      <c r="L28" s="820"/>
      <c r="M28" s="820"/>
      <c r="N28" s="820"/>
      <c r="O28" s="820"/>
      <c r="P28" s="820"/>
      <c r="Q28" s="820"/>
      <c r="R28" s="820"/>
      <c r="S28" s="820"/>
      <c r="T28" s="820"/>
      <c r="U28" s="820"/>
      <c r="V28" s="820"/>
      <c r="W28" s="820"/>
      <c r="X28" s="820"/>
      <c r="Y28" s="820"/>
      <c r="Z28" s="820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21">
        <v>4607091388503</v>
      </c>
      <c r="E29" s="82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3"/>
      <c r="R29" s="823"/>
      <c r="S29" s="823"/>
      <c r="T29" s="8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31"/>
      <c r="B30" s="831"/>
      <c r="C30" s="831"/>
      <c r="D30" s="831"/>
      <c r="E30" s="831"/>
      <c r="F30" s="831"/>
      <c r="G30" s="831"/>
      <c r="H30" s="831"/>
      <c r="I30" s="831"/>
      <c r="J30" s="831"/>
      <c r="K30" s="831"/>
      <c r="L30" s="831"/>
      <c r="M30" s="831"/>
      <c r="N30" s="831"/>
      <c r="O30" s="832"/>
      <c r="P30" s="828" t="s">
        <v>40</v>
      </c>
      <c r="Q30" s="829"/>
      <c r="R30" s="829"/>
      <c r="S30" s="829"/>
      <c r="T30" s="829"/>
      <c r="U30" s="829"/>
      <c r="V30" s="83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3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/>
      <c r="O31" s="832"/>
      <c r="P31" s="828" t="s">
        <v>40</v>
      </c>
      <c r="Q31" s="829"/>
      <c r="R31" s="829"/>
      <c r="S31" s="829"/>
      <c r="T31" s="829"/>
      <c r="U31" s="829"/>
      <c r="V31" s="83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18" t="s">
        <v>99</v>
      </c>
      <c r="B32" s="818"/>
      <c r="C32" s="818"/>
      <c r="D32" s="818"/>
      <c r="E32" s="818"/>
      <c r="F32" s="818"/>
      <c r="G32" s="818"/>
      <c r="H32" s="818"/>
      <c r="I32" s="818"/>
      <c r="J32" s="818"/>
      <c r="K32" s="818"/>
      <c r="L32" s="818"/>
      <c r="M32" s="818"/>
      <c r="N32" s="818"/>
      <c r="O32" s="818"/>
      <c r="P32" s="818"/>
      <c r="Q32" s="818"/>
      <c r="R32" s="818"/>
      <c r="S32" s="818"/>
      <c r="T32" s="818"/>
      <c r="U32" s="818"/>
      <c r="V32" s="818"/>
      <c r="W32" s="818"/>
      <c r="X32" s="818"/>
      <c r="Y32" s="818"/>
      <c r="Z32" s="818"/>
      <c r="AA32" s="54"/>
      <c r="AB32" s="54"/>
      <c r="AC32" s="54"/>
    </row>
    <row r="33" spans="1:68" ht="16.5" customHeight="1" x14ac:dyDescent="0.25">
      <c r="A33" s="819" t="s">
        <v>100</v>
      </c>
      <c r="B33" s="819"/>
      <c r="C33" s="819"/>
      <c r="D33" s="819"/>
      <c r="E33" s="819"/>
      <c r="F33" s="819"/>
      <c r="G33" s="819"/>
      <c r="H33" s="819"/>
      <c r="I33" s="819"/>
      <c r="J33" s="819"/>
      <c r="K33" s="819"/>
      <c r="L33" s="819"/>
      <c r="M33" s="819"/>
      <c r="N33" s="819"/>
      <c r="O33" s="819"/>
      <c r="P33" s="819"/>
      <c r="Q33" s="819"/>
      <c r="R33" s="819"/>
      <c r="S33" s="819"/>
      <c r="T33" s="819"/>
      <c r="U33" s="819"/>
      <c r="V33" s="819"/>
      <c r="W33" s="819"/>
      <c r="X33" s="819"/>
      <c r="Y33" s="819"/>
      <c r="Z33" s="819"/>
      <c r="AA33" s="65"/>
      <c r="AB33" s="65"/>
      <c r="AC33" s="79"/>
    </row>
    <row r="34" spans="1:68" ht="14.25" customHeight="1" x14ac:dyDescent="0.25">
      <c r="A34" s="820" t="s">
        <v>101</v>
      </c>
      <c r="B34" s="820"/>
      <c r="C34" s="820"/>
      <c r="D34" s="820"/>
      <c r="E34" s="820"/>
      <c r="F34" s="820"/>
      <c r="G34" s="820"/>
      <c r="H34" s="820"/>
      <c r="I34" s="820"/>
      <c r="J34" s="820"/>
      <c r="K34" s="820"/>
      <c r="L34" s="820"/>
      <c r="M34" s="820"/>
      <c r="N34" s="820"/>
      <c r="O34" s="820"/>
      <c r="P34" s="820"/>
      <c r="Q34" s="820"/>
      <c r="R34" s="820"/>
      <c r="S34" s="820"/>
      <c r="T34" s="820"/>
      <c r="U34" s="820"/>
      <c r="V34" s="820"/>
      <c r="W34" s="820"/>
      <c r="X34" s="820"/>
      <c r="Y34" s="820"/>
      <c r="Z34" s="820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821">
        <v>4607091385670</v>
      </c>
      <c r="E35" s="821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23"/>
      <c r="R35" s="823"/>
      <c r="S35" s="823"/>
      <c r="T35" s="82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821">
        <v>4680115883956</v>
      </c>
      <c r="E36" s="821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83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23"/>
      <c r="R36" s="823"/>
      <c r="S36" s="823"/>
      <c r="T36" s="824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821">
        <v>4607091385687</v>
      </c>
      <c r="E37" s="821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23"/>
      <c r="R37" s="823"/>
      <c r="S37" s="823"/>
      <c r="T37" s="824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528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821">
        <v>4680115882539</v>
      </c>
      <c r="E38" s="821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8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3"/>
      <c r="R38" s="823"/>
      <c r="S38" s="823"/>
      <c r="T38" s="82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821">
        <v>4680115883949</v>
      </c>
      <c r="E39" s="821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83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23"/>
      <c r="R39" s="823"/>
      <c r="S39" s="823"/>
      <c r="T39" s="824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31"/>
      <c r="B40" s="831"/>
      <c r="C40" s="831"/>
      <c r="D40" s="831"/>
      <c r="E40" s="831"/>
      <c r="F40" s="831"/>
      <c r="G40" s="831"/>
      <c r="H40" s="831"/>
      <c r="I40" s="831"/>
      <c r="J40" s="831"/>
      <c r="K40" s="831"/>
      <c r="L40" s="831"/>
      <c r="M40" s="831"/>
      <c r="N40" s="831"/>
      <c r="O40" s="832"/>
      <c r="P40" s="828" t="s">
        <v>40</v>
      </c>
      <c r="Q40" s="829"/>
      <c r="R40" s="829"/>
      <c r="S40" s="829"/>
      <c r="T40" s="829"/>
      <c r="U40" s="829"/>
      <c r="V40" s="830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31"/>
      <c r="B41" s="831"/>
      <c r="C41" s="831"/>
      <c r="D41" s="831"/>
      <c r="E41" s="831"/>
      <c r="F41" s="831"/>
      <c r="G41" s="831"/>
      <c r="H41" s="831"/>
      <c r="I41" s="831"/>
      <c r="J41" s="831"/>
      <c r="K41" s="831"/>
      <c r="L41" s="831"/>
      <c r="M41" s="831"/>
      <c r="N41" s="831"/>
      <c r="O41" s="832"/>
      <c r="P41" s="828" t="s">
        <v>40</v>
      </c>
      <c r="Q41" s="829"/>
      <c r="R41" s="829"/>
      <c r="S41" s="829"/>
      <c r="T41" s="829"/>
      <c r="U41" s="829"/>
      <c r="V41" s="830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20" t="s">
        <v>78</v>
      </c>
      <c r="B42" s="820"/>
      <c r="C42" s="820"/>
      <c r="D42" s="820"/>
      <c r="E42" s="820"/>
      <c r="F42" s="820"/>
      <c r="G42" s="820"/>
      <c r="H42" s="820"/>
      <c r="I42" s="820"/>
      <c r="J42" s="820"/>
      <c r="K42" s="820"/>
      <c r="L42" s="820"/>
      <c r="M42" s="820"/>
      <c r="N42" s="820"/>
      <c r="O42" s="820"/>
      <c r="P42" s="820"/>
      <c r="Q42" s="820"/>
      <c r="R42" s="820"/>
      <c r="S42" s="820"/>
      <c r="T42" s="820"/>
      <c r="U42" s="820"/>
      <c r="V42" s="820"/>
      <c r="W42" s="820"/>
      <c r="X42" s="820"/>
      <c r="Y42" s="820"/>
      <c r="Z42" s="820"/>
      <c r="AA42" s="66"/>
      <c r="AB42" s="66"/>
      <c r="AC42" s="80"/>
    </row>
    <row r="43" spans="1:68" ht="27" customHeight="1" x14ac:dyDescent="0.25">
      <c r="A43" s="63" t="s">
        <v>120</v>
      </c>
      <c r="B43" s="63" t="s">
        <v>121</v>
      </c>
      <c r="C43" s="36">
        <v>4301051842</v>
      </c>
      <c r="D43" s="821">
        <v>4680115885233</v>
      </c>
      <c r="E43" s="821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123</v>
      </c>
      <c r="L43" s="37" t="s">
        <v>45</v>
      </c>
      <c r="M43" s="38" t="s">
        <v>112</v>
      </c>
      <c r="N43" s="38"/>
      <c r="O43" s="37">
        <v>40</v>
      </c>
      <c r="P43" s="8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23"/>
      <c r="R43" s="823"/>
      <c r="S43" s="823"/>
      <c r="T43" s="82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821">
        <v>4680115884915</v>
      </c>
      <c r="E44" s="821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112</v>
      </c>
      <c r="N44" s="38"/>
      <c r="O44" s="37">
        <v>40</v>
      </c>
      <c r="P44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23"/>
      <c r="R44" s="823"/>
      <c r="S44" s="823"/>
      <c r="T44" s="82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31"/>
      <c r="B45" s="831"/>
      <c r="C45" s="831"/>
      <c r="D45" s="831"/>
      <c r="E45" s="831"/>
      <c r="F45" s="831"/>
      <c r="G45" s="831"/>
      <c r="H45" s="831"/>
      <c r="I45" s="831"/>
      <c r="J45" s="831"/>
      <c r="K45" s="831"/>
      <c r="L45" s="831"/>
      <c r="M45" s="831"/>
      <c r="N45" s="831"/>
      <c r="O45" s="832"/>
      <c r="P45" s="828" t="s">
        <v>40</v>
      </c>
      <c r="Q45" s="829"/>
      <c r="R45" s="829"/>
      <c r="S45" s="829"/>
      <c r="T45" s="829"/>
      <c r="U45" s="829"/>
      <c r="V45" s="830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31"/>
      <c r="B46" s="831"/>
      <c r="C46" s="831"/>
      <c r="D46" s="831"/>
      <c r="E46" s="831"/>
      <c r="F46" s="831"/>
      <c r="G46" s="831"/>
      <c r="H46" s="831"/>
      <c r="I46" s="831"/>
      <c r="J46" s="831"/>
      <c r="K46" s="831"/>
      <c r="L46" s="831"/>
      <c r="M46" s="831"/>
      <c r="N46" s="831"/>
      <c r="O46" s="832"/>
      <c r="P46" s="828" t="s">
        <v>40</v>
      </c>
      <c r="Q46" s="829"/>
      <c r="R46" s="829"/>
      <c r="S46" s="829"/>
      <c r="T46" s="829"/>
      <c r="U46" s="829"/>
      <c r="V46" s="830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19" t="s">
        <v>127</v>
      </c>
      <c r="B47" s="819"/>
      <c r="C47" s="819"/>
      <c r="D47" s="819"/>
      <c r="E47" s="819"/>
      <c r="F47" s="819"/>
      <c r="G47" s="819"/>
      <c r="H47" s="819"/>
      <c r="I47" s="819"/>
      <c r="J47" s="819"/>
      <c r="K47" s="819"/>
      <c r="L47" s="819"/>
      <c r="M47" s="819"/>
      <c r="N47" s="819"/>
      <c r="O47" s="819"/>
      <c r="P47" s="819"/>
      <c r="Q47" s="819"/>
      <c r="R47" s="819"/>
      <c r="S47" s="819"/>
      <c r="T47" s="819"/>
      <c r="U47" s="819"/>
      <c r="V47" s="819"/>
      <c r="W47" s="819"/>
      <c r="X47" s="819"/>
      <c r="Y47" s="819"/>
      <c r="Z47" s="819"/>
      <c r="AA47" s="65"/>
      <c r="AB47" s="65"/>
      <c r="AC47" s="79"/>
    </row>
    <row r="48" spans="1:68" ht="14.25" customHeight="1" x14ac:dyDescent="0.25">
      <c r="A48" s="820" t="s">
        <v>101</v>
      </c>
      <c r="B48" s="820"/>
      <c r="C48" s="820"/>
      <c r="D48" s="820"/>
      <c r="E48" s="820"/>
      <c r="F48" s="820"/>
      <c r="G48" s="820"/>
      <c r="H48" s="820"/>
      <c r="I48" s="820"/>
      <c r="J48" s="820"/>
      <c r="K48" s="820"/>
      <c r="L48" s="820"/>
      <c r="M48" s="820"/>
      <c r="N48" s="820"/>
      <c r="O48" s="820"/>
      <c r="P48" s="820"/>
      <c r="Q48" s="820"/>
      <c r="R48" s="820"/>
      <c r="S48" s="820"/>
      <c r="T48" s="820"/>
      <c r="U48" s="820"/>
      <c r="V48" s="820"/>
      <c r="W48" s="820"/>
      <c r="X48" s="820"/>
      <c r="Y48" s="820"/>
      <c r="Z48" s="820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821">
        <v>4680115885882</v>
      </c>
      <c r="E49" s="821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106</v>
      </c>
      <c r="L49" s="37" t="s">
        <v>45</v>
      </c>
      <c r="M49" s="38" t="s">
        <v>112</v>
      </c>
      <c r="N49" s="38"/>
      <c r="O49" s="37">
        <v>50</v>
      </c>
      <c r="P49" s="8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23"/>
      <c r="R49" s="823"/>
      <c r="S49" s="823"/>
      <c r="T49" s="82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821">
        <v>4680115881426</v>
      </c>
      <c r="E50" s="821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106</v>
      </c>
      <c r="L50" s="37" t="s">
        <v>134</v>
      </c>
      <c r="M50" s="38" t="s">
        <v>105</v>
      </c>
      <c r="N50" s="38"/>
      <c r="O50" s="37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23"/>
      <c r="R50" s="823"/>
      <c r="S50" s="823"/>
      <c r="T50" s="82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135</v>
      </c>
      <c r="AK50" s="84">
        <v>86.4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821">
        <v>4680115880283</v>
      </c>
      <c r="E51" s="821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45</v>
      </c>
      <c r="P51" s="8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23"/>
      <c r="R51" s="823"/>
      <c r="S51" s="823"/>
      <c r="T51" s="8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4301011432</v>
      </c>
      <c r="D52" s="821">
        <v>4680115882720</v>
      </c>
      <c r="E52" s="821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90</v>
      </c>
      <c r="P52" s="8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23"/>
      <c r="R52" s="823"/>
      <c r="S52" s="823"/>
      <c r="T52" s="8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141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142</v>
      </c>
      <c r="B53" s="63" t="s">
        <v>143</v>
      </c>
      <c r="C53" s="36">
        <v>4301011806</v>
      </c>
      <c r="D53" s="821">
        <v>4680115881525</v>
      </c>
      <c r="E53" s="821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113</v>
      </c>
      <c r="L53" s="37" t="s">
        <v>45</v>
      </c>
      <c r="M53" s="38" t="s">
        <v>105</v>
      </c>
      <c r="N53" s="38"/>
      <c r="O53" s="37">
        <v>50</v>
      </c>
      <c r="P53" s="8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23"/>
      <c r="R53" s="823"/>
      <c r="S53" s="823"/>
      <c r="T53" s="8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4301011589</v>
      </c>
      <c r="D54" s="821">
        <v>4680115885899</v>
      </c>
      <c r="E54" s="821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83</v>
      </c>
      <c r="L54" s="37" t="s">
        <v>45</v>
      </c>
      <c r="M54" s="38" t="s">
        <v>147</v>
      </c>
      <c r="N54" s="38"/>
      <c r="O54" s="37">
        <v>50</v>
      </c>
      <c r="P54" s="8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23"/>
      <c r="R54" s="823"/>
      <c r="S54" s="823"/>
      <c r="T54" s="8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146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148</v>
      </c>
      <c r="B55" s="63" t="s">
        <v>149</v>
      </c>
      <c r="C55" s="36">
        <v>4301011801</v>
      </c>
      <c r="D55" s="821">
        <v>4680115881419</v>
      </c>
      <c r="E55" s="821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113</v>
      </c>
      <c r="L55" s="37" t="s">
        <v>114</v>
      </c>
      <c r="M55" s="38" t="s">
        <v>105</v>
      </c>
      <c r="N55" s="38"/>
      <c r="O55" s="37">
        <v>50</v>
      </c>
      <c r="P55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23"/>
      <c r="R55" s="823"/>
      <c r="S55" s="823"/>
      <c r="T55" s="8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133</v>
      </c>
      <c r="AG55" s="78"/>
      <c r="AJ55" s="84" t="s">
        <v>115</v>
      </c>
      <c r="AK55" s="84">
        <v>594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31"/>
      <c r="B56" s="831"/>
      <c r="C56" s="831"/>
      <c r="D56" s="831"/>
      <c r="E56" s="831"/>
      <c r="F56" s="831"/>
      <c r="G56" s="831"/>
      <c r="H56" s="831"/>
      <c r="I56" s="831"/>
      <c r="J56" s="831"/>
      <c r="K56" s="831"/>
      <c r="L56" s="831"/>
      <c r="M56" s="831"/>
      <c r="N56" s="831"/>
      <c r="O56" s="832"/>
      <c r="P56" s="828" t="s">
        <v>40</v>
      </c>
      <c r="Q56" s="829"/>
      <c r="R56" s="829"/>
      <c r="S56" s="829"/>
      <c r="T56" s="829"/>
      <c r="U56" s="829"/>
      <c r="V56" s="830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31"/>
      <c r="B57" s="831"/>
      <c r="C57" s="831"/>
      <c r="D57" s="831"/>
      <c r="E57" s="831"/>
      <c r="F57" s="831"/>
      <c r="G57" s="831"/>
      <c r="H57" s="831"/>
      <c r="I57" s="831"/>
      <c r="J57" s="831"/>
      <c r="K57" s="831"/>
      <c r="L57" s="831"/>
      <c r="M57" s="831"/>
      <c r="N57" s="831"/>
      <c r="O57" s="832"/>
      <c r="P57" s="828" t="s">
        <v>40</v>
      </c>
      <c r="Q57" s="829"/>
      <c r="R57" s="829"/>
      <c r="S57" s="829"/>
      <c r="T57" s="829"/>
      <c r="U57" s="829"/>
      <c r="V57" s="830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20" t="s">
        <v>150</v>
      </c>
      <c r="B58" s="820"/>
      <c r="C58" s="820"/>
      <c r="D58" s="820"/>
      <c r="E58" s="820"/>
      <c r="F58" s="820"/>
      <c r="G58" s="820"/>
      <c r="H58" s="820"/>
      <c r="I58" s="820"/>
      <c r="J58" s="820"/>
      <c r="K58" s="820"/>
      <c r="L58" s="820"/>
      <c r="M58" s="820"/>
      <c r="N58" s="820"/>
      <c r="O58" s="820"/>
      <c r="P58" s="820"/>
      <c r="Q58" s="820"/>
      <c r="R58" s="820"/>
      <c r="S58" s="820"/>
      <c r="T58" s="820"/>
      <c r="U58" s="820"/>
      <c r="V58" s="820"/>
      <c r="W58" s="820"/>
      <c r="X58" s="820"/>
      <c r="Y58" s="820"/>
      <c r="Z58" s="820"/>
      <c r="AA58" s="66"/>
      <c r="AB58" s="66"/>
      <c r="AC58" s="80"/>
    </row>
    <row r="59" spans="1:68" ht="27" customHeight="1" x14ac:dyDescent="0.25">
      <c r="A59" s="63" t="s">
        <v>151</v>
      </c>
      <c r="B59" s="63" t="s">
        <v>152</v>
      </c>
      <c r="C59" s="36">
        <v>4301020298</v>
      </c>
      <c r="D59" s="821">
        <v>4680115881440</v>
      </c>
      <c r="E59" s="821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106</v>
      </c>
      <c r="L59" s="37" t="s">
        <v>45</v>
      </c>
      <c r="M59" s="38" t="s">
        <v>105</v>
      </c>
      <c r="N59" s="38"/>
      <c r="O59" s="37">
        <v>50</v>
      </c>
      <c r="P59" s="8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23"/>
      <c r="R59" s="823"/>
      <c r="S59" s="823"/>
      <c r="T59" s="824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153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154</v>
      </c>
      <c r="B60" s="63" t="s">
        <v>155</v>
      </c>
      <c r="C60" s="36">
        <v>4301020228</v>
      </c>
      <c r="D60" s="821">
        <v>4680115882751</v>
      </c>
      <c r="E60" s="821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113</v>
      </c>
      <c r="L60" s="37" t="s">
        <v>45</v>
      </c>
      <c r="M60" s="38" t="s">
        <v>105</v>
      </c>
      <c r="N60" s="38"/>
      <c r="O60" s="37">
        <v>90</v>
      </c>
      <c r="P60" s="8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23"/>
      <c r="R60" s="823"/>
      <c r="S60" s="823"/>
      <c r="T60" s="8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156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4301020358</v>
      </c>
      <c r="D61" s="821">
        <v>4680115885950</v>
      </c>
      <c r="E61" s="8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83</v>
      </c>
      <c r="L61" s="37" t="s">
        <v>45</v>
      </c>
      <c r="M61" s="38" t="s">
        <v>112</v>
      </c>
      <c r="N61" s="38"/>
      <c r="O61" s="37">
        <v>50</v>
      </c>
      <c r="P61" s="8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23"/>
      <c r="R61" s="823"/>
      <c r="S61" s="823"/>
      <c r="T61" s="8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153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159</v>
      </c>
      <c r="B62" s="63" t="s">
        <v>160</v>
      </c>
      <c r="C62" s="36">
        <v>4301020296</v>
      </c>
      <c r="D62" s="821">
        <v>4680115881433</v>
      </c>
      <c r="E62" s="8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83</v>
      </c>
      <c r="L62" s="37" t="s">
        <v>134</v>
      </c>
      <c r="M62" s="38" t="s">
        <v>105</v>
      </c>
      <c r="N62" s="38"/>
      <c r="O62" s="37">
        <v>50</v>
      </c>
      <c r="P62" s="8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23"/>
      <c r="R62" s="823"/>
      <c r="S62" s="823"/>
      <c r="T62" s="8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153</v>
      </c>
      <c r="AG62" s="78"/>
      <c r="AJ62" s="84" t="s">
        <v>135</v>
      </c>
      <c r="AK62" s="84">
        <v>37.799999999999997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31"/>
      <c r="B63" s="831"/>
      <c r="C63" s="831"/>
      <c r="D63" s="831"/>
      <c r="E63" s="831"/>
      <c r="F63" s="831"/>
      <c r="G63" s="831"/>
      <c r="H63" s="831"/>
      <c r="I63" s="831"/>
      <c r="J63" s="831"/>
      <c r="K63" s="831"/>
      <c r="L63" s="831"/>
      <c r="M63" s="831"/>
      <c r="N63" s="831"/>
      <c r="O63" s="832"/>
      <c r="P63" s="828" t="s">
        <v>40</v>
      </c>
      <c r="Q63" s="829"/>
      <c r="R63" s="829"/>
      <c r="S63" s="829"/>
      <c r="T63" s="829"/>
      <c r="U63" s="829"/>
      <c r="V63" s="830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31"/>
      <c r="B64" s="831"/>
      <c r="C64" s="831"/>
      <c r="D64" s="831"/>
      <c r="E64" s="831"/>
      <c r="F64" s="831"/>
      <c r="G64" s="831"/>
      <c r="H64" s="831"/>
      <c r="I64" s="831"/>
      <c r="J64" s="831"/>
      <c r="K64" s="831"/>
      <c r="L64" s="831"/>
      <c r="M64" s="831"/>
      <c r="N64" s="831"/>
      <c r="O64" s="832"/>
      <c r="P64" s="828" t="s">
        <v>40</v>
      </c>
      <c r="Q64" s="829"/>
      <c r="R64" s="829"/>
      <c r="S64" s="829"/>
      <c r="T64" s="829"/>
      <c r="U64" s="829"/>
      <c r="V64" s="830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20" t="s">
        <v>161</v>
      </c>
      <c r="B65" s="820"/>
      <c r="C65" s="820"/>
      <c r="D65" s="820"/>
      <c r="E65" s="820"/>
      <c r="F65" s="820"/>
      <c r="G65" s="820"/>
      <c r="H65" s="820"/>
      <c r="I65" s="820"/>
      <c r="J65" s="820"/>
      <c r="K65" s="820"/>
      <c r="L65" s="820"/>
      <c r="M65" s="820"/>
      <c r="N65" s="820"/>
      <c r="O65" s="820"/>
      <c r="P65" s="820"/>
      <c r="Q65" s="820"/>
      <c r="R65" s="820"/>
      <c r="S65" s="820"/>
      <c r="T65" s="820"/>
      <c r="U65" s="820"/>
      <c r="V65" s="820"/>
      <c r="W65" s="820"/>
      <c r="X65" s="820"/>
      <c r="Y65" s="820"/>
      <c r="Z65" s="820"/>
      <c r="AA65" s="66"/>
      <c r="AB65" s="66"/>
      <c r="AC65" s="80"/>
    </row>
    <row r="66" spans="1:68" ht="16.5" customHeight="1" x14ac:dyDescent="0.25">
      <c r="A66" s="63" t="s">
        <v>162</v>
      </c>
      <c r="B66" s="63" t="s">
        <v>163</v>
      </c>
      <c r="C66" s="36">
        <v>4301031242</v>
      </c>
      <c r="D66" s="821">
        <v>4680115885066</v>
      </c>
      <c r="E66" s="821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113</v>
      </c>
      <c r="L66" s="37" t="s">
        <v>45</v>
      </c>
      <c r="M66" s="38" t="s">
        <v>82</v>
      </c>
      <c r="N66" s="38"/>
      <c r="O66" s="37">
        <v>40</v>
      </c>
      <c r="P66" s="85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823"/>
      <c r="R66" s="823"/>
      <c r="S66" s="823"/>
      <c r="T66" s="82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1" si="5"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1" si="6">IFERROR(X66*I66/H66,"0")</f>
        <v>0</v>
      </c>
      <c r="BN66" s="78">
        <f t="shared" ref="BN66:BN71" si="7">IFERROR(Y66*I66/H66,"0")</f>
        <v>0</v>
      </c>
      <c r="BO66" s="78">
        <f t="shared" ref="BO66:BO71" si="8">IFERROR(1/J66*(X66/H66),"0")</f>
        <v>0</v>
      </c>
      <c r="BP66" s="78">
        <f t="shared" ref="BP66:BP71" si="9">IFERROR(1/J66*(Y66/H66),"0")</f>
        <v>0</v>
      </c>
    </row>
    <row r="67" spans="1:68" ht="16.5" customHeight="1" x14ac:dyDescent="0.25">
      <c r="A67" s="63" t="s">
        <v>165</v>
      </c>
      <c r="B67" s="63" t="s">
        <v>166</v>
      </c>
      <c r="C67" s="36">
        <v>4301031240</v>
      </c>
      <c r="D67" s="821">
        <v>4680115885042</v>
      </c>
      <c r="E67" s="82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113</v>
      </c>
      <c r="L67" s="37" t="s">
        <v>45</v>
      </c>
      <c r="M67" s="38" t="s">
        <v>82</v>
      </c>
      <c r="N67" s="38"/>
      <c r="O67" s="37">
        <v>40</v>
      </c>
      <c r="P67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823"/>
      <c r="R67" s="823"/>
      <c r="S67" s="823"/>
      <c r="T67" s="82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5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 t="shared" si="6"/>
        <v>0</v>
      </c>
      <c r="BN67" s="78">
        <f t="shared" si="7"/>
        <v>0</v>
      </c>
      <c r="BO67" s="78">
        <f t="shared" si="8"/>
        <v>0</v>
      </c>
      <c r="BP67" s="78">
        <f t="shared" si="9"/>
        <v>0</v>
      </c>
    </row>
    <row r="68" spans="1:68" ht="16.5" customHeight="1" x14ac:dyDescent="0.25">
      <c r="A68" s="63" t="s">
        <v>168</v>
      </c>
      <c r="B68" s="63" t="s">
        <v>169</v>
      </c>
      <c r="C68" s="36">
        <v>4301031315</v>
      </c>
      <c r="D68" s="821">
        <v>4680115885080</v>
      </c>
      <c r="E68" s="82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113</v>
      </c>
      <c r="L68" s="37" t="s">
        <v>45</v>
      </c>
      <c r="M68" s="38" t="s">
        <v>82</v>
      </c>
      <c r="N68" s="38"/>
      <c r="O68" s="37">
        <v>40</v>
      </c>
      <c r="P68" s="8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823"/>
      <c r="R68" s="823"/>
      <c r="S68" s="823"/>
      <c r="T68" s="82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5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6"/>
        <v>0</v>
      </c>
      <c r="BN68" s="78">
        <f t="shared" si="7"/>
        <v>0</v>
      </c>
      <c r="BO68" s="78">
        <f t="shared" si="8"/>
        <v>0</v>
      </c>
      <c r="BP68" s="78">
        <f t="shared" si="9"/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4301031243</v>
      </c>
      <c r="D69" s="821">
        <v>4680115885073</v>
      </c>
      <c r="E69" s="82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123</v>
      </c>
      <c r="L69" s="37" t="s">
        <v>45</v>
      </c>
      <c r="M69" s="38" t="s">
        <v>82</v>
      </c>
      <c r="N69" s="38"/>
      <c r="O69" s="37">
        <v>40</v>
      </c>
      <c r="P69" s="8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823"/>
      <c r="R69" s="823"/>
      <c r="S69" s="823"/>
      <c r="T69" s="82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5"/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164</v>
      </c>
      <c r="AG69" s="78"/>
      <c r="AJ69" s="84" t="s">
        <v>45</v>
      </c>
      <c r="AK69" s="84">
        <v>0</v>
      </c>
      <c r="BB69" s="139" t="s">
        <v>66</v>
      </c>
      <c r="BM69" s="78">
        <f t="shared" si="6"/>
        <v>0</v>
      </c>
      <c r="BN69" s="78">
        <f t="shared" si="7"/>
        <v>0</v>
      </c>
      <c r="BO69" s="78">
        <f t="shared" si="8"/>
        <v>0</v>
      </c>
      <c r="BP69" s="78">
        <f t="shared" si="9"/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4301031241</v>
      </c>
      <c r="D70" s="821">
        <v>4680115885059</v>
      </c>
      <c r="E70" s="82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123</v>
      </c>
      <c r="L70" s="37" t="s">
        <v>45</v>
      </c>
      <c r="M70" s="38" t="s">
        <v>82</v>
      </c>
      <c r="N70" s="38"/>
      <c r="O70" s="37">
        <v>40</v>
      </c>
      <c r="P70" s="8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823"/>
      <c r="R70" s="823"/>
      <c r="S70" s="823"/>
      <c r="T70" s="82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5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167</v>
      </c>
      <c r="AG70" s="78"/>
      <c r="AJ70" s="84" t="s">
        <v>45</v>
      </c>
      <c r="AK70" s="84">
        <v>0</v>
      </c>
      <c r="BB70" s="141" t="s">
        <v>66</v>
      </c>
      <c r="BM70" s="78">
        <f t="shared" si="6"/>
        <v>0</v>
      </c>
      <c r="BN70" s="78">
        <f t="shared" si="7"/>
        <v>0</v>
      </c>
      <c r="BO70" s="78">
        <f t="shared" si="8"/>
        <v>0</v>
      </c>
      <c r="BP70" s="78">
        <f t="shared" si="9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4301031316</v>
      </c>
      <c r="D71" s="821">
        <v>4680115885097</v>
      </c>
      <c r="E71" s="82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123</v>
      </c>
      <c r="L71" s="37" t="s">
        <v>45</v>
      </c>
      <c r="M71" s="38" t="s">
        <v>82</v>
      </c>
      <c r="N71" s="38"/>
      <c r="O71" s="37">
        <v>40</v>
      </c>
      <c r="P71" s="8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823"/>
      <c r="R71" s="823"/>
      <c r="S71" s="823"/>
      <c r="T71" s="82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170</v>
      </c>
      <c r="AG71" s="78"/>
      <c r="AJ71" s="84" t="s">
        <v>45</v>
      </c>
      <c r="AK71" s="84">
        <v>0</v>
      </c>
      <c r="BB71" s="143" t="s">
        <v>66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x14ac:dyDescent="0.2">
      <c r="A72" s="831"/>
      <c r="B72" s="831"/>
      <c r="C72" s="831"/>
      <c r="D72" s="831"/>
      <c r="E72" s="831"/>
      <c r="F72" s="831"/>
      <c r="G72" s="831"/>
      <c r="H72" s="831"/>
      <c r="I72" s="831"/>
      <c r="J72" s="831"/>
      <c r="K72" s="831"/>
      <c r="L72" s="831"/>
      <c r="M72" s="831"/>
      <c r="N72" s="831"/>
      <c r="O72" s="832"/>
      <c r="P72" s="828" t="s">
        <v>40</v>
      </c>
      <c r="Q72" s="829"/>
      <c r="R72" s="829"/>
      <c r="S72" s="829"/>
      <c r="T72" s="829"/>
      <c r="U72" s="829"/>
      <c r="V72" s="830"/>
      <c r="W72" s="42" t="s">
        <v>39</v>
      </c>
      <c r="X72" s="43">
        <f>IFERROR(X66/H66,"0")+IFERROR(X67/H67,"0")+IFERROR(X68/H68,"0")+IFERROR(X69/H69,"0")+IFERROR(X70/H70,"0")+IFERROR(X71/H71,"0")</f>
        <v>0</v>
      </c>
      <c r="Y72" s="43">
        <f>IFERROR(Y66/H66,"0")+IFERROR(Y67/H67,"0")+IFERROR(Y68/H68,"0")+IFERROR(Y69/H69,"0")+IFERROR(Y70/H70,"0")+IFERROR(Y71/H71,"0")</f>
        <v>0</v>
      </c>
      <c r="Z72" s="43">
        <f>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31"/>
      <c r="B73" s="831"/>
      <c r="C73" s="831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2"/>
      <c r="P73" s="828" t="s">
        <v>40</v>
      </c>
      <c r="Q73" s="829"/>
      <c r="R73" s="829"/>
      <c r="S73" s="829"/>
      <c r="T73" s="829"/>
      <c r="U73" s="829"/>
      <c r="V73" s="830"/>
      <c r="W73" s="42" t="s">
        <v>0</v>
      </c>
      <c r="X73" s="43">
        <f>IFERROR(SUM(X66:X71),"0")</f>
        <v>0</v>
      </c>
      <c r="Y73" s="43">
        <f>IFERROR(SUM(Y66:Y71),"0")</f>
        <v>0</v>
      </c>
      <c r="Z73" s="42"/>
      <c r="AA73" s="67"/>
      <c r="AB73" s="67"/>
      <c r="AC73" s="67"/>
    </row>
    <row r="74" spans="1:68" ht="14.25" customHeight="1" x14ac:dyDescent="0.25">
      <c r="A74" s="820" t="s">
        <v>78</v>
      </c>
      <c r="B74" s="820"/>
      <c r="C74" s="820"/>
      <c r="D74" s="820"/>
      <c r="E74" s="820"/>
      <c r="F74" s="820"/>
      <c r="G74" s="820"/>
      <c r="H74" s="820"/>
      <c r="I74" s="820"/>
      <c r="J74" s="820"/>
      <c r="K74" s="820"/>
      <c r="L74" s="820"/>
      <c r="M74" s="820"/>
      <c r="N74" s="820"/>
      <c r="O74" s="820"/>
      <c r="P74" s="820"/>
      <c r="Q74" s="820"/>
      <c r="R74" s="820"/>
      <c r="S74" s="820"/>
      <c r="T74" s="820"/>
      <c r="U74" s="820"/>
      <c r="V74" s="820"/>
      <c r="W74" s="820"/>
      <c r="X74" s="820"/>
      <c r="Y74" s="820"/>
      <c r="Z74" s="820"/>
      <c r="AA74" s="66"/>
      <c r="AB74" s="66"/>
      <c r="AC74" s="80"/>
    </row>
    <row r="75" spans="1:68" ht="16.5" customHeight="1" x14ac:dyDescent="0.25">
      <c r="A75" s="63" t="s">
        <v>177</v>
      </c>
      <c r="B75" s="63" t="s">
        <v>178</v>
      </c>
      <c r="C75" s="36">
        <v>4301051838</v>
      </c>
      <c r="D75" s="821">
        <v>4680115881891</v>
      </c>
      <c r="E75" s="821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106</v>
      </c>
      <c r="L75" s="37" t="s">
        <v>45</v>
      </c>
      <c r="M75" s="38" t="s">
        <v>112</v>
      </c>
      <c r="N75" s="38"/>
      <c r="O75" s="37">
        <v>40</v>
      </c>
      <c r="P75" s="8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823"/>
      <c r="R75" s="823"/>
      <c r="S75" s="823"/>
      <c r="T75" s="82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0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 t="shared" ref="BM75:BM80" si="11">IFERROR(X75*I75/H75,"0")</f>
        <v>0</v>
      </c>
      <c r="BN75" s="78">
        <f t="shared" ref="BN75:BN80" si="12">IFERROR(Y75*I75/H75,"0")</f>
        <v>0</v>
      </c>
      <c r="BO75" s="78">
        <f t="shared" ref="BO75:BO80" si="13">IFERROR(1/J75*(X75/H75),"0")</f>
        <v>0</v>
      </c>
      <c r="BP75" s="78">
        <f t="shared" ref="BP75:BP80" si="14">IFERROR(1/J75*(Y75/H75),"0")</f>
        <v>0</v>
      </c>
    </row>
    <row r="76" spans="1:68" ht="27" customHeight="1" x14ac:dyDescent="0.25">
      <c r="A76" s="63" t="s">
        <v>180</v>
      </c>
      <c r="B76" s="63" t="s">
        <v>181</v>
      </c>
      <c r="C76" s="36">
        <v>4301051846</v>
      </c>
      <c r="D76" s="821">
        <v>4680115885769</v>
      </c>
      <c r="E76" s="821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106</v>
      </c>
      <c r="L76" s="37" t="s">
        <v>45</v>
      </c>
      <c r="M76" s="38" t="s">
        <v>112</v>
      </c>
      <c r="N76" s="38"/>
      <c r="O76" s="37">
        <v>45</v>
      </c>
      <c r="P76" s="8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823"/>
      <c r="R76" s="823"/>
      <c r="S76" s="823"/>
      <c r="T76" s="82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0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 t="shared" si="11"/>
        <v>0</v>
      </c>
      <c r="BN76" s="78">
        <f t="shared" si="12"/>
        <v>0</v>
      </c>
      <c r="BO76" s="78">
        <f t="shared" si="13"/>
        <v>0</v>
      </c>
      <c r="BP76" s="78">
        <f t="shared" si="14"/>
        <v>0</v>
      </c>
    </row>
    <row r="77" spans="1:68" ht="37.5" customHeight="1" x14ac:dyDescent="0.25">
      <c r="A77" s="63" t="s">
        <v>183</v>
      </c>
      <c r="B77" s="63" t="s">
        <v>184</v>
      </c>
      <c r="C77" s="36">
        <v>4301051822</v>
      </c>
      <c r="D77" s="821">
        <v>4680115884410</v>
      </c>
      <c r="E77" s="821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106</v>
      </c>
      <c r="L77" s="37" t="s">
        <v>45</v>
      </c>
      <c r="M77" s="38" t="s">
        <v>82</v>
      </c>
      <c r="N77" s="38"/>
      <c r="O77" s="37">
        <v>40</v>
      </c>
      <c r="P77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823"/>
      <c r="R77" s="823"/>
      <c r="S77" s="823"/>
      <c r="T77" s="82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0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185</v>
      </c>
      <c r="AG77" s="78"/>
      <c r="AJ77" s="84" t="s">
        <v>45</v>
      </c>
      <c r="AK77" s="84">
        <v>0</v>
      </c>
      <c r="BB77" s="149" t="s">
        <v>66</v>
      </c>
      <c r="BM77" s="78">
        <f t="shared" si="11"/>
        <v>0</v>
      </c>
      <c r="BN77" s="78">
        <f t="shared" si="12"/>
        <v>0</v>
      </c>
      <c r="BO77" s="78">
        <f t="shared" si="13"/>
        <v>0</v>
      </c>
      <c r="BP77" s="78">
        <f t="shared" si="14"/>
        <v>0</v>
      </c>
    </row>
    <row r="78" spans="1:68" ht="16.5" customHeight="1" x14ac:dyDescent="0.25">
      <c r="A78" s="63" t="s">
        <v>186</v>
      </c>
      <c r="B78" s="63" t="s">
        <v>187</v>
      </c>
      <c r="C78" s="36">
        <v>4301051837</v>
      </c>
      <c r="D78" s="821">
        <v>4680115884311</v>
      </c>
      <c r="E78" s="821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83</v>
      </c>
      <c r="L78" s="37" t="s">
        <v>45</v>
      </c>
      <c r="M78" s="38" t="s">
        <v>112</v>
      </c>
      <c r="N78" s="38"/>
      <c r="O78" s="37">
        <v>40</v>
      </c>
      <c r="P78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823"/>
      <c r="R78" s="823"/>
      <c r="S78" s="823"/>
      <c r="T78" s="82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0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179</v>
      </c>
      <c r="AG78" s="78"/>
      <c r="AJ78" s="84" t="s">
        <v>45</v>
      </c>
      <c r="AK78" s="84">
        <v>0</v>
      </c>
      <c r="BB78" s="151" t="s">
        <v>66</v>
      </c>
      <c r="BM78" s="78">
        <f t="shared" si="11"/>
        <v>0</v>
      </c>
      <c r="BN78" s="78">
        <f t="shared" si="12"/>
        <v>0</v>
      </c>
      <c r="BO78" s="78">
        <f t="shared" si="13"/>
        <v>0</v>
      </c>
      <c r="BP78" s="78">
        <f t="shared" si="14"/>
        <v>0</v>
      </c>
    </row>
    <row r="79" spans="1:68" ht="27" customHeight="1" x14ac:dyDescent="0.25">
      <c r="A79" s="63" t="s">
        <v>188</v>
      </c>
      <c r="B79" s="63" t="s">
        <v>189</v>
      </c>
      <c r="C79" s="36">
        <v>4301051844</v>
      </c>
      <c r="D79" s="821">
        <v>4680115885929</v>
      </c>
      <c r="E79" s="821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83</v>
      </c>
      <c r="L79" s="37" t="s">
        <v>45</v>
      </c>
      <c r="M79" s="38" t="s">
        <v>112</v>
      </c>
      <c r="N79" s="38"/>
      <c r="O79" s="37">
        <v>45</v>
      </c>
      <c r="P79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823"/>
      <c r="R79" s="823"/>
      <c r="S79" s="823"/>
      <c r="T79" s="82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0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182</v>
      </c>
      <c r="AG79" s="78"/>
      <c r="AJ79" s="84" t="s">
        <v>45</v>
      </c>
      <c r="AK79" s="84">
        <v>0</v>
      </c>
      <c r="BB79" s="153" t="s">
        <v>66</v>
      </c>
      <c r="BM79" s="78">
        <f t="shared" si="11"/>
        <v>0</v>
      </c>
      <c r="BN79" s="78">
        <f t="shared" si="12"/>
        <v>0</v>
      </c>
      <c r="BO79" s="78">
        <f t="shared" si="13"/>
        <v>0</v>
      </c>
      <c r="BP79" s="78">
        <f t="shared" si="14"/>
        <v>0</v>
      </c>
    </row>
    <row r="80" spans="1:68" ht="37.5" customHeight="1" x14ac:dyDescent="0.25">
      <c r="A80" s="63" t="s">
        <v>190</v>
      </c>
      <c r="B80" s="63" t="s">
        <v>191</v>
      </c>
      <c r="C80" s="36">
        <v>4301051827</v>
      </c>
      <c r="D80" s="821">
        <v>4680115884403</v>
      </c>
      <c r="E80" s="821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83</v>
      </c>
      <c r="L80" s="37" t="s">
        <v>45</v>
      </c>
      <c r="M80" s="38" t="s">
        <v>82</v>
      </c>
      <c r="N80" s="38"/>
      <c r="O80" s="37">
        <v>40</v>
      </c>
      <c r="P80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823"/>
      <c r="R80" s="823"/>
      <c r="S80" s="823"/>
      <c r="T80" s="82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0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185</v>
      </c>
      <c r="AG80" s="78"/>
      <c r="AJ80" s="84" t="s">
        <v>45</v>
      </c>
      <c r="AK80" s="84">
        <v>0</v>
      </c>
      <c r="BB80" s="155" t="s">
        <v>66</v>
      </c>
      <c r="BM80" s="78">
        <f t="shared" si="11"/>
        <v>0</v>
      </c>
      <c r="BN80" s="78">
        <f t="shared" si="12"/>
        <v>0</v>
      </c>
      <c r="BO80" s="78">
        <f t="shared" si="13"/>
        <v>0</v>
      </c>
      <c r="BP80" s="78">
        <f t="shared" si="14"/>
        <v>0</v>
      </c>
    </row>
    <row r="81" spans="1:68" x14ac:dyDescent="0.2">
      <c r="A81" s="831"/>
      <c r="B81" s="831"/>
      <c r="C81" s="831"/>
      <c r="D81" s="831"/>
      <c r="E81" s="831"/>
      <c r="F81" s="831"/>
      <c r="G81" s="831"/>
      <c r="H81" s="831"/>
      <c r="I81" s="831"/>
      <c r="J81" s="831"/>
      <c r="K81" s="831"/>
      <c r="L81" s="831"/>
      <c r="M81" s="831"/>
      <c r="N81" s="831"/>
      <c r="O81" s="832"/>
      <c r="P81" s="828" t="s">
        <v>40</v>
      </c>
      <c r="Q81" s="829"/>
      <c r="R81" s="829"/>
      <c r="S81" s="829"/>
      <c r="T81" s="829"/>
      <c r="U81" s="829"/>
      <c r="V81" s="830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831"/>
      <c r="B82" s="831"/>
      <c r="C82" s="831"/>
      <c r="D82" s="831"/>
      <c r="E82" s="831"/>
      <c r="F82" s="831"/>
      <c r="G82" s="831"/>
      <c r="H82" s="831"/>
      <c r="I82" s="831"/>
      <c r="J82" s="831"/>
      <c r="K82" s="831"/>
      <c r="L82" s="831"/>
      <c r="M82" s="831"/>
      <c r="N82" s="831"/>
      <c r="O82" s="832"/>
      <c r="P82" s="828" t="s">
        <v>40</v>
      </c>
      <c r="Q82" s="829"/>
      <c r="R82" s="829"/>
      <c r="S82" s="829"/>
      <c r="T82" s="829"/>
      <c r="U82" s="829"/>
      <c r="V82" s="830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820" t="s">
        <v>192</v>
      </c>
      <c r="B83" s="820"/>
      <c r="C83" s="820"/>
      <c r="D83" s="820"/>
      <c r="E83" s="820"/>
      <c r="F83" s="820"/>
      <c r="G83" s="820"/>
      <c r="H83" s="820"/>
      <c r="I83" s="820"/>
      <c r="J83" s="820"/>
      <c r="K83" s="820"/>
      <c r="L83" s="820"/>
      <c r="M83" s="820"/>
      <c r="N83" s="820"/>
      <c r="O83" s="820"/>
      <c r="P83" s="820"/>
      <c r="Q83" s="820"/>
      <c r="R83" s="820"/>
      <c r="S83" s="820"/>
      <c r="T83" s="820"/>
      <c r="U83" s="820"/>
      <c r="V83" s="820"/>
      <c r="W83" s="820"/>
      <c r="X83" s="820"/>
      <c r="Y83" s="820"/>
      <c r="Z83" s="820"/>
      <c r="AA83" s="66"/>
      <c r="AB83" s="66"/>
      <c r="AC83" s="80"/>
    </row>
    <row r="84" spans="1:68" ht="37.5" customHeight="1" x14ac:dyDescent="0.25">
      <c r="A84" s="63" t="s">
        <v>193</v>
      </c>
      <c r="B84" s="63" t="s">
        <v>194</v>
      </c>
      <c r="C84" s="36">
        <v>4301060366</v>
      </c>
      <c r="D84" s="821">
        <v>4680115881532</v>
      </c>
      <c r="E84" s="821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106</v>
      </c>
      <c r="L84" s="37" t="s">
        <v>45</v>
      </c>
      <c r="M84" s="38" t="s">
        <v>82</v>
      </c>
      <c r="N84" s="38"/>
      <c r="O84" s="37">
        <v>30</v>
      </c>
      <c r="P84" s="8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823"/>
      <c r="R84" s="823"/>
      <c r="S84" s="823"/>
      <c r="T84" s="82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195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37.5" customHeight="1" x14ac:dyDescent="0.25">
      <c r="A85" s="63" t="s">
        <v>193</v>
      </c>
      <c r="B85" s="63" t="s">
        <v>196</v>
      </c>
      <c r="C85" s="36">
        <v>4301060371</v>
      </c>
      <c r="D85" s="821">
        <v>4680115881532</v>
      </c>
      <c r="E85" s="821"/>
      <c r="F85" s="62">
        <v>1.4</v>
      </c>
      <c r="G85" s="37">
        <v>6</v>
      </c>
      <c r="H85" s="62">
        <v>8.4</v>
      </c>
      <c r="I85" s="62">
        <v>8.9190000000000005</v>
      </c>
      <c r="J85" s="37">
        <v>64</v>
      </c>
      <c r="K85" s="37" t="s">
        <v>106</v>
      </c>
      <c r="L85" s="37" t="s">
        <v>45</v>
      </c>
      <c r="M85" s="38" t="s">
        <v>82</v>
      </c>
      <c r="N85" s="38"/>
      <c r="O85" s="37">
        <v>30</v>
      </c>
      <c r="P85" s="86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823"/>
      <c r="R85" s="823"/>
      <c r="S85" s="823"/>
      <c r="T85" s="82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27" customHeight="1" x14ac:dyDescent="0.25">
      <c r="A86" s="63" t="s">
        <v>197</v>
      </c>
      <c r="B86" s="63" t="s">
        <v>198</v>
      </c>
      <c r="C86" s="36">
        <v>4301060351</v>
      </c>
      <c r="D86" s="821">
        <v>4680115881464</v>
      </c>
      <c r="E86" s="821"/>
      <c r="F86" s="62">
        <v>0.4</v>
      </c>
      <c r="G86" s="37">
        <v>6</v>
      </c>
      <c r="H86" s="62">
        <v>2.4</v>
      </c>
      <c r="I86" s="62">
        <v>2.61</v>
      </c>
      <c r="J86" s="37">
        <v>132</v>
      </c>
      <c r="K86" s="37" t="s">
        <v>113</v>
      </c>
      <c r="L86" s="37" t="s">
        <v>45</v>
      </c>
      <c r="M86" s="38" t="s">
        <v>112</v>
      </c>
      <c r="N86" s="38"/>
      <c r="O86" s="37">
        <v>30</v>
      </c>
      <c r="P86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823"/>
      <c r="R86" s="823"/>
      <c r="S86" s="823"/>
      <c r="T86" s="8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x14ac:dyDescent="0.2">
      <c r="A87" s="831"/>
      <c r="B87" s="831"/>
      <c r="C87" s="831"/>
      <c r="D87" s="831"/>
      <c r="E87" s="831"/>
      <c r="F87" s="831"/>
      <c r="G87" s="831"/>
      <c r="H87" s="831"/>
      <c r="I87" s="831"/>
      <c r="J87" s="831"/>
      <c r="K87" s="831"/>
      <c r="L87" s="831"/>
      <c r="M87" s="831"/>
      <c r="N87" s="831"/>
      <c r="O87" s="832"/>
      <c r="P87" s="828" t="s">
        <v>40</v>
      </c>
      <c r="Q87" s="829"/>
      <c r="R87" s="829"/>
      <c r="S87" s="829"/>
      <c r="T87" s="829"/>
      <c r="U87" s="829"/>
      <c r="V87" s="830"/>
      <c r="W87" s="42" t="s">
        <v>39</v>
      </c>
      <c r="X87" s="43">
        <f>IFERROR(X84/H84,"0")+IFERROR(X85/H85,"0")+IFERROR(X86/H86,"0")</f>
        <v>0</v>
      </c>
      <c r="Y87" s="43">
        <f>IFERROR(Y84/H84,"0")+IFERROR(Y85/H85,"0")+IFERROR(Y86/H86,"0")</f>
        <v>0</v>
      </c>
      <c r="Z87" s="43">
        <f>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31"/>
      <c r="B88" s="831"/>
      <c r="C88" s="831"/>
      <c r="D88" s="831"/>
      <c r="E88" s="831"/>
      <c r="F88" s="831"/>
      <c r="G88" s="831"/>
      <c r="H88" s="831"/>
      <c r="I88" s="831"/>
      <c r="J88" s="831"/>
      <c r="K88" s="831"/>
      <c r="L88" s="831"/>
      <c r="M88" s="831"/>
      <c r="N88" s="831"/>
      <c r="O88" s="832"/>
      <c r="P88" s="828" t="s">
        <v>40</v>
      </c>
      <c r="Q88" s="829"/>
      <c r="R88" s="829"/>
      <c r="S88" s="829"/>
      <c r="T88" s="829"/>
      <c r="U88" s="829"/>
      <c r="V88" s="830"/>
      <c r="W88" s="42" t="s">
        <v>0</v>
      </c>
      <c r="X88" s="43">
        <f>IFERROR(SUM(X84:X86),"0")</f>
        <v>0</v>
      </c>
      <c r="Y88" s="43">
        <f>IFERROR(SUM(Y84:Y86),"0")</f>
        <v>0</v>
      </c>
      <c r="Z88" s="42"/>
      <c r="AA88" s="67"/>
      <c r="AB88" s="67"/>
      <c r="AC88" s="67"/>
    </row>
    <row r="89" spans="1:68" ht="16.5" customHeight="1" x14ac:dyDescent="0.25">
      <c r="A89" s="819" t="s">
        <v>200</v>
      </c>
      <c r="B89" s="819"/>
      <c r="C89" s="819"/>
      <c r="D89" s="819"/>
      <c r="E89" s="819"/>
      <c r="F89" s="819"/>
      <c r="G89" s="819"/>
      <c r="H89" s="819"/>
      <c r="I89" s="819"/>
      <c r="J89" s="819"/>
      <c r="K89" s="819"/>
      <c r="L89" s="819"/>
      <c r="M89" s="819"/>
      <c r="N89" s="819"/>
      <c r="O89" s="819"/>
      <c r="P89" s="819"/>
      <c r="Q89" s="819"/>
      <c r="R89" s="819"/>
      <c r="S89" s="819"/>
      <c r="T89" s="819"/>
      <c r="U89" s="819"/>
      <c r="V89" s="819"/>
      <c r="W89" s="819"/>
      <c r="X89" s="819"/>
      <c r="Y89" s="819"/>
      <c r="Z89" s="819"/>
      <c r="AA89" s="65"/>
      <c r="AB89" s="65"/>
      <c r="AC89" s="79"/>
    </row>
    <row r="90" spans="1:68" ht="14.25" customHeight="1" x14ac:dyDescent="0.25">
      <c r="A90" s="820" t="s">
        <v>101</v>
      </c>
      <c r="B90" s="820"/>
      <c r="C90" s="820"/>
      <c r="D90" s="820"/>
      <c r="E90" s="820"/>
      <c r="F90" s="820"/>
      <c r="G90" s="820"/>
      <c r="H90" s="820"/>
      <c r="I90" s="820"/>
      <c r="J90" s="820"/>
      <c r="K90" s="820"/>
      <c r="L90" s="820"/>
      <c r="M90" s="820"/>
      <c r="N90" s="820"/>
      <c r="O90" s="820"/>
      <c r="P90" s="820"/>
      <c r="Q90" s="820"/>
      <c r="R90" s="820"/>
      <c r="S90" s="820"/>
      <c r="T90" s="820"/>
      <c r="U90" s="820"/>
      <c r="V90" s="820"/>
      <c r="W90" s="820"/>
      <c r="X90" s="820"/>
      <c r="Y90" s="820"/>
      <c r="Z90" s="820"/>
      <c r="AA90" s="66"/>
      <c r="AB90" s="66"/>
      <c r="AC90" s="80"/>
    </row>
    <row r="91" spans="1:68" ht="27" customHeight="1" x14ac:dyDescent="0.25">
      <c r="A91" s="63" t="s">
        <v>201</v>
      </c>
      <c r="B91" s="63" t="s">
        <v>202</v>
      </c>
      <c r="C91" s="36">
        <v>4301011468</v>
      </c>
      <c r="D91" s="821">
        <v>4680115881327</v>
      </c>
      <c r="E91" s="821"/>
      <c r="F91" s="62">
        <v>1.35</v>
      </c>
      <c r="G91" s="37">
        <v>8</v>
      </c>
      <c r="H91" s="62">
        <v>10.8</v>
      </c>
      <c r="I91" s="62">
        <v>11.234999999999999</v>
      </c>
      <c r="J91" s="37">
        <v>64</v>
      </c>
      <c r="K91" s="37" t="s">
        <v>106</v>
      </c>
      <c r="L91" s="37" t="s">
        <v>45</v>
      </c>
      <c r="M91" s="38" t="s">
        <v>147</v>
      </c>
      <c r="N91" s="38"/>
      <c r="O91" s="37">
        <v>50</v>
      </c>
      <c r="P91" s="8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823"/>
      <c r="R91" s="823"/>
      <c r="S91" s="823"/>
      <c r="T91" s="82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IFERROR(IF(Y91=0,"",ROUNDUP(Y91/H91,0)*0.01898),"")</f>
        <v/>
      </c>
      <c r="AA91" s="68" t="s">
        <v>45</v>
      </c>
      <c r="AB91" s="69" t="s">
        <v>45</v>
      </c>
      <c r="AC91" s="162" t="s">
        <v>203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16.5" customHeight="1" x14ac:dyDescent="0.25">
      <c r="A92" s="63" t="s">
        <v>204</v>
      </c>
      <c r="B92" s="63" t="s">
        <v>205</v>
      </c>
      <c r="C92" s="36">
        <v>4301011476</v>
      </c>
      <c r="D92" s="821">
        <v>4680115881518</v>
      </c>
      <c r="E92" s="821"/>
      <c r="F92" s="62">
        <v>0.4</v>
      </c>
      <c r="G92" s="37">
        <v>10</v>
      </c>
      <c r="H92" s="62">
        <v>4</v>
      </c>
      <c r="I92" s="62">
        <v>4.21</v>
      </c>
      <c r="J92" s="37">
        <v>132</v>
      </c>
      <c r="K92" s="37" t="s">
        <v>113</v>
      </c>
      <c r="L92" s="37" t="s">
        <v>45</v>
      </c>
      <c r="M92" s="38" t="s">
        <v>112</v>
      </c>
      <c r="N92" s="38"/>
      <c r="O92" s="37">
        <v>50</v>
      </c>
      <c r="P92" s="8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823"/>
      <c r="R92" s="823"/>
      <c r="S92" s="823"/>
      <c r="T92" s="8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203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206</v>
      </c>
      <c r="B93" s="63" t="s">
        <v>207</v>
      </c>
      <c r="C93" s="36">
        <v>4301011443</v>
      </c>
      <c r="D93" s="821">
        <v>4680115881303</v>
      </c>
      <c r="E93" s="821"/>
      <c r="F93" s="62">
        <v>0.45</v>
      </c>
      <c r="G93" s="37">
        <v>10</v>
      </c>
      <c r="H93" s="62">
        <v>4.5</v>
      </c>
      <c r="I93" s="62">
        <v>4.71</v>
      </c>
      <c r="J93" s="37">
        <v>132</v>
      </c>
      <c r="K93" s="37" t="s">
        <v>113</v>
      </c>
      <c r="L93" s="37" t="s">
        <v>114</v>
      </c>
      <c r="M93" s="38" t="s">
        <v>147</v>
      </c>
      <c r="N93" s="38"/>
      <c r="O93" s="37">
        <v>50</v>
      </c>
      <c r="P93" s="8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823"/>
      <c r="R93" s="823"/>
      <c r="S93" s="823"/>
      <c r="T93" s="8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208</v>
      </c>
      <c r="AG93" s="78"/>
      <c r="AJ93" s="84" t="s">
        <v>115</v>
      </c>
      <c r="AK93" s="84">
        <v>594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831"/>
      <c r="B94" s="831"/>
      <c r="C94" s="831"/>
      <c r="D94" s="831"/>
      <c r="E94" s="831"/>
      <c r="F94" s="831"/>
      <c r="G94" s="831"/>
      <c r="H94" s="831"/>
      <c r="I94" s="831"/>
      <c r="J94" s="831"/>
      <c r="K94" s="831"/>
      <c r="L94" s="831"/>
      <c r="M94" s="831"/>
      <c r="N94" s="831"/>
      <c r="O94" s="832"/>
      <c r="P94" s="828" t="s">
        <v>40</v>
      </c>
      <c r="Q94" s="829"/>
      <c r="R94" s="829"/>
      <c r="S94" s="829"/>
      <c r="T94" s="829"/>
      <c r="U94" s="829"/>
      <c r="V94" s="830"/>
      <c r="W94" s="42" t="s">
        <v>39</v>
      </c>
      <c r="X94" s="43">
        <f>IFERROR(X91/H91,"0")+IFERROR(X92/H92,"0")+IFERROR(X93/H93,"0")</f>
        <v>0</v>
      </c>
      <c r="Y94" s="43">
        <f>IFERROR(Y91/H91,"0")+IFERROR(Y92/H92,"0")+IFERROR(Y93/H93,"0")</f>
        <v>0</v>
      </c>
      <c r="Z94" s="43">
        <f>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831"/>
      <c r="B95" s="831"/>
      <c r="C95" s="831"/>
      <c r="D95" s="831"/>
      <c r="E95" s="831"/>
      <c r="F95" s="831"/>
      <c r="G95" s="831"/>
      <c r="H95" s="831"/>
      <c r="I95" s="831"/>
      <c r="J95" s="831"/>
      <c r="K95" s="831"/>
      <c r="L95" s="831"/>
      <c r="M95" s="831"/>
      <c r="N95" s="831"/>
      <c r="O95" s="832"/>
      <c r="P95" s="828" t="s">
        <v>40</v>
      </c>
      <c r="Q95" s="829"/>
      <c r="R95" s="829"/>
      <c r="S95" s="829"/>
      <c r="T95" s="829"/>
      <c r="U95" s="829"/>
      <c r="V95" s="830"/>
      <c r="W95" s="42" t="s">
        <v>0</v>
      </c>
      <c r="X95" s="43">
        <f>IFERROR(SUM(X91:X93),"0")</f>
        <v>0</v>
      </c>
      <c r="Y95" s="43">
        <f>IFERROR(SUM(Y91:Y93),"0")</f>
        <v>0</v>
      </c>
      <c r="Z95" s="42"/>
      <c r="AA95" s="67"/>
      <c r="AB95" s="67"/>
      <c r="AC95" s="67"/>
    </row>
    <row r="96" spans="1:68" ht="14.25" customHeight="1" x14ac:dyDescent="0.25">
      <c r="A96" s="820" t="s">
        <v>78</v>
      </c>
      <c r="B96" s="820"/>
      <c r="C96" s="820"/>
      <c r="D96" s="820"/>
      <c r="E96" s="820"/>
      <c r="F96" s="820"/>
      <c r="G96" s="820"/>
      <c r="H96" s="820"/>
      <c r="I96" s="820"/>
      <c r="J96" s="820"/>
      <c r="K96" s="820"/>
      <c r="L96" s="820"/>
      <c r="M96" s="820"/>
      <c r="N96" s="820"/>
      <c r="O96" s="820"/>
      <c r="P96" s="820"/>
      <c r="Q96" s="820"/>
      <c r="R96" s="820"/>
      <c r="S96" s="820"/>
      <c r="T96" s="820"/>
      <c r="U96" s="820"/>
      <c r="V96" s="820"/>
      <c r="W96" s="820"/>
      <c r="X96" s="820"/>
      <c r="Y96" s="820"/>
      <c r="Z96" s="820"/>
      <c r="AA96" s="66"/>
      <c r="AB96" s="66"/>
      <c r="AC96" s="80"/>
    </row>
    <row r="97" spans="1:68" ht="27" customHeight="1" x14ac:dyDescent="0.25">
      <c r="A97" s="63" t="s">
        <v>209</v>
      </c>
      <c r="B97" s="63" t="s">
        <v>210</v>
      </c>
      <c r="C97" s="36">
        <v>4301051546</v>
      </c>
      <c r="D97" s="821">
        <v>4607091386967</v>
      </c>
      <c r="E97" s="821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106</v>
      </c>
      <c r="L97" s="37" t="s">
        <v>45</v>
      </c>
      <c r="M97" s="38" t="s">
        <v>112</v>
      </c>
      <c r="N97" s="38"/>
      <c r="O97" s="37">
        <v>45</v>
      </c>
      <c r="P97" s="87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23"/>
      <c r="R97" s="823"/>
      <c r="S97" s="823"/>
      <c r="T97" s="82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ref="Y97:Y104" si="15"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211</v>
      </c>
      <c r="AG97" s="78"/>
      <c r="AJ97" s="84" t="s">
        <v>45</v>
      </c>
      <c r="AK97" s="84">
        <v>0</v>
      </c>
      <c r="BB97" s="169" t="s">
        <v>66</v>
      </c>
      <c r="BM97" s="78">
        <f t="shared" ref="BM97:BM104" si="16">IFERROR(X97*I97/H97,"0")</f>
        <v>0</v>
      </c>
      <c r="BN97" s="78">
        <f t="shared" ref="BN97:BN104" si="17">IFERROR(Y97*I97/H97,"0")</f>
        <v>0</v>
      </c>
      <c r="BO97" s="78">
        <f t="shared" ref="BO97:BO104" si="18">IFERROR(1/J97*(X97/H97),"0")</f>
        <v>0</v>
      </c>
      <c r="BP97" s="78">
        <f t="shared" ref="BP97:BP104" si="19">IFERROR(1/J97*(Y97/H97),"0")</f>
        <v>0</v>
      </c>
    </row>
    <row r="98" spans="1:68" ht="27" customHeight="1" x14ac:dyDescent="0.25">
      <c r="A98" s="63" t="s">
        <v>209</v>
      </c>
      <c r="B98" s="63" t="s">
        <v>212</v>
      </c>
      <c r="C98" s="36">
        <v>4301051437</v>
      </c>
      <c r="D98" s="821">
        <v>4607091386967</v>
      </c>
      <c r="E98" s="821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112</v>
      </c>
      <c r="N98" s="38"/>
      <c r="O98" s="37">
        <v>45</v>
      </c>
      <c r="P98" s="87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23"/>
      <c r="R98" s="823"/>
      <c r="S98" s="823"/>
      <c r="T98" s="82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5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211</v>
      </c>
      <c r="AG98" s="78"/>
      <c r="AJ98" s="84" t="s">
        <v>45</v>
      </c>
      <c r="AK98" s="84">
        <v>0</v>
      </c>
      <c r="BB98" s="171" t="s">
        <v>66</v>
      </c>
      <c r="BM98" s="78">
        <f t="shared" si="16"/>
        <v>0</v>
      </c>
      <c r="BN98" s="78">
        <f t="shared" si="17"/>
        <v>0</v>
      </c>
      <c r="BO98" s="78">
        <f t="shared" si="18"/>
        <v>0</v>
      </c>
      <c r="BP98" s="78">
        <f t="shared" si="19"/>
        <v>0</v>
      </c>
    </row>
    <row r="99" spans="1:68" ht="27" customHeight="1" x14ac:dyDescent="0.25">
      <c r="A99" s="63" t="s">
        <v>213</v>
      </c>
      <c r="B99" s="63" t="s">
        <v>214</v>
      </c>
      <c r="C99" s="36">
        <v>4301052039</v>
      </c>
      <c r="D99" s="821">
        <v>4607091385731</v>
      </c>
      <c r="E99" s="821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872" t="s">
        <v>215</v>
      </c>
      <c r="Q99" s="823"/>
      <c r="R99" s="823"/>
      <c r="S99" s="823"/>
      <c r="T99" s="82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5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211</v>
      </c>
      <c r="AG99" s="78"/>
      <c r="AJ99" s="84" t="s">
        <v>45</v>
      </c>
      <c r="AK99" s="84">
        <v>0</v>
      </c>
      <c r="BB99" s="173" t="s">
        <v>66</v>
      </c>
      <c r="BM99" s="78">
        <f t="shared" si="16"/>
        <v>0</v>
      </c>
      <c r="BN99" s="78">
        <f t="shared" si="17"/>
        <v>0</v>
      </c>
      <c r="BO99" s="78">
        <f t="shared" si="18"/>
        <v>0</v>
      </c>
      <c r="BP99" s="78">
        <f t="shared" si="19"/>
        <v>0</v>
      </c>
    </row>
    <row r="100" spans="1:68" ht="16.5" customHeight="1" x14ac:dyDescent="0.25">
      <c r="A100" s="63" t="s">
        <v>213</v>
      </c>
      <c r="B100" s="63" t="s">
        <v>216</v>
      </c>
      <c r="C100" s="36">
        <v>4301051718</v>
      </c>
      <c r="D100" s="821">
        <v>4607091385731</v>
      </c>
      <c r="E100" s="82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45</v>
      </c>
      <c r="M100" s="38" t="s">
        <v>147</v>
      </c>
      <c r="N100" s="38"/>
      <c r="O100" s="37">
        <v>45</v>
      </c>
      <c r="P100" s="873" t="s">
        <v>217</v>
      </c>
      <c r="Q100" s="823"/>
      <c r="R100" s="823"/>
      <c r="S100" s="823"/>
      <c r="T100" s="82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5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218</v>
      </c>
      <c r="AG100" s="78"/>
      <c r="AJ100" s="84" t="s">
        <v>45</v>
      </c>
      <c r="AK100" s="84">
        <v>0</v>
      </c>
      <c r="BB100" s="175" t="s">
        <v>66</v>
      </c>
      <c r="BM100" s="78">
        <f t="shared" si="16"/>
        <v>0</v>
      </c>
      <c r="BN100" s="78">
        <f t="shared" si="17"/>
        <v>0</v>
      </c>
      <c r="BO100" s="78">
        <f t="shared" si="18"/>
        <v>0</v>
      </c>
      <c r="BP100" s="78">
        <f t="shared" si="19"/>
        <v>0</v>
      </c>
    </row>
    <row r="101" spans="1:68" ht="27" customHeight="1" x14ac:dyDescent="0.25">
      <c r="A101" s="63" t="s">
        <v>213</v>
      </c>
      <c r="B101" s="63" t="s">
        <v>219</v>
      </c>
      <c r="C101" s="36">
        <v>4301051436</v>
      </c>
      <c r="D101" s="821">
        <v>4607091385731</v>
      </c>
      <c r="E101" s="82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114</v>
      </c>
      <c r="M101" s="38" t="s">
        <v>112</v>
      </c>
      <c r="N101" s="38"/>
      <c r="O101" s="37">
        <v>45</v>
      </c>
      <c r="P101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823"/>
      <c r="R101" s="823"/>
      <c r="S101" s="823"/>
      <c r="T101" s="824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5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211</v>
      </c>
      <c r="AG101" s="78"/>
      <c r="AJ101" s="84" t="s">
        <v>115</v>
      </c>
      <c r="AK101" s="84">
        <v>491.4</v>
      </c>
      <c r="BB101" s="177" t="s">
        <v>66</v>
      </c>
      <c r="BM101" s="78">
        <f t="shared" si="16"/>
        <v>0</v>
      </c>
      <c r="BN101" s="78">
        <f t="shared" si="17"/>
        <v>0</v>
      </c>
      <c r="BO101" s="78">
        <f t="shared" si="18"/>
        <v>0</v>
      </c>
      <c r="BP101" s="78">
        <f t="shared" si="19"/>
        <v>0</v>
      </c>
    </row>
    <row r="102" spans="1:68" ht="16.5" customHeight="1" x14ac:dyDescent="0.25">
      <c r="A102" s="63" t="s">
        <v>220</v>
      </c>
      <c r="B102" s="63" t="s">
        <v>221</v>
      </c>
      <c r="C102" s="36">
        <v>4301051438</v>
      </c>
      <c r="D102" s="821">
        <v>4680115880894</v>
      </c>
      <c r="E102" s="82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83</v>
      </c>
      <c r="L102" s="37" t="s">
        <v>45</v>
      </c>
      <c r="M102" s="38" t="s">
        <v>112</v>
      </c>
      <c r="N102" s="38"/>
      <c r="O102" s="37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3"/>
      <c r="R102" s="823"/>
      <c r="S102" s="823"/>
      <c r="T102" s="82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5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222</v>
      </c>
      <c r="AG102" s="78"/>
      <c r="AJ102" s="84" t="s">
        <v>45</v>
      </c>
      <c r="AK102" s="84">
        <v>0</v>
      </c>
      <c r="BB102" s="179" t="s">
        <v>66</v>
      </c>
      <c r="BM102" s="78">
        <f t="shared" si="16"/>
        <v>0</v>
      </c>
      <c r="BN102" s="78">
        <f t="shared" si="17"/>
        <v>0</v>
      </c>
      <c r="BO102" s="78">
        <f t="shared" si="18"/>
        <v>0</v>
      </c>
      <c r="BP102" s="78">
        <f t="shared" si="19"/>
        <v>0</v>
      </c>
    </row>
    <row r="103" spans="1:68" ht="27" customHeight="1" x14ac:dyDescent="0.25">
      <c r="A103" s="63" t="s">
        <v>223</v>
      </c>
      <c r="B103" s="63" t="s">
        <v>224</v>
      </c>
      <c r="C103" s="36">
        <v>4301051687</v>
      </c>
      <c r="D103" s="821">
        <v>4680115880214</v>
      </c>
      <c r="E103" s="821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83</v>
      </c>
      <c r="L103" s="37" t="s">
        <v>45</v>
      </c>
      <c r="M103" s="38" t="s">
        <v>112</v>
      </c>
      <c r="N103" s="38"/>
      <c r="O103" s="37">
        <v>45</v>
      </c>
      <c r="P103" s="87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823"/>
      <c r="R103" s="823"/>
      <c r="S103" s="823"/>
      <c r="T103" s="82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5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222</v>
      </c>
      <c r="AG103" s="78"/>
      <c r="AJ103" s="84" t="s">
        <v>45</v>
      </c>
      <c r="AK103" s="84">
        <v>0</v>
      </c>
      <c r="BB103" s="181" t="s">
        <v>66</v>
      </c>
      <c r="BM103" s="78">
        <f t="shared" si="16"/>
        <v>0</v>
      </c>
      <c r="BN103" s="78">
        <f t="shared" si="17"/>
        <v>0</v>
      </c>
      <c r="BO103" s="78">
        <f t="shared" si="18"/>
        <v>0</v>
      </c>
      <c r="BP103" s="78">
        <f t="shared" si="19"/>
        <v>0</v>
      </c>
    </row>
    <row r="104" spans="1:68" ht="27" customHeight="1" x14ac:dyDescent="0.25">
      <c r="A104" s="63" t="s">
        <v>223</v>
      </c>
      <c r="B104" s="63" t="s">
        <v>225</v>
      </c>
      <c r="C104" s="36">
        <v>4301051439</v>
      </c>
      <c r="D104" s="821">
        <v>4680115880214</v>
      </c>
      <c r="E104" s="821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113</v>
      </c>
      <c r="L104" s="37" t="s">
        <v>45</v>
      </c>
      <c r="M104" s="38" t="s">
        <v>112</v>
      </c>
      <c r="N104" s="38"/>
      <c r="O104" s="37">
        <v>45</v>
      </c>
      <c r="P104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23"/>
      <c r="R104" s="823"/>
      <c r="S104" s="823"/>
      <c r="T104" s="824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5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222</v>
      </c>
      <c r="AG104" s="78"/>
      <c r="AJ104" s="84" t="s">
        <v>45</v>
      </c>
      <c r="AK104" s="84">
        <v>0</v>
      </c>
      <c r="BB104" s="183" t="s">
        <v>66</v>
      </c>
      <c r="BM104" s="78">
        <f t="shared" si="16"/>
        <v>0</v>
      </c>
      <c r="BN104" s="78">
        <f t="shared" si="17"/>
        <v>0</v>
      </c>
      <c r="BO104" s="78">
        <f t="shared" si="18"/>
        <v>0</v>
      </c>
      <c r="BP104" s="78">
        <f t="shared" si="19"/>
        <v>0</v>
      </c>
    </row>
    <row r="105" spans="1:68" x14ac:dyDescent="0.2">
      <c r="A105" s="831"/>
      <c r="B105" s="831"/>
      <c r="C105" s="831"/>
      <c r="D105" s="831"/>
      <c r="E105" s="831"/>
      <c r="F105" s="831"/>
      <c r="G105" s="831"/>
      <c r="H105" s="831"/>
      <c r="I105" s="831"/>
      <c r="J105" s="831"/>
      <c r="K105" s="831"/>
      <c r="L105" s="831"/>
      <c r="M105" s="831"/>
      <c r="N105" s="831"/>
      <c r="O105" s="832"/>
      <c r="P105" s="828" t="s">
        <v>40</v>
      </c>
      <c r="Q105" s="829"/>
      <c r="R105" s="829"/>
      <c r="S105" s="829"/>
      <c r="T105" s="829"/>
      <c r="U105" s="829"/>
      <c r="V105" s="830"/>
      <c r="W105" s="42" t="s">
        <v>39</v>
      </c>
      <c r="X105" s="43">
        <f>IFERROR(X97/H97,"0")+IFERROR(X98/H98,"0")+IFERROR(X99/H99,"0")+IFERROR(X100/H100,"0")+IFERROR(X101/H101,"0")+IFERROR(X102/H102,"0")+IFERROR(X103/H103,"0")+IFERROR(X104/H104,"0")</f>
        <v>0</v>
      </c>
      <c r="Y105" s="43">
        <f>IFERROR(Y97/H97,"0")+IFERROR(Y98/H98,"0")+IFERROR(Y99/H99,"0")+IFERROR(Y100/H100,"0")+IFERROR(Y101/H101,"0")+IFERROR(Y102/H102,"0")+IFERROR(Y103/H103,"0")+IFERROR(Y104/H104,"0")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31"/>
      <c r="B106" s="831"/>
      <c r="C106" s="831"/>
      <c r="D106" s="831"/>
      <c r="E106" s="831"/>
      <c r="F106" s="831"/>
      <c r="G106" s="831"/>
      <c r="H106" s="831"/>
      <c r="I106" s="831"/>
      <c r="J106" s="831"/>
      <c r="K106" s="831"/>
      <c r="L106" s="831"/>
      <c r="M106" s="831"/>
      <c r="N106" s="831"/>
      <c r="O106" s="832"/>
      <c r="P106" s="828" t="s">
        <v>40</v>
      </c>
      <c r="Q106" s="829"/>
      <c r="R106" s="829"/>
      <c r="S106" s="829"/>
      <c r="T106" s="829"/>
      <c r="U106" s="829"/>
      <c r="V106" s="830"/>
      <c r="W106" s="42" t="s">
        <v>0</v>
      </c>
      <c r="X106" s="43">
        <f>IFERROR(SUM(X97:X104),"0")</f>
        <v>0</v>
      </c>
      <c r="Y106" s="43">
        <f>IFERROR(SUM(Y97:Y104),"0")</f>
        <v>0</v>
      </c>
      <c r="Z106" s="42"/>
      <c r="AA106" s="67"/>
      <c r="AB106" s="67"/>
      <c r="AC106" s="67"/>
    </row>
    <row r="107" spans="1:68" ht="16.5" customHeight="1" x14ac:dyDescent="0.25">
      <c r="A107" s="819" t="s">
        <v>226</v>
      </c>
      <c r="B107" s="819"/>
      <c r="C107" s="819"/>
      <c r="D107" s="819"/>
      <c r="E107" s="819"/>
      <c r="F107" s="819"/>
      <c r="G107" s="819"/>
      <c r="H107" s="819"/>
      <c r="I107" s="819"/>
      <c r="J107" s="819"/>
      <c r="K107" s="819"/>
      <c r="L107" s="819"/>
      <c r="M107" s="819"/>
      <c r="N107" s="819"/>
      <c r="O107" s="819"/>
      <c r="P107" s="819"/>
      <c r="Q107" s="819"/>
      <c r="R107" s="819"/>
      <c r="S107" s="819"/>
      <c r="T107" s="819"/>
      <c r="U107" s="819"/>
      <c r="V107" s="819"/>
      <c r="W107" s="819"/>
      <c r="X107" s="819"/>
      <c r="Y107" s="819"/>
      <c r="Z107" s="819"/>
      <c r="AA107" s="65"/>
      <c r="AB107" s="65"/>
      <c r="AC107" s="79"/>
    </row>
    <row r="108" spans="1:68" ht="14.25" customHeight="1" x14ac:dyDescent="0.25">
      <c r="A108" s="820" t="s">
        <v>101</v>
      </c>
      <c r="B108" s="820"/>
      <c r="C108" s="820"/>
      <c r="D108" s="820"/>
      <c r="E108" s="820"/>
      <c r="F108" s="820"/>
      <c r="G108" s="820"/>
      <c r="H108" s="820"/>
      <c r="I108" s="820"/>
      <c r="J108" s="820"/>
      <c r="K108" s="820"/>
      <c r="L108" s="820"/>
      <c r="M108" s="820"/>
      <c r="N108" s="820"/>
      <c r="O108" s="820"/>
      <c r="P108" s="820"/>
      <c r="Q108" s="820"/>
      <c r="R108" s="820"/>
      <c r="S108" s="820"/>
      <c r="T108" s="820"/>
      <c r="U108" s="820"/>
      <c r="V108" s="820"/>
      <c r="W108" s="820"/>
      <c r="X108" s="820"/>
      <c r="Y108" s="820"/>
      <c r="Z108" s="820"/>
      <c r="AA108" s="66"/>
      <c r="AB108" s="66"/>
      <c r="AC108" s="80"/>
    </row>
    <row r="109" spans="1:68" ht="16.5" customHeight="1" x14ac:dyDescent="0.25">
      <c r="A109" s="63" t="s">
        <v>227</v>
      </c>
      <c r="B109" s="63" t="s">
        <v>228</v>
      </c>
      <c r="C109" s="36">
        <v>4301011703</v>
      </c>
      <c r="D109" s="821">
        <v>4680115882133</v>
      </c>
      <c r="E109" s="821"/>
      <c r="F109" s="62">
        <v>1.4</v>
      </c>
      <c r="G109" s="37">
        <v>8</v>
      </c>
      <c r="H109" s="62">
        <v>11.2</v>
      </c>
      <c r="I109" s="62">
        <v>11.635</v>
      </c>
      <c r="J109" s="37">
        <v>64</v>
      </c>
      <c r="K109" s="37" t="s">
        <v>106</v>
      </c>
      <c r="L109" s="37" t="s">
        <v>45</v>
      </c>
      <c r="M109" s="38" t="s">
        <v>105</v>
      </c>
      <c r="N109" s="38"/>
      <c r="O109" s="37">
        <v>50</v>
      </c>
      <c r="P109" s="8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823"/>
      <c r="R109" s="823"/>
      <c r="S109" s="823"/>
      <c r="T109" s="8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229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227</v>
      </c>
      <c r="B110" s="63" t="s">
        <v>230</v>
      </c>
      <c r="C110" s="36">
        <v>4301011514</v>
      </c>
      <c r="D110" s="821">
        <v>4680115882133</v>
      </c>
      <c r="E110" s="821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106</v>
      </c>
      <c r="L110" s="37" t="s">
        <v>45</v>
      </c>
      <c r="M110" s="38" t="s">
        <v>105</v>
      </c>
      <c r="N110" s="38"/>
      <c r="O110" s="37">
        <v>50</v>
      </c>
      <c r="P110" s="8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23"/>
      <c r="R110" s="823"/>
      <c r="S110" s="823"/>
      <c r="T110" s="82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229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231</v>
      </c>
      <c r="B111" s="63" t="s">
        <v>232</v>
      </c>
      <c r="C111" s="36">
        <v>4301011417</v>
      </c>
      <c r="D111" s="821">
        <v>4680115880269</v>
      </c>
      <c r="E111" s="821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113</v>
      </c>
      <c r="L111" s="37" t="s">
        <v>45</v>
      </c>
      <c r="M111" s="38" t="s">
        <v>112</v>
      </c>
      <c r="N111" s="38"/>
      <c r="O111" s="37">
        <v>50</v>
      </c>
      <c r="P111" s="8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3"/>
      <c r="R111" s="823"/>
      <c r="S111" s="823"/>
      <c r="T111" s="82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229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233</v>
      </c>
      <c r="B112" s="63" t="s">
        <v>234</v>
      </c>
      <c r="C112" s="36">
        <v>4301011415</v>
      </c>
      <c r="D112" s="821">
        <v>4680115880429</v>
      </c>
      <c r="E112" s="82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113</v>
      </c>
      <c r="L112" s="37" t="s">
        <v>45</v>
      </c>
      <c r="M112" s="38" t="s">
        <v>112</v>
      </c>
      <c r="N112" s="38"/>
      <c r="O112" s="37">
        <v>50</v>
      </c>
      <c r="P112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3"/>
      <c r="R112" s="823"/>
      <c r="S112" s="823"/>
      <c r="T112" s="82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229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235</v>
      </c>
      <c r="B113" s="63" t="s">
        <v>236</v>
      </c>
      <c r="C113" s="36">
        <v>4301011462</v>
      </c>
      <c r="D113" s="821">
        <v>4680115881457</v>
      </c>
      <c r="E113" s="821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113</v>
      </c>
      <c r="L113" s="37" t="s">
        <v>45</v>
      </c>
      <c r="M113" s="38" t="s">
        <v>112</v>
      </c>
      <c r="N113" s="38"/>
      <c r="O113" s="37">
        <v>50</v>
      </c>
      <c r="P113" s="8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3"/>
      <c r="R113" s="823"/>
      <c r="S113" s="823"/>
      <c r="T113" s="8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229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31"/>
      <c r="B114" s="831"/>
      <c r="C114" s="831"/>
      <c r="D114" s="831"/>
      <c r="E114" s="831"/>
      <c r="F114" s="831"/>
      <c r="G114" s="831"/>
      <c r="H114" s="831"/>
      <c r="I114" s="831"/>
      <c r="J114" s="831"/>
      <c r="K114" s="831"/>
      <c r="L114" s="831"/>
      <c r="M114" s="831"/>
      <c r="N114" s="831"/>
      <c r="O114" s="832"/>
      <c r="P114" s="828" t="s">
        <v>40</v>
      </c>
      <c r="Q114" s="829"/>
      <c r="R114" s="829"/>
      <c r="S114" s="829"/>
      <c r="T114" s="829"/>
      <c r="U114" s="829"/>
      <c r="V114" s="830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31"/>
      <c r="B115" s="831"/>
      <c r="C115" s="831"/>
      <c r="D115" s="831"/>
      <c r="E115" s="831"/>
      <c r="F115" s="831"/>
      <c r="G115" s="831"/>
      <c r="H115" s="831"/>
      <c r="I115" s="831"/>
      <c r="J115" s="831"/>
      <c r="K115" s="831"/>
      <c r="L115" s="831"/>
      <c r="M115" s="831"/>
      <c r="N115" s="831"/>
      <c r="O115" s="832"/>
      <c r="P115" s="828" t="s">
        <v>40</v>
      </c>
      <c r="Q115" s="829"/>
      <c r="R115" s="829"/>
      <c r="S115" s="829"/>
      <c r="T115" s="829"/>
      <c r="U115" s="829"/>
      <c r="V115" s="830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20" t="s">
        <v>150</v>
      </c>
      <c r="B116" s="820"/>
      <c r="C116" s="820"/>
      <c r="D116" s="820"/>
      <c r="E116" s="820"/>
      <c r="F116" s="820"/>
      <c r="G116" s="820"/>
      <c r="H116" s="820"/>
      <c r="I116" s="820"/>
      <c r="J116" s="820"/>
      <c r="K116" s="820"/>
      <c r="L116" s="820"/>
      <c r="M116" s="820"/>
      <c r="N116" s="820"/>
      <c r="O116" s="820"/>
      <c r="P116" s="820"/>
      <c r="Q116" s="820"/>
      <c r="R116" s="820"/>
      <c r="S116" s="820"/>
      <c r="T116" s="820"/>
      <c r="U116" s="820"/>
      <c r="V116" s="820"/>
      <c r="W116" s="820"/>
      <c r="X116" s="820"/>
      <c r="Y116" s="820"/>
      <c r="Z116" s="820"/>
      <c r="AA116" s="66"/>
      <c r="AB116" s="66"/>
      <c r="AC116" s="80"/>
    </row>
    <row r="117" spans="1:68" ht="16.5" customHeight="1" x14ac:dyDescent="0.25">
      <c r="A117" s="63" t="s">
        <v>237</v>
      </c>
      <c r="B117" s="63" t="s">
        <v>238</v>
      </c>
      <c r="C117" s="36">
        <v>4301020345</v>
      </c>
      <c r="D117" s="821">
        <v>4680115881488</v>
      </c>
      <c r="E117" s="821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106</v>
      </c>
      <c r="L117" s="37" t="s">
        <v>45</v>
      </c>
      <c r="M117" s="38" t="s">
        <v>105</v>
      </c>
      <c r="N117" s="38"/>
      <c r="O117" s="37">
        <v>55</v>
      </c>
      <c r="P117" s="8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3"/>
      <c r="R117" s="823"/>
      <c r="S117" s="823"/>
      <c r="T117" s="82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239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240</v>
      </c>
      <c r="B118" s="63" t="s">
        <v>241</v>
      </c>
      <c r="C118" s="36">
        <v>4301020346</v>
      </c>
      <c r="D118" s="821">
        <v>4680115882775</v>
      </c>
      <c r="E118" s="821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123</v>
      </c>
      <c r="L118" s="37" t="s">
        <v>45</v>
      </c>
      <c r="M118" s="38" t="s">
        <v>105</v>
      </c>
      <c r="N118" s="38"/>
      <c r="O118" s="37">
        <v>55</v>
      </c>
      <c r="P118" s="8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3"/>
      <c r="R118" s="823"/>
      <c r="S118" s="823"/>
      <c r="T118" s="82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239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242</v>
      </c>
      <c r="B119" s="63" t="s">
        <v>243</v>
      </c>
      <c r="C119" s="36">
        <v>4301020344</v>
      </c>
      <c r="D119" s="821">
        <v>4680115880658</v>
      </c>
      <c r="E119" s="821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83</v>
      </c>
      <c r="L119" s="37" t="s">
        <v>45</v>
      </c>
      <c r="M119" s="38" t="s">
        <v>105</v>
      </c>
      <c r="N119" s="38"/>
      <c r="O119" s="37">
        <v>55</v>
      </c>
      <c r="P119" s="8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3"/>
      <c r="R119" s="823"/>
      <c r="S119" s="823"/>
      <c r="T119" s="82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239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31"/>
      <c r="B120" s="831"/>
      <c r="C120" s="831"/>
      <c r="D120" s="831"/>
      <c r="E120" s="831"/>
      <c r="F120" s="831"/>
      <c r="G120" s="831"/>
      <c r="H120" s="831"/>
      <c r="I120" s="831"/>
      <c r="J120" s="831"/>
      <c r="K120" s="831"/>
      <c r="L120" s="831"/>
      <c r="M120" s="831"/>
      <c r="N120" s="831"/>
      <c r="O120" s="832"/>
      <c r="P120" s="828" t="s">
        <v>40</v>
      </c>
      <c r="Q120" s="829"/>
      <c r="R120" s="829"/>
      <c r="S120" s="829"/>
      <c r="T120" s="829"/>
      <c r="U120" s="829"/>
      <c r="V120" s="830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31"/>
      <c r="B121" s="831"/>
      <c r="C121" s="831"/>
      <c r="D121" s="831"/>
      <c r="E121" s="831"/>
      <c r="F121" s="831"/>
      <c r="G121" s="831"/>
      <c r="H121" s="831"/>
      <c r="I121" s="831"/>
      <c r="J121" s="831"/>
      <c r="K121" s="831"/>
      <c r="L121" s="831"/>
      <c r="M121" s="831"/>
      <c r="N121" s="831"/>
      <c r="O121" s="832"/>
      <c r="P121" s="828" t="s">
        <v>40</v>
      </c>
      <c r="Q121" s="829"/>
      <c r="R121" s="829"/>
      <c r="S121" s="829"/>
      <c r="T121" s="829"/>
      <c r="U121" s="829"/>
      <c r="V121" s="830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20" t="s">
        <v>78</v>
      </c>
      <c r="B122" s="820"/>
      <c r="C122" s="820"/>
      <c r="D122" s="820"/>
      <c r="E122" s="820"/>
      <c r="F122" s="820"/>
      <c r="G122" s="820"/>
      <c r="H122" s="820"/>
      <c r="I122" s="820"/>
      <c r="J122" s="820"/>
      <c r="K122" s="820"/>
      <c r="L122" s="820"/>
      <c r="M122" s="820"/>
      <c r="N122" s="820"/>
      <c r="O122" s="820"/>
      <c r="P122" s="820"/>
      <c r="Q122" s="820"/>
      <c r="R122" s="820"/>
      <c r="S122" s="820"/>
      <c r="T122" s="820"/>
      <c r="U122" s="820"/>
      <c r="V122" s="820"/>
      <c r="W122" s="820"/>
      <c r="X122" s="820"/>
      <c r="Y122" s="820"/>
      <c r="Z122" s="820"/>
      <c r="AA122" s="66"/>
      <c r="AB122" s="66"/>
      <c r="AC122" s="80"/>
    </row>
    <row r="123" spans="1:68" ht="37.5" customHeight="1" x14ac:dyDescent="0.25">
      <c r="A123" s="63" t="s">
        <v>244</v>
      </c>
      <c r="B123" s="63" t="s">
        <v>245</v>
      </c>
      <c r="C123" s="36">
        <v>4301051360</v>
      </c>
      <c r="D123" s="821">
        <v>4607091385168</v>
      </c>
      <c r="E123" s="821"/>
      <c r="F123" s="62">
        <v>1.35</v>
      </c>
      <c r="G123" s="37">
        <v>6</v>
      </c>
      <c r="H123" s="62">
        <v>8.1</v>
      </c>
      <c r="I123" s="62">
        <v>8.6129999999999995</v>
      </c>
      <c r="J123" s="37">
        <v>64</v>
      </c>
      <c r="K123" s="37" t="s">
        <v>106</v>
      </c>
      <c r="L123" s="37" t="s">
        <v>45</v>
      </c>
      <c r="M123" s="38" t="s">
        <v>112</v>
      </c>
      <c r="N123" s="38"/>
      <c r="O123" s="37">
        <v>45</v>
      </c>
      <c r="P123" s="88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823"/>
      <c r="R123" s="823"/>
      <c r="S123" s="823"/>
      <c r="T123" s="82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29" si="20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246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29" si="21">IFERROR(X123*I123/H123,"0")</f>
        <v>0</v>
      </c>
      <c r="BN123" s="78">
        <f t="shared" ref="BN123:BN129" si="22">IFERROR(Y123*I123/H123,"0")</f>
        <v>0</v>
      </c>
      <c r="BO123" s="78">
        <f t="shared" ref="BO123:BO129" si="23">IFERROR(1/J123*(X123/H123),"0")</f>
        <v>0</v>
      </c>
      <c r="BP123" s="78">
        <f t="shared" ref="BP123:BP129" si="24">IFERROR(1/J123*(Y123/H123),"0")</f>
        <v>0</v>
      </c>
    </row>
    <row r="124" spans="1:68" ht="27" customHeight="1" x14ac:dyDescent="0.25">
      <c r="A124" s="63" t="s">
        <v>244</v>
      </c>
      <c r="B124" s="63" t="s">
        <v>247</v>
      </c>
      <c r="C124" s="36">
        <v>4301051625</v>
      </c>
      <c r="D124" s="821">
        <v>4607091385168</v>
      </c>
      <c r="E124" s="821"/>
      <c r="F124" s="62">
        <v>1.4</v>
      </c>
      <c r="G124" s="37">
        <v>6</v>
      </c>
      <c r="H124" s="62">
        <v>8.4</v>
      </c>
      <c r="I124" s="62">
        <v>8.9130000000000003</v>
      </c>
      <c r="J124" s="37">
        <v>64</v>
      </c>
      <c r="K124" s="37" t="s">
        <v>106</v>
      </c>
      <c r="L124" s="37" t="s">
        <v>45</v>
      </c>
      <c r="M124" s="38" t="s">
        <v>112</v>
      </c>
      <c r="N124" s="38"/>
      <c r="O124" s="37">
        <v>45</v>
      </c>
      <c r="P124" s="8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823"/>
      <c r="R124" s="823"/>
      <c r="S124" s="823"/>
      <c r="T124" s="82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0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248</v>
      </c>
      <c r="AG124" s="78"/>
      <c r="AJ124" s="84" t="s">
        <v>45</v>
      </c>
      <c r="AK124" s="84">
        <v>0</v>
      </c>
      <c r="BB124" s="203" t="s">
        <v>66</v>
      </c>
      <c r="BM124" s="78">
        <f t="shared" si="21"/>
        <v>0</v>
      </c>
      <c r="BN124" s="78">
        <f t="shared" si="22"/>
        <v>0</v>
      </c>
      <c r="BO124" s="78">
        <f t="shared" si="23"/>
        <v>0</v>
      </c>
      <c r="BP124" s="78">
        <f t="shared" si="24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4301051742</v>
      </c>
      <c r="D125" s="821">
        <v>4680115884540</v>
      </c>
      <c r="E125" s="821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106</v>
      </c>
      <c r="L125" s="37" t="s">
        <v>45</v>
      </c>
      <c r="M125" s="38" t="s">
        <v>112</v>
      </c>
      <c r="N125" s="38"/>
      <c r="O125" s="37">
        <v>45</v>
      </c>
      <c r="P125" s="8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3"/>
      <c r="R125" s="823"/>
      <c r="S125" s="823"/>
      <c r="T125" s="82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0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 t="shared" si="21"/>
        <v>0</v>
      </c>
      <c r="BN125" s="78">
        <f t="shared" si="22"/>
        <v>0</v>
      </c>
      <c r="BO125" s="78">
        <f t="shared" si="23"/>
        <v>0</v>
      </c>
      <c r="BP125" s="78">
        <f t="shared" si="24"/>
        <v>0</v>
      </c>
    </row>
    <row r="126" spans="1:68" ht="37.5" customHeight="1" x14ac:dyDescent="0.25">
      <c r="A126" s="63" t="s">
        <v>252</v>
      </c>
      <c r="B126" s="63" t="s">
        <v>253</v>
      </c>
      <c r="C126" s="36">
        <v>4301051362</v>
      </c>
      <c r="D126" s="821">
        <v>4607091383256</v>
      </c>
      <c r="E126" s="821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83</v>
      </c>
      <c r="L126" s="37" t="s">
        <v>45</v>
      </c>
      <c r="M126" s="38" t="s">
        <v>112</v>
      </c>
      <c r="N126" s="38"/>
      <c r="O126" s="37">
        <v>45</v>
      </c>
      <c r="P126" s="88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823"/>
      <c r="R126" s="823"/>
      <c r="S126" s="823"/>
      <c r="T126" s="824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0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6" t="s">
        <v>246</v>
      </c>
      <c r="AG126" s="78"/>
      <c r="AJ126" s="84" t="s">
        <v>45</v>
      </c>
      <c r="AK126" s="84">
        <v>0</v>
      </c>
      <c r="BB126" s="207" t="s">
        <v>66</v>
      </c>
      <c r="BM126" s="78">
        <f t="shared" si="21"/>
        <v>0</v>
      </c>
      <c r="BN126" s="78">
        <f t="shared" si="22"/>
        <v>0</v>
      </c>
      <c r="BO126" s="78">
        <f t="shared" si="23"/>
        <v>0</v>
      </c>
      <c r="BP126" s="78">
        <f t="shared" si="24"/>
        <v>0</v>
      </c>
    </row>
    <row r="127" spans="1:68" ht="37.5" customHeight="1" x14ac:dyDescent="0.25">
      <c r="A127" s="63" t="s">
        <v>254</v>
      </c>
      <c r="B127" s="63" t="s">
        <v>255</v>
      </c>
      <c r="C127" s="36">
        <v>4301051358</v>
      </c>
      <c r="D127" s="821">
        <v>4607091385748</v>
      </c>
      <c r="E127" s="821"/>
      <c r="F127" s="62">
        <v>0.45</v>
      </c>
      <c r="G127" s="37">
        <v>6</v>
      </c>
      <c r="H127" s="62">
        <v>2.7</v>
      </c>
      <c r="I127" s="62">
        <v>2.952</v>
      </c>
      <c r="J127" s="37">
        <v>182</v>
      </c>
      <c r="K127" s="37" t="s">
        <v>83</v>
      </c>
      <c r="L127" s="37" t="s">
        <v>114</v>
      </c>
      <c r="M127" s="38" t="s">
        <v>112</v>
      </c>
      <c r="N127" s="38"/>
      <c r="O127" s="37">
        <v>45</v>
      </c>
      <c r="P127" s="8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823"/>
      <c r="R127" s="823"/>
      <c r="S127" s="823"/>
      <c r="T127" s="824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0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8" t="s">
        <v>246</v>
      </c>
      <c r="AG127" s="78"/>
      <c r="AJ127" s="84" t="s">
        <v>115</v>
      </c>
      <c r="AK127" s="84">
        <v>491.4</v>
      </c>
      <c r="BB127" s="209" t="s">
        <v>66</v>
      </c>
      <c r="BM127" s="78">
        <f t="shared" si="21"/>
        <v>0</v>
      </c>
      <c r="BN127" s="78">
        <f t="shared" si="22"/>
        <v>0</v>
      </c>
      <c r="BO127" s="78">
        <f t="shared" si="23"/>
        <v>0</v>
      </c>
      <c r="BP127" s="78">
        <f t="shared" si="24"/>
        <v>0</v>
      </c>
    </row>
    <row r="128" spans="1:68" ht="27" customHeight="1" x14ac:dyDescent="0.25">
      <c r="A128" s="63" t="s">
        <v>256</v>
      </c>
      <c r="B128" s="63" t="s">
        <v>257</v>
      </c>
      <c r="C128" s="36">
        <v>4301051740</v>
      </c>
      <c r="D128" s="821">
        <v>4680115884533</v>
      </c>
      <c r="E128" s="821"/>
      <c r="F128" s="62">
        <v>0.3</v>
      </c>
      <c r="G128" s="37">
        <v>6</v>
      </c>
      <c r="H128" s="62">
        <v>1.8</v>
      </c>
      <c r="I128" s="62">
        <v>1.98</v>
      </c>
      <c r="J128" s="37">
        <v>182</v>
      </c>
      <c r="K128" s="37" t="s">
        <v>83</v>
      </c>
      <c r="L128" s="37" t="s">
        <v>45</v>
      </c>
      <c r="M128" s="38" t="s">
        <v>112</v>
      </c>
      <c r="N128" s="38"/>
      <c r="O128" s="37">
        <v>45</v>
      </c>
      <c r="P128" s="8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823"/>
      <c r="R128" s="823"/>
      <c r="S128" s="823"/>
      <c r="T128" s="824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0"/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10" t="s">
        <v>251</v>
      </c>
      <c r="AG128" s="78"/>
      <c r="AJ128" s="84" t="s">
        <v>45</v>
      </c>
      <c r="AK128" s="84">
        <v>0</v>
      </c>
      <c r="BB128" s="211" t="s">
        <v>66</v>
      </c>
      <c r="BM128" s="78">
        <f t="shared" si="21"/>
        <v>0</v>
      </c>
      <c r="BN128" s="78">
        <f t="shared" si="22"/>
        <v>0</v>
      </c>
      <c r="BO128" s="78">
        <f t="shared" si="23"/>
        <v>0</v>
      </c>
      <c r="BP128" s="78">
        <f t="shared" si="24"/>
        <v>0</v>
      </c>
    </row>
    <row r="129" spans="1:68" ht="37.5" customHeight="1" x14ac:dyDescent="0.25">
      <c r="A129" s="63" t="s">
        <v>258</v>
      </c>
      <c r="B129" s="63" t="s">
        <v>259</v>
      </c>
      <c r="C129" s="36">
        <v>4301051480</v>
      </c>
      <c r="D129" s="821">
        <v>4680115882645</v>
      </c>
      <c r="E129" s="821"/>
      <c r="F129" s="62">
        <v>0.3</v>
      </c>
      <c r="G129" s="37">
        <v>6</v>
      </c>
      <c r="H129" s="62">
        <v>1.8</v>
      </c>
      <c r="I129" s="62">
        <v>2.64</v>
      </c>
      <c r="J129" s="37">
        <v>182</v>
      </c>
      <c r="K129" s="37" t="s">
        <v>83</v>
      </c>
      <c r="L129" s="37" t="s">
        <v>45</v>
      </c>
      <c r="M129" s="38" t="s">
        <v>82</v>
      </c>
      <c r="N129" s="38"/>
      <c r="O129" s="37">
        <v>40</v>
      </c>
      <c r="P129" s="89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823"/>
      <c r="R129" s="823"/>
      <c r="S129" s="823"/>
      <c r="T129" s="824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20"/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12" t="s">
        <v>260</v>
      </c>
      <c r="AG129" s="78"/>
      <c r="AJ129" s="84" t="s">
        <v>45</v>
      </c>
      <c r="AK129" s="84">
        <v>0</v>
      </c>
      <c r="BB129" s="213" t="s">
        <v>66</v>
      </c>
      <c r="BM129" s="78">
        <f t="shared" si="21"/>
        <v>0</v>
      </c>
      <c r="BN129" s="78">
        <f t="shared" si="22"/>
        <v>0</v>
      </c>
      <c r="BO129" s="78">
        <f t="shared" si="23"/>
        <v>0</v>
      </c>
      <c r="BP129" s="78">
        <f t="shared" si="24"/>
        <v>0</v>
      </c>
    </row>
    <row r="130" spans="1:68" x14ac:dyDescent="0.2">
      <c r="A130" s="831"/>
      <c r="B130" s="831"/>
      <c r="C130" s="831"/>
      <c r="D130" s="831"/>
      <c r="E130" s="831"/>
      <c r="F130" s="831"/>
      <c r="G130" s="831"/>
      <c r="H130" s="831"/>
      <c r="I130" s="831"/>
      <c r="J130" s="831"/>
      <c r="K130" s="831"/>
      <c r="L130" s="831"/>
      <c r="M130" s="831"/>
      <c r="N130" s="831"/>
      <c r="O130" s="832"/>
      <c r="P130" s="828" t="s">
        <v>40</v>
      </c>
      <c r="Q130" s="829"/>
      <c r="R130" s="829"/>
      <c r="S130" s="829"/>
      <c r="T130" s="829"/>
      <c r="U130" s="829"/>
      <c r="V130" s="830"/>
      <c r="W130" s="42" t="s">
        <v>39</v>
      </c>
      <c r="X130" s="43">
        <f>IFERROR(X123/H123,"0")+IFERROR(X124/H124,"0")+IFERROR(X125/H125,"0")+IFERROR(X126/H126,"0")+IFERROR(X127/H127,"0")+IFERROR(X128/H128,"0")+IFERROR(X129/H129,"0")</f>
        <v>0</v>
      </c>
      <c r="Y130" s="43">
        <f>IFERROR(Y123/H123,"0")+IFERROR(Y124/H124,"0")+IFERROR(Y125/H125,"0")+IFERROR(Y126/H126,"0")+IFERROR(Y127/H127,"0")+IFERROR(Y128/H128,"0")+IFERROR(Y129/H129,"0")</f>
        <v>0</v>
      </c>
      <c r="Z130" s="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31"/>
      <c r="B131" s="831"/>
      <c r="C131" s="831"/>
      <c r="D131" s="831"/>
      <c r="E131" s="831"/>
      <c r="F131" s="831"/>
      <c r="G131" s="831"/>
      <c r="H131" s="831"/>
      <c r="I131" s="831"/>
      <c r="J131" s="831"/>
      <c r="K131" s="831"/>
      <c r="L131" s="831"/>
      <c r="M131" s="831"/>
      <c r="N131" s="831"/>
      <c r="O131" s="832"/>
      <c r="P131" s="828" t="s">
        <v>40</v>
      </c>
      <c r="Q131" s="829"/>
      <c r="R131" s="829"/>
      <c r="S131" s="829"/>
      <c r="T131" s="829"/>
      <c r="U131" s="829"/>
      <c r="V131" s="830"/>
      <c r="W131" s="42" t="s">
        <v>0</v>
      </c>
      <c r="X131" s="43">
        <f>IFERROR(SUM(X123:X129),"0")</f>
        <v>0</v>
      </c>
      <c r="Y131" s="43">
        <f>IFERROR(SUM(Y123:Y129),"0")</f>
        <v>0</v>
      </c>
      <c r="Z131" s="42"/>
      <c r="AA131" s="67"/>
      <c r="AB131" s="67"/>
      <c r="AC131" s="67"/>
    </row>
    <row r="132" spans="1:68" ht="14.25" customHeight="1" x14ac:dyDescent="0.25">
      <c r="A132" s="820" t="s">
        <v>192</v>
      </c>
      <c r="B132" s="820"/>
      <c r="C132" s="820"/>
      <c r="D132" s="820"/>
      <c r="E132" s="820"/>
      <c r="F132" s="820"/>
      <c r="G132" s="820"/>
      <c r="H132" s="820"/>
      <c r="I132" s="820"/>
      <c r="J132" s="820"/>
      <c r="K132" s="820"/>
      <c r="L132" s="820"/>
      <c r="M132" s="820"/>
      <c r="N132" s="820"/>
      <c r="O132" s="820"/>
      <c r="P132" s="820"/>
      <c r="Q132" s="820"/>
      <c r="R132" s="820"/>
      <c r="S132" s="820"/>
      <c r="T132" s="820"/>
      <c r="U132" s="820"/>
      <c r="V132" s="820"/>
      <c r="W132" s="820"/>
      <c r="X132" s="820"/>
      <c r="Y132" s="820"/>
      <c r="Z132" s="820"/>
      <c r="AA132" s="66"/>
      <c r="AB132" s="66"/>
      <c r="AC132" s="80"/>
    </row>
    <row r="133" spans="1:68" ht="37.5" customHeight="1" x14ac:dyDescent="0.25">
      <c r="A133" s="63" t="s">
        <v>261</v>
      </c>
      <c r="B133" s="63" t="s">
        <v>262</v>
      </c>
      <c r="C133" s="36">
        <v>4301060356</v>
      </c>
      <c r="D133" s="821">
        <v>4680115882652</v>
      </c>
      <c r="E133" s="821"/>
      <c r="F133" s="62">
        <v>0.33</v>
      </c>
      <c r="G133" s="37">
        <v>6</v>
      </c>
      <c r="H133" s="62">
        <v>1.98</v>
      </c>
      <c r="I133" s="62">
        <v>2.82</v>
      </c>
      <c r="J133" s="37">
        <v>182</v>
      </c>
      <c r="K133" s="37" t="s">
        <v>83</v>
      </c>
      <c r="L133" s="37" t="s">
        <v>45</v>
      </c>
      <c r="M133" s="38" t="s">
        <v>82</v>
      </c>
      <c r="N133" s="38"/>
      <c r="O133" s="37">
        <v>40</v>
      </c>
      <c r="P133" s="8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823"/>
      <c r="R133" s="823"/>
      <c r="S133" s="823"/>
      <c r="T133" s="82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263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264</v>
      </c>
      <c r="B134" s="63" t="s">
        <v>265</v>
      </c>
      <c r="C134" s="36">
        <v>4301060317</v>
      </c>
      <c r="D134" s="821">
        <v>4680115880238</v>
      </c>
      <c r="E134" s="821"/>
      <c r="F134" s="62">
        <v>0.33</v>
      </c>
      <c r="G134" s="37">
        <v>6</v>
      </c>
      <c r="H134" s="62">
        <v>1.98</v>
      </c>
      <c r="I134" s="62">
        <v>2.238</v>
      </c>
      <c r="J134" s="37">
        <v>182</v>
      </c>
      <c r="K134" s="37" t="s">
        <v>83</v>
      </c>
      <c r="L134" s="37" t="s">
        <v>45</v>
      </c>
      <c r="M134" s="38" t="s">
        <v>112</v>
      </c>
      <c r="N134" s="38"/>
      <c r="O134" s="37">
        <v>40</v>
      </c>
      <c r="P134" s="8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823"/>
      <c r="R134" s="823"/>
      <c r="S134" s="823"/>
      <c r="T134" s="82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266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31"/>
      <c r="B135" s="831"/>
      <c r="C135" s="831"/>
      <c r="D135" s="831"/>
      <c r="E135" s="831"/>
      <c r="F135" s="831"/>
      <c r="G135" s="831"/>
      <c r="H135" s="831"/>
      <c r="I135" s="831"/>
      <c r="J135" s="831"/>
      <c r="K135" s="831"/>
      <c r="L135" s="831"/>
      <c r="M135" s="831"/>
      <c r="N135" s="831"/>
      <c r="O135" s="832"/>
      <c r="P135" s="828" t="s">
        <v>40</v>
      </c>
      <c r="Q135" s="829"/>
      <c r="R135" s="829"/>
      <c r="S135" s="829"/>
      <c r="T135" s="829"/>
      <c r="U135" s="829"/>
      <c r="V135" s="830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831"/>
      <c r="B136" s="831"/>
      <c r="C136" s="831"/>
      <c r="D136" s="831"/>
      <c r="E136" s="831"/>
      <c r="F136" s="831"/>
      <c r="G136" s="831"/>
      <c r="H136" s="831"/>
      <c r="I136" s="831"/>
      <c r="J136" s="831"/>
      <c r="K136" s="831"/>
      <c r="L136" s="831"/>
      <c r="M136" s="831"/>
      <c r="N136" s="831"/>
      <c r="O136" s="832"/>
      <c r="P136" s="828" t="s">
        <v>40</v>
      </c>
      <c r="Q136" s="829"/>
      <c r="R136" s="829"/>
      <c r="S136" s="829"/>
      <c r="T136" s="829"/>
      <c r="U136" s="829"/>
      <c r="V136" s="830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6.5" customHeight="1" x14ac:dyDescent="0.25">
      <c r="A137" s="819" t="s">
        <v>267</v>
      </c>
      <c r="B137" s="819"/>
      <c r="C137" s="819"/>
      <c r="D137" s="819"/>
      <c r="E137" s="819"/>
      <c r="F137" s="819"/>
      <c r="G137" s="819"/>
      <c r="H137" s="819"/>
      <c r="I137" s="819"/>
      <c r="J137" s="819"/>
      <c r="K137" s="819"/>
      <c r="L137" s="819"/>
      <c r="M137" s="819"/>
      <c r="N137" s="819"/>
      <c r="O137" s="819"/>
      <c r="P137" s="819"/>
      <c r="Q137" s="819"/>
      <c r="R137" s="819"/>
      <c r="S137" s="819"/>
      <c r="T137" s="819"/>
      <c r="U137" s="819"/>
      <c r="V137" s="819"/>
      <c r="W137" s="819"/>
      <c r="X137" s="819"/>
      <c r="Y137" s="819"/>
      <c r="Z137" s="819"/>
      <c r="AA137" s="65"/>
      <c r="AB137" s="65"/>
      <c r="AC137" s="79"/>
    </row>
    <row r="138" spans="1:68" ht="14.25" customHeight="1" x14ac:dyDescent="0.25">
      <c r="A138" s="820" t="s">
        <v>101</v>
      </c>
      <c r="B138" s="820"/>
      <c r="C138" s="820"/>
      <c r="D138" s="820"/>
      <c r="E138" s="820"/>
      <c r="F138" s="820"/>
      <c r="G138" s="820"/>
      <c r="H138" s="820"/>
      <c r="I138" s="820"/>
      <c r="J138" s="820"/>
      <c r="K138" s="820"/>
      <c r="L138" s="820"/>
      <c r="M138" s="820"/>
      <c r="N138" s="820"/>
      <c r="O138" s="820"/>
      <c r="P138" s="820"/>
      <c r="Q138" s="820"/>
      <c r="R138" s="820"/>
      <c r="S138" s="820"/>
      <c r="T138" s="820"/>
      <c r="U138" s="820"/>
      <c r="V138" s="820"/>
      <c r="W138" s="820"/>
      <c r="X138" s="820"/>
      <c r="Y138" s="820"/>
      <c r="Z138" s="820"/>
      <c r="AA138" s="66"/>
      <c r="AB138" s="66"/>
      <c r="AC138" s="80"/>
    </row>
    <row r="139" spans="1:68" ht="27" customHeight="1" x14ac:dyDescent="0.25">
      <c r="A139" s="63" t="s">
        <v>268</v>
      </c>
      <c r="B139" s="63" t="s">
        <v>269</v>
      </c>
      <c r="C139" s="36">
        <v>4301011564</v>
      </c>
      <c r="D139" s="821">
        <v>4680115882577</v>
      </c>
      <c r="E139" s="821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83</v>
      </c>
      <c r="L139" s="37" t="s">
        <v>45</v>
      </c>
      <c r="M139" s="38" t="s">
        <v>98</v>
      </c>
      <c r="N139" s="38"/>
      <c r="O139" s="37">
        <v>90</v>
      </c>
      <c r="P139" s="8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823"/>
      <c r="R139" s="823"/>
      <c r="S139" s="823"/>
      <c r="T139" s="82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270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268</v>
      </c>
      <c r="B140" s="63" t="s">
        <v>271</v>
      </c>
      <c r="C140" s="36">
        <v>4301011562</v>
      </c>
      <c r="D140" s="821">
        <v>4680115882577</v>
      </c>
      <c r="E140" s="821"/>
      <c r="F140" s="62">
        <v>0.4</v>
      </c>
      <c r="G140" s="37">
        <v>8</v>
      </c>
      <c r="H140" s="62">
        <v>3.2</v>
      </c>
      <c r="I140" s="62">
        <v>3.38</v>
      </c>
      <c r="J140" s="37">
        <v>182</v>
      </c>
      <c r="K140" s="37" t="s">
        <v>83</v>
      </c>
      <c r="L140" s="37" t="s">
        <v>45</v>
      </c>
      <c r="M140" s="38" t="s">
        <v>98</v>
      </c>
      <c r="N140" s="38"/>
      <c r="O140" s="37">
        <v>90</v>
      </c>
      <c r="P140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823"/>
      <c r="R140" s="823"/>
      <c r="S140" s="823"/>
      <c r="T140" s="82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0" t="s">
        <v>270</v>
      </c>
      <c r="AG140" s="78"/>
      <c r="AJ140" s="84" t="s">
        <v>45</v>
      </c>
      <c r="AK140" s="84">
        <v>0</v>
      </c>
      <c r="BB140" s="221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31"/>
      <c r="B141" s="831"/>
      <c r="C141" s="831"/>
      <c r="D141" s="831"/>
      <c r="E141" s="831"/>
      <c r="F141" s="831"/>
      <c r="G141" s="831"/>
      <c r="H141" s="831"/>
      <c r="I141" s="831"/>
      <c r="J141" s="831"/>
      <c r="K141" s="831"/>
      <c r="L141" s="831"/>
      <c r="M141" s="831"/>
      <c r="N141" s="831"/>
      <c r="O141" s="832"/>
      <c r="P141" s="828" t="s">
        <v>40</v>
      </c>
      <c r="Q141" s="829"/>
      <c r="R141" s="829"/>
      <c r="S141" s="829"/>
      <c r="T141" s="829"/>
      <c r="U141" s="829"/>
      <c r="V141" s="830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31"/>
      <c r="B142" s="831"/>
      <c r="C142" s="831"/>
      <c r="D142" s="831"/>
      <c r="E142" s="831"/>
      <c r="F142" s="831"/>
      <c r="G142" s="831"/>
      <c r="H142" s="831"/>
      <c r="I142" s="831"/>
      <c r="J142" s="831"/>
      <c r="K142" s="831"/>
      <c r="L142" s="831"/>
      <c r="M142" s="831"/>
      <c r="N142" s="831"/>
      <c r="O142" s="832"/>
      <c r="P142" s="828" t="s">
        <v>40</v>
      </c>
      <c r="Q142" s="829"/>
      <c r="R142" s="829"/>
      <c r="S142" s="829"/>
      <c r="T142" s="829"/>
      <c r="U142" s="829"/>
      <c r="V142" s="830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4.25" customHeight="1" x14ac:dyDescent="0.25">
      <c r="A143" s="820" t="s">
        <v>161</v>
      </c>
      <c r="B143" s="820"/>
      <c r="C143" s="820"/>
      <c r="D143" s="820"/>
      <c r="E143" s="820"/>
      <c r="F143" s="820"/>
      <c r="G143" s="820"/>
      <c r="H143" s="820"/>
      <c r="I143" s="820"/>
      <c r="J143" s="820"/>
      <c r="K143" s="820"/>
      <c r="L143" s="820"/>
      <c r="M143" s="820"/>
      <c r="N143" s="820"/>
      <c r="O143" s="820"/>
      <c r="P143" s="820"/>
      <c r="Q143" s="820"/>
      <c r="R143" s="820"/>
      <c r="S143" s="820"/>
      <c r="T143" s="820"/>
      <c r="U143" s="820"/>
      <c r="V143" s="820"/>
      <c r="W143" s="820"/>
      <c r="X143" s="820"/>
      <c r="Y143" s="820"/>
      <c r="Z143" s="820"/>
      <c r="AA143" s="66"/>
      <c r="AB143" s="66"/>
      <c r="AC143" s="80"/>
    </row>
    <row r="144" spans="1:68" ht="27" customHeight="1" x14ac:dyDescent="0.25">
      <c r="A144" s="63" t="s">
        <v>272</v>
      </c>
      <c r="B144" s="63" t="s">
        <v>273</v>
      </c>
      <c r="C144" s="36">
        <v>4301031234</v>
      </c>
      <c r="D144" s="821">
        <v>4680115883444</v>
      </c>
      <c r="E144" s="821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83</v>
      </c>
      <c r="L144" s="37" t="s">
        <v>45</v>
      </c>
      <c r="M144" s="38" t="s">
        <v>98</v>
      </c>
      <c r="N144" s="38"/>
      <c r="O144" s="37">
        <v>90</v>
      </c>
      <c r="P144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823"/>
      <c r="R144" s="823"/>
      <c r="S144" s="823"/>
      <c r="T144" s="82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274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272</v>
      </c>
      <c r="B145" s="63" t="s">
        <v>275</v>
      </c>
      <c r="C145" s="36">
        <v>4301031235</v>
      </c>
      <c r="D145" s="821">
        <v>4680115883444</v>
      </c>
      <c r="E145" s="821"/>
      <c r="F145" s="62">
        <v>0.35</v>
      </c>
      <c r="G145" s="37">
        <v>8</v>
      </c>
      <c r="H145" s="62">
        <v>2.8</v>
      </c>
      <c r="I145" s="62">
        <v>3.0680000000000001</v>
      </c>
      <c r="J145" s="37">
        <v>182</v>
      </c>
      <c r="K145" s="37" t="s">
        <v>83</v>
      </c>
      <c r="L145" s="37" t="s">
        <v>45</v>
      </c>
      <c r="M145" s="38" t="s">
        <v>98</v>
      </c>
      <c r="N145" s="38"/>
      <c r="O145" s="37">
        <v>90</v>
      </c>
      <c r="P145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823"/>
      <c r="R145" s="823"/>
      <c r="S145" s="823"/>
      <c r="T145" s="82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24" t="s">
        <v>274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831"/>
      <c r="B146" s="831"/>
      <c r="C146" s="831"/>
      <c r="D146" s="831"/>
      <c r="E146" s="831"/>
      <c r="F146" s="831"/>
      <c r="G146" s="831"/>
      <c r="H146" s="831"/>
      <c r="I146" s="831"/>
      <c r="J146" s="831"/>
      <c r="K146" s="831"/>
      <c r="L146" s="831"/>
      <c r="M146" s="831"/>
      <c r="N146" s="831"/>
      <c r="O146" s="832"/>
      <c r="P146" s="828" t="s">
        <v>40</v>
      </c>
      <c r="Q146" s="829"/>
      <c r="R146" s="829"/>
      <c r="S146" s="829"/>
      <c r="T146" s="829"/>
      <c r="U146" s="829"/>
      <c r="V146" s="830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831"/>
      <c r="B147" s="831"/>
      <c r="C147" s="831"/>
      <c r="D147" s="831"/>
      <c r="E147" s="831"/>
      <c r="F147" s="831"/>
      <c r="G147" s="831"/>
      <c r="H147" s="831"/>
      <c r="I147" s="831"/>
      <c r="J147" s="831"/>
      <c r="K147" s="831"/>
      <c r="L147" s="831"/>
      <c r="M147" s="831"/>
      <c r="N147" s="831"/>
      <c r="O147" s="832"/>
      <c r="P147" s="828" t="s">
        <v>40</v>
      </c>
      <c r="Q147" s="829"/>
      <c r="R147" s="829"/>
      <c r="S147" s="829"/>
      <c r="T147" s="829"/>
      <c r="U147" s="829"/>
      <c r="V147" s="830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4.25" customHeight="1" x14ac:dyDescent="0.25">
      <c r="A148" s="820" t="s">
        <v>78</v>
      </c>
      <c r="B148" s="820"/>
      <c r="C148" s="820"/>
      <c r="D148" s="820"/>
      <c r="E148" s="820"/>
      <c r="F148" s="820"/>
      <c r="G148" s="820"/>
      <c r="H148" s="820"/>
      <c r="I148" s="820"/>
      <c r="J148" s="820"/>
      <c r="K148" s="820"/>
      <c r="L148" s="820"/>
      <c r="M148" s="820"/>
      <c r="N148" s="820"/>
      <c r="O148" s="820"/>
      <c r="P148" s="820"/>
      <c r="Q148" s="820"/>
      <c r="R148" s="820"/>
      <c r="S148" s="820"/>
      <c r="T148" s="820"/>
      <c r="U148" s="820"/>
      <c r="V148" s="820"/>
      <c r="W148" s="820"/>
      <c r="X148" s="820"/>
      <c r="Y148" s="820"/>
      <c r="Z148" s="820"/>
      <c r="AA148" s="66"/>
      <c r="AB148" s="66"/>
      <c r="AC148" s="80"/>
    </row>
    <row r="149" spans="1:68" ht="16.5" customHeight="1" x14ac:dyDescent="0.25">
      <c r="A149" s="63" t="s">
        <v>276</v>
      </c>
      <c r="B149" s="63" t="s">
        <v>277</v>
      </c>
      <c r="C149" s="36">
        <v>4301051477</v>
      </c>
      <c r="D149" s="821">
        <v>4680115882584</v>
      </c>
      <c r="E149" s="821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83</v>
      </c>
      <c r="L149" s="37" t="s">
        <v>45</v>
      </c>
      <c r="M149" s="38" t="s">
        <v>98</v>
      </c>
      <c r="N149" s="38"/>
      <c r="O149" s="37">
        <v>60</v>
      </c>
      <c r="P149" s="8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823"/>
      <c r="R149" s="823"/>
      <c r="S149" s="823"/>
      <c r="T149" s="8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270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276</v>
      </c>
      <c r="B150" s="63" t="s">
        <v>278</v>
      </c>
      <c r="C150" s="36">
        <v>4301051476</v>
      </c>
      <c r="D150" s="821">
        <v>4680115882584</v>
      </c>
      <c r="E150" s="821"/>
      <c r="F150" s="62">
        <v>0.33</v>
      </c>
      <c r="G150" s="37">
        <v>8</v>
      </c>
      <c r="H150" s="62">
        <v>2.64</v>
      </c>
      <c r="I150" s="62">
        <v>2.9079999999999999</v>
      </c>
      <c r="J150" s="37">
        <v>182</v>
      </c>
      <c r="K150" s="37" t="s">
        <v>83</v>
      </c>
      <c r="L150" s="37" t="s">
        <v>45</v>
      </c>
      <c r="M150" s="38" t="s">
        <v>98</v>
      </c>
      <c r="N150" s="38"/>
      <c r="O150" s="37">
        <v>60</v>
      </c>
      <c r="P150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823"/>
      <c r="R150" s="823"/>
      <c r="S150" s="823"/>
      <c r="T150" s="82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270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31"/>
      <c r="B151" s="831"/>
      <c r="C151" s="831"/>
      <c r="D151" s="831"/>
      <c r="E151" s="831"/>
      <c r="F151" s="831"/>
      <c r="G151" s="831"/>
      <c r="H151" s="831"/>
      <c r="I151" s="831"/>
      <c r="J151" s="831"/>
      <c r="K151" s="831"/>
      <c r="L151" s="831"/>
      <c r="M151" s="831"/>
      <c r="N151" s="831"/>
      <c r="O151" s="832"/>
      <c r="P151" s="828" t="s">
        <v>40</v>
      </c>
      <c r="Q151" s="829"/>
      <c r="R151" s="829"/>
      <c r="S151" s="829"/>
      <c r="T151" s="829"/>
      <c r="U151" s="829"/>
      <c r="V151" s="830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31"/>
      <c r="B152" s="831"/>
      <c r="C152" s="831"/>
      <c r="D152" s="831"/>
      <c r="E152" s="831"/>
      <c r="F152" s="831"/>
      <c r="G152" s="831"/>
      <c r="H152" s="831"/>
      <c r="I152" s="831"/>
      <c r="J152" s="831"/>
      <c r="K152" s="831"/>
      <c r="L152" s="831"/>
      <c r="M152" s="831"/>
      <c r="N152" s="831"/>
      <c r="O152" s="832"/>
      <c r="P152" s="828" t="s">
        <v>40</v>
      </c>
      <c r="Q152" s="829"/>
      <c r="R152" s="829"/>
      <c r="S152" s="829"/>
      <c r="T152" s="829"/>
      <c r="U152" s="829"/>
      <c r="V152" s="830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19" t="s">
        <v>99</v>
      </c>
      <c r="B153" s="819"/>
      <c r="C153" s="819"/>
      <c r="D153" s="819"/>
      <c r="E153" s="819"/>
      <c r="F153" s="819"/>
      <c r="G153" s="819"/>
      <c r="H153" s="819"/>
      <c r="I153" s="819"/>
      <c r="J153" s="819"/>
      <c r="K153" s="819"/>
      <c r="L153" s="819"/>
      <c r="M153" s="819"/>
      <c r="N153" s="819"/>
      <c r="O153" s="819"/>
      <c r="P153" s="819"/>
      <c r="Q153" s="819"/>
      <c r="R153" s="819"/>
      <c r="S153" s="819"/>
      <c r="T153" s="819"/>
      <c r="U153" s="819"/>
      <c r="V153" s="819"/>
      <c r="W153" s="819"/>
      <c r="X153" s="819"/>
      <c r="Y153" s="819"/>
      <c r="Z153" s="819"/>
      <c r="AA153" s="65"/>
      <c r="AB153" s="65"/>
      <c r="AC153" s="79"/>
    </row>
    <row r="154" spans="1:68" ht="14.25" customHeight="1" x14ac:dyDescent="0.25">
      <c r="A154" s="820" t="s">
        <v>101</v>
      </c>
      <c r="B154" s="820"/>
      <c r="C154" s="820"/>
      <c r="D154" s="820"/>
      <c r="E154" s="820"/>
      <c r="F154" s="820"/>
      <c r="G154" s="820"/>
      <c r="H154" s="820"/>
      <c r="I154" s="820"/>
      <c r="J154" s="820"/>
      <c r="K154" s="820"/>
      <c r="L154" s="820"/>
      <c r="M154" s="820"/>
      <c r="N154" s="820"/>
      <c r="O154" s="820"/>
      <c r="P154" s="820"/>
      <c r="Q154" s="820"/>
      <c r="R154" s="820"/>
      <c r="S154" s="820"/>
      <c r="T154" s="820"/>
      <c r="U154" s="820"/>
      <c r="V154" s="820"/>
      <c r="W154" s="820"/>
      <c r="X154" s="820"/>
      <c r="Y154" s="820"/>
      <c r="Z154" s="820"/>
      <c r="AA154" s="66"/>
      <c r="AB154" s="66"/>
      <c r="AC154" s="80"/>
    </row>
    <row r="155" spans="1:68" ht="27" customHeight="1" x14ac:dyDescent="0.25">
      <c r="A155" s="63" t="s">
        <v>279</v>
      </c>
      <c r="B155" s="63" t="s">
        <v>280</v>
      </c>
      <c r="C155" s="36">
        <v>4301011705</v>
      </c>
      <c r="D155" s="821">
        <v>4607091384604</v>
      </c>
      <c r="E155" s="821"/>
      <c r="F155" s="62">
        <v>0.4</v>
      </c>
      <c r="G155" s="37">
        <v>10</v>
      </c>
      <c r="H155" s="62">
        <v>4</v>
      </c>
      <c r="I155" s="62">
        <v>4.21</v>
      </c>
      <c r="J155" s="37">
        <v>132</v>
      </c>
      <c r="K155" s="37" t="s">
        <v>113</v>
      </c>
      <c r="L155" s="37" t="s">
        <v>45</v>
      </c>
      <c r="M155" s="38" t="s">
        <v>105</v>
      </c>
      <c r="N155" s="38"/>
      <c r="O155" s="37">
        <v>50</v>
      </c>
      <c r="P155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823"/>
      <c r="R155" s="823"/>
      <c r="S155" s="823"/>
      <c r="T155" s="82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IFERROR(IF(Y155=0,"",ROUNDUP(Y155/H155,0)*0.00902),"")</f>
        <v/>
      </c>
      <c r="AA155" s="68" t="s">
        <v>45</v>
      </c>
      <c r="AB155" s="69" t="s">
        <v>45</v>
      </c>
      <c r="AC155" s="230" t="s">
        <v>281</v>
      </c>
      <c r="AG155" s="78"/>
      <c r="AJ155" s="84" t="s">
        <v>45</v>
      </c>
      <c r="AK155" s="84">
        <v>0</v>
      </c>
      <c r="BB155" s="231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31"/>
      <c r="B156" s="831"/>
      <c r="C156" s="831"/>
      <c r="D156" s="831"/>
      <c r="E156" s="831"/>
      <c r="F156" s="831"/>
      <c r="G156" s="831"/>
      <c r="H156" s="831"/>
      <c r="I156" s="831"/>
      <c r="J156" s="831"/>
      <c r="K156" s="831"/>
      <c r="L156" s="831"/>
      <c r="M156" s="831"/>
      <c r="N156" s="831"/>
      <c r="O156" s="832"/>
      <c r="P156" s="828" t="s">
        <v>40</v>
      </c>
      <c r="Q156" s="829"/>
      <c r="R156" s="829"/>
      <c r="S156" s="829"/>
      <c r="T156" s="829"/>
      <c r="U156" s="829"/>
      <c r="V156" s="830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831"/>
      <c r="B157" s="831"/>
      <c r="C157" s="831"/>
      <c r="D157" s="831"/>
      <c r="E157" s="831"/>
      <c r="F157" s="831"/>
      <c r="G157" s="831"/>
      <c r="H157" s="831"/>
      <c r="I157" s="831"/>
      <c r="J157" s="831"/>
      <c r="K157" s="831"/>
      <c r="L157" s="831"/>
      <c r="M157" s="831"/>
      <c r="N157" s="831"/>
      <c r="O157" s="832"/>
      <c r="P157" s="828" t="s">
        <v>40</v>
      </c>
      <c r="Q157" s="829"/>
      <c r="R157" s="829"/>
      <c r="S157" s="829"/>
      <c r="T157" s="829"/>
      <c r="U157" s="829"/>
      <c r="V157" s="830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820" t="s">
        <v>161</v>
      </c>
      <c r="B158" s="820"/>
      <c r="C158" s="820"/>
      <c r="D158" s="820"/>
      <c r="E158" s="820"/>
      <c r="F158" s="820"/>
      <c r="G158" s="820"/>
      <c r="H158" s="820"/>
      <c r="I158" s="820"/>
      <c r="J158" s="820"/>
      <c r="K158" s="820"/>
      <c r="L158" s="820"/>
      <c r="M158" s="820"/>
      <c r="N158" s="820"/>
      <c r="O158" s="820"/>
      <c r="P158" s="820"/>
      <c r="Q158" s="820"/>
      <c r="R158" s="820"/>
      <c r="S158" s="820"/>
      <c r="T158" s="820"/>
      <c r="U158" s="820"/>
      <c r="V158" s="820"/>
      <c r="W158" s="820"/>
      <c r="X158" s="820"/>
      <c r="Y158" s="820"/>
      <c r="Z158" s="820"/>
      <c r="AA158" s="66"/>
      <c r="AB158" s="66"/>
      <c r="AC158" s="80"/>
    </row>
    <row r="159" spans="1:68" ht="16.5" customHeight="1" x14ac:dyDescent="0.25">
      <c r="A159" s="63" t="s">
        <v>282</v>
      </c>
      <c r="B159" s="63" t="s">
        <v>283</v>
      </c>
      <c r="C159" s="36">
        <v>4301030895</v>
      </c>
      <c r="D159" s="821">
        <v>4607091387667</v>
      </c>
      <c r="E159" s="821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106</v>
      </c>
      <c r="L159" s="37" t="s">
        <v>45</v>
      </c>
      <c r="M159" s="38" t="s">
        <v>105</v>
      </c>
      <c r="N159" s="38"/>
      <c r="O159" s="37">
        <v>40</v>
      </c>
      <c r="P159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823"/>
      <c r="R159" s="823"/>
      <c r="S159" s="823"/>
      <c r="T159" s="8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284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285</v>
      </c>
      <c r="B160" s="63" t="s">
        <v>286</v>
      </c>
      <c r="C160" s="36">
        <v>4301030961</v>
      </c>
      <c r="D160" s="821">
        <v>4607091387636</v>
      </c>
      <c r="E160" s="821"/>
      <c r="F160" s="62">
        <v>0.7</v>
      </c>
      <c r="G160" s="37">
        <v>6</v>
      </c>
      <c r="H160" s="62">
        <v>4.2</v>
      </c>
      <c r="I160" s="62">
        <v>4.5</v>
      </c>
      <c r="J160" s="37">
        <v>132</v>
      </c>
      <c r="K160" s="37" t="s">
        <v>113</v>
      </c>
      <c r="L160" s="37" t="s">
        <v>45</v>
      </c>
      <c r="M160" s="38" t="s">
        <v>82</v>
      </c>
      <c r="N160" s="38"/>
      <c r="O160" s="37">
        <v>40</v>
      </c>
      <c r="P160" s="9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823"/>
      <c r="R160" s="823"/>
      <c r="S160" s="823"/>
      <c r="T160" s="82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34" t="s">
        <v>287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288</v>
      </c>
      <c r="B161" s="63" t="s">
        <v>289</v>
      </c>
      <c r="C161" s="36">
        <v>4301030963</v>
      </c>
      <c r="D161" s="821">
        <v>4607091382426</v>
      </c>
      <c r="E161" s="821"/>
      <c r="F161" s="62">
        <v>0.9</v>
      </c>
      <c r="G161" s="37">
        <v>10</v>
      </c>
      <c r="H161" s="62">
        <v>9</v>
      </c>
      <c r="I161" s="62">
        <v>9.5850000000000009</v>
      </c>
      <c r="J161" s="37">
        <v>64</v>
      </c>
      <c r="K161" s="37" t="s">
        <v>106</v>
      </c>
      <c r="L161" s="37" t="s">
        <v>45</v>
      </c>
      <c r="M161" s="38" t="s">
        <v>82</v>
      </c>
      <c r="N161" s="38"/>
      <c r="O161" s="37">
        <v>40</v>
      </c>
      <c r="P161" s="9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823"/>
      <c r="R161" s="823"/>
      <c r="S161" s="823"/>
      <c r="T161" s="82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IFERROR(IF(Y161=0,"",ROUNDUP(Y161/H161,0)*0.01898),"")</f>
        <v/>
      </c>
      <c r="AA161" s="68" t="s">
        <v>45</v>
      </c>
      <c r="AB161" s="69" t="s">
        <v>45</v>
      </c>
      <c r="AC161" s="236" t="s">
        <v>290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291</v>
      </c>
      <c r="B162" s="63" t="s">
        <v>292</v>
      </c>
      <c r="C162" s="36">
        <v>4301030962</v>
      </c>
      <c r="D162" s="821">
        <v>4607091386547</v>
      </c>
      <c r="E162" s="821"/>
      <c r="F162" s="62">
        <v>0.35</v>
      </c>
      <c r="G162" s="37">
        <v>8</v>
      </c>
      <c r="H162" s="62">
        <v>2.8</v>
      </c>
      <c r="I162" s="62">
        <v>2.94</v>
      </c>
      <c r="J162" s="37">
        <v>234</v>
      </c>
      <c r="K162" s="37" t="s">
        <v>123</v>
      </c>
      <c r="L162" s="37" t="s">
        <v>45</v>
      </c>
      <c r="M162" s="38" t="s">
        <v>82</v>
      </c>
      <c r="N162" s="38"/>
      <c r="O162" s="37">
        <v>40</v>
      </c>
      <c r="P162" s="9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823"/>
      <c r="R162" s="823"/>
      <c r="S162" s="823"/>
      <c r="T162" s="82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287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293</v>
      </c>
      <c r="B163" s="63" t="s">
        <v>294</v>
      </c>
      <c r="C163" s="36">
        <v>4301030964</v>
      </c>
      <c r="D163" s="821">
        <v>4607091382464</v>
      </c>
      <c r="E163" s="821"/>
      <c r="F163" s="62">
        <v>0.35</v>
      </c>
      <c r="G163" s="37">
        <v>8</v>
      </c>
      <c r="H163" s="62">
        <v>2.8</v>
      </c>
      <c r="I163" s="62">
        <v>2.964</v>
      </c>
      <c r="J163" s="37">
        <v>234</v>
      </c>
      <c r="K163" s="37" t="s">
        <v>123</v>
      </c>
      <c r="L163" s="37" t="s">
        <v>45</v>
      </c>
      <c r="M163" s="38" t="s">
        <v>82</v>
      </c>
      <c r="N163" s="38"/>
      <c r="O163" s="37">
        <v>40</v>
      </c>
      <c r="P163" s="9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823"/>
      <c r="R163" s="823"/>
      <c r="S163" s="823"/>
      <c r="T163" s="82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40" t="s">
        <v>290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31"/>
      <c r="B164" s="831"/>
      <c r="C164" s="831"/>
      <c r="D164" s="831"/>
      <c r="E164" s="831"/>
      <c r="F164" s="831"/>
      <c r="G164" s="831"/>
      <c r="H164" s="831"/>
      <c r="I164" s="831"/>
      <c r="J164" s="831"/>
      <c r="K164" s="831"/>
      <c r="L164" s="831"/>
      <c r="M164" s="831"/>
      <c r="N164" s="831"/>
      <c r="O164" s="832"/>
      <c r="P164" s="828" t="s">
        <v>40</v>
      </c>
      <c r="Q164" s="829"/>
      <c r="R164" s="829"/>
      <c r="S164" s="829"/>
      <c r="T164" s="829"/>
      <c r="U164" s="829"/>
      <c r="V164" s="830"/>
      <c r="W164" s="42" t="s">
        <v>39</v>
      </c>
      <c r="X164" s="43">
        <f>IFERROR(X159/H159,"0")+IFERROR(X160/H160,"0")+IFERROR(X161/H161,"0")+IFERROR(X162/H162,"0")+IFERROR(X163/H163,"0")</f>
        <v>0</v>
      </c>
      <c r="Y164" s="43">
        <f>IFERROR(Y159/H159,"0")+IFERROR(Y160/H160,"0")+IFERROR(Y161/H161,"0")+IFERROR(Y162/H162,"0")+IFERROR(Y163/H163,"0")</f>
        <v>0</v>
      </c>
      <c r="Z164" s="43">
        <f>IFERROR(IF(Z159="",0,Z159),"0")+IFERROR(IF(Z160="",0,Z160),"0")+IFERROR(IF(Z161="",0,Z161),"0")+IFERROR(IF(Z162="",0,Z162),"0")+IFERROR(IF(Z163="",0,Z163),"0")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831"/>
      <c r="B165" s="831"/>
      <c r="C165" s="831"/>
      <c r="D165" s="831"/>
      <c r="E165" s="831"/>
      <c r="F165" s="831"/>
      <c r="G165" s="831"/>
      <c r="H165" s="831"/>
      <c r="I165" s="831"/>
      <c r="J165" s="831"/>
      <c r="K165" s="831"/>
      <c r="L165" s="831"/>
      <c r="M165" s="831"/>
      <c r="N165" s="831"/>
      <c r="O165" s="832"/>
      <c r="P165" s="828" t="s">
        <v>40</v>
      </c>
      <c r="Q165" s="829"/>
      <c r="R165" s="829"/>
      <c r="S165" s="829"/>
      <c r="T165" s="829"/>
      <c r="U165" s="829"/>
      <c r="V165" s="830"/>
      <c r="W165" s="42" t="s">
        <v>0</v>
      </c>
      <c r="X165" s="43">
        <f>IFERROR(SUM(X159:X163),"0")</f>
        <v>0</v>
      </c>
      <c r="Y165" s="43">
        <f>IFERROR(SUM(Y159:Y163),"0")</f>
        <v>0</v>
      </c>
      <c r="Z165" s="42"/>
      <c r="AA165" s="67"/>
      <c r="AB165" s="67"/>
      <c r="AC165" s="67"/>
    </row>
    <row r="166" spans="1:68" ht="14.25" customHeight="1" x14ac:dyDescent="0.25">
      <c r="A166" s="820" t="s">
        <v>78</v>
      </c>
      <c r="B166" s="820"/>
      <c r="C166" s="820"/>
      <c r="D166" s="820"/>
      <c r="E166" s="820"/>
      <c r="F166" s="820"/>
      <c r="G166" s="820"/>
      <c r="H166" s="820"/>
      <c r="I166" s="820"/>
      <c r="J166" s="820"/>
      <c r="K166" s="820"/>
      <c r="L166" s="820"/>
      <c r="M166" s="820"/>
      <c r="N166" s="820"/>
      <c r="O166" s="820"/>
      <c r="P166" s="820"/>
      <c r="Q166" s="820"/>
      <c r="R166" s="820"/>
      <c r="S166" s="820"/>
      <c r="T166" s="820"/>
      <c r="U166" s="820"/>
      <c r="V166" s="820"/>
      <c r="W166" s="820"/>
      <c r="X166" s="820"/>
      <c r="Y166" s="820"/>
      <c r="Z166" s="820"/>
      <c r="AA166" s="66"/>
      <c r="AB166" s="66"/>
      <c r="AC166" s="80"/>
    </row>
    <row r="167" spans="1:68" ht="16.5" customHeight="1" x14ac:dyDescent="0.25">
      <c r="A167" s="63" t="s">
        <v>295</v>
      </c>
      <c r="B167" s="63" t="s">
        <v>296</v>
      </c>
      <c r="C167" s="36">
        <v>4301051653</v>
      </c>
      <c r="D167" s="821">
        <v>4607091386264</v>
      </c>
      <c r="E167" s="821"/>
      <c r="F167" s="62">
        <v>0.5</v>
      </c>
      <c r="G167" s="37">
        <v>6</v>
      </c>
      <c r="H167" s="62">
        <v>3</v>
      </c>
      <c r="I167" s="62">
        <v>3.258</v>
      </c>
      <c r="J167" s="37">
        <v>182</v>
      </c>
      <c r="K167" s="37" t="s">
        <v>83</v>
      </c>
      <c r="L167" s="37" t="s">
        <v>45</v>
      </c>
      <c r="M167" s="38" t="s">
        <v>112</v>
      </c>
      <c r="N167" s="38"/>
      <c r="O167" s="37">
        <v>31</v>
      </c>
      <c r="P167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823"/>
      <c r="R167" s="823"/>
      <c r="S167" s="823"/>
      <c r="T167" s="82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297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298</v>
      </c>
      <c r="B168" s="63" t="s">
        <v>299</v>
      </c>
      <c r="C168" s="36">
        <v>4301051313</v>
      </c>
      <c r="D168" s="821">
        <v>4607091385427</v>
      </c>
      <c r="E168" s="821"/>
      <c r="F168" s="62">
        <v>0.5</v>
      </c>
      <c r="G168" s="37">
        <v>6</v>
      </c>
      <c r="H168" s="62">
        <v>3</v>
      </c>
      <c r="I168" s="62">
        <v>3.2519999999999998</v>
      </c>
      <c r="J168" s="37">
        <v>182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9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823"/>
      <c r="R168" s="823"/>
      <c r="S168" s="823"/>
      <c r="T168" s="82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44" t="s">
        <v>300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31"/>
      <c r="B169" s="831"/>
      <c r="C169" s="831"/>
      <c r="D169" s="831"/>
      <c r="E169" s="831"/>
      <c r="F169" s="831"/>
      <c r="G169" s="831"/>
      <c r="H169" s="831"/>
      <c r="I169" s="831"/>
      <c r="J169" s="831"/>
      <c r="K169" s="831"/>
      <c r="L169" s="831"/>
      <c r="M169" s="831"/>
      <c r="N169" s="831"/>
      <c r="O169" s="832"/>
      <c r="P169" s="828" t="s">
        <v>40</v>
      </c>
      <c r="Q169" s="829"/>
      <c r="R169" s="829"/>
      <c r="S169" s="829"/>
      <c r="T169" s="829"/>
      <c r="U169" s="829"/>
      <c r="V169" s="830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831"/>
      <c r="B170" s="831"/>
      <c r="C170" s="831"/>
      <c r="D170" s="831"/>
      <c r="E170" s="831"/>
      <c r="F170" s="831"/>
      <c r="G170" s="831"/>
      <c r="H170" s="831"/>
      <c r="I170" s="831"/>
      <c r="J170" s="831"/>
      <c r="K170" s="831"/>
      <c r="L170" s="831"/>
      <c r="M170" s="831"/>
      <c r="N170" s="831"/>
      <c r="O170" s="832"/>
      <c r="P170" s="828" t="s">
        <v>40</v>
      </c>
      <c r="Q170" s="829"/>
      <c r="R170" s="829"/>
      <c r="S170" s="829"/>
      <c r="T170" s="829"/>
      <c r="U170" s="829"/>
      <c r="V170" s="830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27.75" customHeight="1" x14ac:dyDescent="0.2">
      <c r="A171" s="818" t="s">
        <v>301</v>
      </c>
      <c r="B171" s="818"/>
      <c r="C171" s="818"/>
      <c r="D171" s="818"/>
      <c r="E171" s="818"/>
      <c r="F171" s="818"/>
      <c r="G171" s="818"/>
      <c r="H171" s="818"/>
      <c r="I171" s="818"/>
      <c r="J171" s="818"/>
      <c r="K171" s="818"/>
      <c r="L171" s="818"/>
      <c r="M171" s="818"/>
      <c r="N171" s="818"/>
      <c r="O171" s="818"/>
      <c r="P171" s="818"/>
      <c r="Q171" s="818"/>
      <c r="R171" s="818"/>
      <c r="S171" s="818"/>
      <c r="T171" s="818"/>
      <c r="U171" s="818"/>
      <c r="V171" s="818"/>
      <c r="W171" s="818"/>
      <c r="X171" s="818"/>
      <c r="Y171" s="818"/>
      <c r="Z171" s="818"/>
      <c r="AA171" s="54"/>
      <c r="AB171" s="54"/>
      <c r="AC171" s="54"/>
    </row>
    <row r="172" spans="1:68" ht="16.5" customHeight="1" x14ac:dyDescent="0.25">
      <c r="A172" s="819" t="s">
        <v>302</v>
      </c>
      <c r="B172" s="819"/>
      <c r="C172" s="819"/>
      <c r="D172" s="819"/>
      <c r="E172" s="819"/>
      <c r="F172" s="819"/>
      <c r="G172" s="819"/>
      <c r="H172" s="819"/>
      <c r="I172" s="819"/>
      <c r="J172" s="819"/>
      <c r="K172" s="819"/>
      <c r="L172" s="819"/>
      <c r="M172" s="819"/>
      <c r="N172" s="819"/>
      <c r="O172" s="819"/>
      <c r="P172" s="819"/>
      <c r="Q172" s="819"/>
      <c r="R172" s="819"/>
      <c r="S172" s="819"/>
      <c r="T172" s="819"/>
      <c r="U172" s="819"/>
      <c r="V172" s="819"/>
      <c r="W172" s="819"/>
      <c r="X172" s="819"/>
      <c r="Y172" s="819"/>
      <c r="Z172" s="819"/>
      <c r="AA172" s="65"/>
      <c r="AB172" s="65"/>
      <c r="AC172" s="79"/>
    </row>
    <row r="173" spans="1:68" ht="14.25" customHeight="1" x14ac:dyDescent="0.25">
      <c r="A173" s="820" t="s">
        <v>150</v>
      </c>
      <c r="B173" s="820"/>
      <c r="C173" s="820"/>
      <c r="D173" s="820"/>
      <c r="E173" s="820"/>
      <c r="F173" s="820"/>
      <c r="G173" s="820"/>
      <c r="H173" s="820"/>
      <c r="I173" s="820"/>
      <c r="J173" s="820"/>
      <c r="K173" s="820"/>
      <c r="L173" s="820"/>
      <c r="M173" s="820"/>
      <c r="N173" s="820"/>
      <c r="O173" s="820"/>
      <c r="P173" s="820"/>
      <c r="Q173" s="820"/>
      <c r="R173" s="820"/>
      <c r="S173" s="820"/>
      <c r="T173" s="820"/>
      <c r="U173" s="820"/>
      <c r="V173" s="820"/>
      <c r="W173" s="820"/>
      <c r="X173" s="820"/>
      <c r="Y173" s="820"/>
      <c r="Z173" s="820"/>
      <c r="AA173" s="66"/>
      <c r="AB173" s="66"/>
      <c r="AC173" s="80"/>
    </row>
    <row r="174" spans="1:68" ht="27" customHeight="1" x14ac:dyDescent="0.25">
      <c r="A174" s="63" t="s">
        <v>303</v>
      </c>
      <c r="B174" s="63" t="s">
        <v>304</v>
      </c>
      <c r="C174" s="36">
        <v>4301020323</v>
      </c>
      <c r="D174" s="821">
        <v>4680115886223</v>
      </c>
      <c r="E174" s="821"/>
      <c r="F174" s="62">
        <v>0.33</v>
      </c>
      <c r="G174" s="37">
        <v>6</v>
      </c>
      <c r="H174" s="62">
        <v>1.98</v>
      </c>
      <c r="I174" s="62">
        <v>2.08</v>
      </c>
      <c r="J174" s="37">
        <v>234</v>
      </c>
      <c r="K174" s="37" t="s">
        <v>123</v>
      </c>
      <c r="L174" s="37" t="s">
        <v>45</v>
      </c>
      <c r="M174" s="38" t="s">
        <v>82</v>
      </c>
      <c r="N174" s="38"/>
      <c r="O174" s="37">
        <v>40</v>
      </c>
      <c r="P174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823"/>
      <c r="R174" s="823"/>
      <c r="S174" s="823"/>
      <c r="T174" s="82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6" t="s">
        <v>305</v>
      </c>
      <c r="AG174" s="78"/>
      <c r="AJ174" s="84" t="s">
        <v>45</v>
      </c>
      <c r="AK174" s="84">
        <v>0</v>
      </c>
      <c r="BB174" s="24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831"/>
      <c r="B175" s="831"/>
      <c r="C175" s="831"/>
      <c r="D175" s="831"/>
      <c r="E175" s="831"/>
      <c r="F175" s="831"/>
      <c r="G175" s="831"/>
      <c r="H175" s="831"/>
      <c r="I175" s="831"/>
      <c r="J175" s="831"/>
      <c r="K175" s="831"/>
      <c r="L175" s="831"/>
      <c r="M175" s="831"/>
      <c r="N175" s="831"/>
      <c r="O175" s="832"/>
      <c r="P175" s="828" t="s">
        <v>40</v>
      </c>
      <c r="Q175" s="829"/>
      <c r="R175" s="829"/>
      <c r="S175" s="829"/>
      <c r="T175" s="829"/>
      <c r="U175" s="829"/>
      <c r="V175" s="830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831"/>
      <c r="B176" s="831"/>
      <c r="C176" s="831"/>
      <c r="D176" s="831"/>
      <c r="E176" s="831"/>
      <c r="F176" s="831"/>
      <c r="G176" s="831"/>
      <c r="H176" s="831"/>
      <c r="I176" s="831"/>
      <c r="J176" s="831"/>
      <c r="K176" s="831"/>
      <c r="L176" s="831"/>
      <c r="M176" s="831"/>
      <c r="N176" s="831"/>
      <c r="O176" s="832"/>
      <c r="P176" s="828" t="s">
        <v>40</v>
      </c>
      <c r="Q176" s="829"/>
      <c r="R176" s="829"/>
      <c r="S176" s="829"/>
      <c r="T176" s="829"/>
      <c r="U176" s="829"/>
      <c r="V176" s="830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820" t="s">
        <v>161</v>
      </c>
      <c r="B177" s="820"/>
      <c r="C177" s="820"/>
      <c r="D177" s="820"/>
      <c r="E177" s="820"/>
      <c r="F177" s="820"/>
      <c r="G177" s="820"/>
      <c r="H177" s="820"/>
      <c r="I177" s="820"/>
      <c r="J177" s="820"/>
      <c r="K177" s="820"/>
      <c r="L177" s="820"/>
      <c r="M177" s="820"/>
      <c r="N177" s="820"/>
      <c r="O177" s="820"/>
      <c r="P177" s="820"/>
      <c r="Q177" s="820"/>
      <c r="R177" s="820"/>
      <c r="S177" s="820"/>
      <c r="T177" s="820"/>
      <c r="U177" s="820"/>
      <c r="V177" s="820"/>
      <c r="W177" s="820"/>
      <c r="X177" s="820"/>
      <c r="Y177" s="820"/>
      <c r="Z177" s="820"/>
      <c r="AA177" s="66"/>
      <c r="AB177" s="66"/>
      <c r="AC177" s="80"/>
    </row>
    <row r="178" spans="1:68" ht="27" customHeight="1" x14ac:dyDescent="0.25">
      <c r="A178" s="63" t="s">
        <v>306</v>
      </c>
      <c r="B178" s="63" t="s">
        <v>307</v>
      </c>
      <c r="C178" s="36">
        <v>4301031399</v>
      </c>
      <c r="D178" s="821">
        <v>4680115886537</v>
      </c>
      <c r="E178" s="821"/>
      <c r="F178" s="62">
        <v>0.3</v>
      </c>
      <c r="G178" s="37">
        <v>6</v>
      </c>
      <c r="H178" s="62">
        <v>1.8</v>
      </c>
      <c r="I178" s="62">
        <v>1.93</v>
      </c>
      <c r="J178" s="37">
        <v>234</v>
      </c>
      <c r="K178" s="37" t="s">
        <v>123</v>
      </c>
      <c r="L178" s="37" t="s">
        <v>45</v>
      </c>
      <c r="M178" s="38" t="s">
        <v>82</v>
      </c>
      <c r="N178" s="38"/>
      <c r="O178" s="37">
        <v>40</v>
      </c>
      <c r="P178" s="910" t="s">
        <v>308</v>
      </c>
      <c r="Q178" s="823"/>
      <c r="R178" s="823"/>
      <c r="S178" s="823"/>
      <c r="T178" s="824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ref="Y178:Y186" si="25"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310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ref="BM178:BM186" si="26">IFERROR(X178*I178/H178,"0")</f>
        <v>0</v>
      </c>
      <c r="BN178" s="78">
        <f t="shared" ref="BN178:BN186" si="27">IFERROR(Y178*I178/H178,"0")</f>
        <v>0</v>
      </c>
      <c r="BO178" s="78">
        <f t="shared" ref="BO178:BO186" si="28">IFERROR(1/J178*(X178/H178),"0")</f>
        <v>0</v>
      </c>
      <c r="BP178" s="78">
        <f t="shared" ref="BP178:BP186" si="29">IFERROR(1/J178*(Y178/H178),"0")</f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4301031191</v>
      </c>
      <c r="D179" s="821">
        <v>4680115880993</v>
      </c>
      <c r="E179" s="821"/>
      <c r="F179" s="62">
        <v>0.7</v>
      </c>
      <c r="G179" s="37">
        <v>6</v>
      </c>
      <c r="H179" s="62">
        <v>4.2</v>
      </c>
      <c r="I179" s="62">
        <v>4.47</v>
      </c>
      <c r="J179" s="37">
        <v>132</v>
      </c>
      <c r="K179" s="37" t="s">
        <v>113</v>
      </c>
      <c r="L179" s="37" t="s">
        <v>45</v>
      </c>
      <c r="M179" s="38" t="s">
        <v>82</v>
      </c>
      <c r="N179" s="38"/>
      <c r="O179" s="37">
        <v>40</v>
      </c>
      <c r="P179" s="9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823"/>
      <c r="R179" s="823"/>
      <c r="S179" s="823"/>
      <c r="T179" s="824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5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313</v>
      </c>
      <c r="AG179" s="78"/>
      <c r="AJ179" s="84" t="s">
        <v>45</v>
      </c>
      <c r="AK179" s="84">
        <v>0</v>
      </c>
      <c r="BB179" s="251" t="s">
        <v>66</v>
      </c>
      <c r="BM179" s="78">
        <f t="shared" si="26"/>
        <v>0</v>
      </c>
      <c r="BN179" s="78">
        <f t="shared" si="27"/>
        <v>0</v>
      </c>
      <c r="BO179" s="78">
        <f t="shared" si="28"/>
        <v>0</v>
      </c>
      <c r="BP179" s="78">
        <f t="shared" si="29"/>
        <v>0</v>
      </c>
    </row>
    <row r="180" spans="1:68" ht="27" customHeight="1" x14ac:dyDescent="0.25">
      <c r="A180" s="63" t="s">
        <v>314</v>
      </c>
      <c r="B180" s="63" t="s">
        <v>315</v>
      </c>
      <c r="C180" s="36">
        <v>4301031204</v>
      </c>
      <c r="D180" s="821">
        <v>4680115881761</v>
      </c>
      <c r="E180" s="821"/>
      <c r="F180" s="62">
        <v>0.7</v>
      </c>
      <c r="G180" s="37">
        <v>6</v>
      </c>
      <c r="H180" s="62">
        <v>4.2</v>
      </c>
      <c r="I180" s="62">
        <v>4.47</v>
      </c>
      <c r="J180" s="37">
        <v>132</v>
      </c>
      <c r="K180" s="37" t="s">
        <v>113</v>
      </c>
      <c r="L180" s="37" t="s">
        <v>45</v>
      </c>
      <c r="M180" s="38" t="s">
        <v>82</v>
      </c>
      <c r="N180" s="38"/>
      <c r="O180" s="37">
        <v>40</v>
      </c>
      <c r="P180" s="9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823"/>
      <c r="R180" s="823"/>
      <c r="S180" s="823"/>
      <c r="T180" s="824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5"/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52" t="s">
        <v>316</v>
      </c>
      <c r="AG180" s="78"/>
      <c r="AJ180" s="84" t="s">
        <v>45</v>
      </c>
      <c r="AK180" s="84">
        <v>0</v>
      </c>
      <c r="BB180" s="253" t="s">
        <v>66</v>
      </c>
      <c r="BM180" s="78">
        <f t="shared" si="26"/>
        <v>0</v>
      </c>
      <c r="BN180" s="78">
        <f t="shared" si="27"/>
        <v>0</v>
      </c>
      <c r="BO180" s="78">
        <f t="shared" si="28"/>
        <v>0</v>
      </c>
      <c r="BP180" s="78">
        <f t="shared" si="29"/>
        <v>0</v>
      </c>
    </row>
    <row r="181" spans="1:68" ht="27" customHeight="1" x14ac:dyDescent="0.25">
      <c r="A181" s="63" t="s">
        <v>317</v>
      </c>
      <c r="B181" s="63" t="s">
        <v>318</v>
      </c>
      <c r="C181" s="36">
        <v>4301031201</v>
      </c>
      <c r="D181" s="821">
        <v>4680115881563</v>
      </c>
      <c r="E181" s="821"/>
      <c r="F181" s="62">
        <v>0.7</v>
      </c>
      <c r="G181" s="37">
        <v>6</v>
      </c>
      <c r="H181" s="62">
        <v>4.2</v>
      </c>
      <c r="I181" s="62">
        <v>4.41</v>
      </c>
      <c r="J181" s="37">
        <v>132</v>
      </c>
      <c r="K181" s="37" t="s">
        <v>113</v>
      </c>
      <c r="L181" s="37" t="s">
        <v>45</v>
      </c>
      <c r="M181" s="38" t="s">
        <v>82</v>
      </c>
      <c r="N181" s="38"/>
      <c r="O181" s="37">
        <v>40</v>
      </c>
      <c r="P181" s="9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823"/>
      <c r="R181" s="823"/>
      <c r="S181" s="823"/>
      <c r="T181" s="824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5"/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319</v>
      </c>
      <c r="AG181" s="78"/>
      <c r="AJ181" s="84" t="s">
        <v>45</v>
      </c>
      <c r="AK181" s="84">
        <v>0</v>
      </c>
      <c r="BB181" s="255" t="s">
        <v>66</v>
      </c>
      <c r="BM181" s="78">
        <f t="shared" si="26"/>
        <v>0</v>
      </c>
      <c r="BN181" s="78">
        <f t="shared" si="27"/>
        <v>0</v>
      </c>
      <c r="BO181" s="78">
        <f t="shared" si="28"/>
        <v>0</v>
      </c>
      <c r="BP181" s="78">
        <f t="shared" si="29"/>
        <v>0</v>
      </c>
    </row>
    <row r="182" spans="1:68" ht="27" customHeight="1" x14ac:dyDescent="0.25">
      <c r="A182" s="63" t="s">
        <v>320</v>
      </c>
      <c r="B182" s="63" t="s">
        <v>321</v>
      </c>
      <c r="C182" s="36">
        <v>4301031199</v>
      </c>
      <c r="D182" s="821">
        <v>4680115880986</v>
      </c>
      <c r="E182" s="821"/>
      <c r="F182" s="62">
        <v>0.35</v>
      </c>
      <c r="G182" s="37">
        <v>6</v>
      </c>
      <c r="H182" s="62">
        <v>2.1</v>
      </c>
      <c r="I182" s="62">
        <v>2.23</v>
      </c>
      <c r="J182" s="37">
        <v>234</v>
      </c>
      <c r="K182" s="37" t="s">
        <v>123</v>
      </c>
      <c r="L182" s="37" t="s">
        <v>45</v>
      </c>
      <c r="M182" s="38" t="s">
        <v>82</v>
      </c>
      <c r="N182" s="38"/>
      <c r="O182" s="37">
        <v>40</v>
      </c>
      <c r="P182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823"/>
      <c r="R182" s="823"/>
      <c r="S182" s="823"/>
      <c r="T182" s="824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5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313</v>
      </c>
      <c r="AG182" s="78"/>
      <c r="AJ182" s="84" t="s">
        <v>45</v>
      </c>
      <c r="AK182" s="84">
        <v>0</v>
      </c>
      <c r="BB182" s="257" t="s">
        <v>66</v>
      </c>
      <c r="BM182" s="78">
        <f t="shared" si="26"/>
        <v>0</v>
      </c>
      <c r="BN182" s="78">
        <f t="shared" si="27"/>
        <v>0</v>
      </c>
      <c r="BO182" s="78">
        <f t="shared" si="28"/>
        <v>0</v>
      </c>
      <c r="BP182" s="78">
        <f t="shared" si="29"/>
        <v>0</v>
      </c>
    </row>
    <row r="183" spans="1:68" ht="27" customHeight="1" x14ac:dyDescent="0.25">
      <c r="A183" s="63" t="s">
        <v>322</v>
      </c>
      <c r="B183" s="63" t="s">
        <v>323</v>
      </c>
      <c r="C183" s="36">
        <v>4301031205</v>
      </c>
      <c r="D183" s="821">
        <v>4680115881785</v>
      </c>
      <c r="E183" s="821"/>
      <c r="F183" s="62">
        <v>0.35</v>
      </c>
      <c r="G183" s="37">
        <v>6</v>
      </c>
      <c r="H183" s="62">
        <v>2.1</v>
      </c>
      <c r="I183" s="62">
        <v>2.23</v>
      </c>
      <c r="J183" s="37">
        <v>234</v>
      </c>
      <c r="K183" s="37" t="s">
        <v>123</v>
      </c>
      <c r="L183" s="37" t="s">
        <v>45</v>
      </c>
      <c r="M183" s="38" t="s">
        <v>82</v>
      </c>
      <c r="N183" s="38"/>
      <c r="O183" s="37">
        <v>40</v>
      </c>
      <c r="P183" s="9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823"/>
      <c r="R183" s="823"/>
      <c r="S183" s="823"/>
      <c r="T183" s="824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5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316</v>
      </c>
      <c r="AG183" s="78"/>
      <c r="AJ183" s="84" t="s">
        <v>45</v>
      </c>
      <c r="AK183" s="84">
        <v>0</v>
      </c>
      <c r="BB183" s="259" t="s">
        <v>66</v>
      </c>
      <c r="BM183" s="78">
        <f t="shared" si="26"/>
        <v>0</v>
      </c>
      <c r="BN183" s="78">
        <f t="shared" si="27"/>
        <v>0</v>
      </c>
      <c r="BO183" s="78">
        <f t="shared" si="28"/>
        <v>0</v>
      </c>
      <c r="BP183" s="78">
        <f t="shared" si="29"/>
        <v>0</v>
      </c>
    </row>
    <row r="184" spans="1:68" ht="27" customHeight="1" x14ac:dyDescent="0.25">
      <c r="A184" s="63" t="s">
        <v>324</v>
      </c>
      <c r="B184" s="63" t="s">
        <v>325</v>
      </c>
      <c r="C184" s="36">
        <v>4301031202</v>
      </c>
      <c r="D184" s="821">
        <v>4680115881679</v>
      </c>
      <c r="E184" s="821"/>
      <c r="F184" s="62">
        <v>0.35</v>
      </c>
      <c r="G184" s="37">
        <v>6</v>
      </c>
      <c r="H184" s="62">
        <v>2.1</v>
      </c>
      <c r="I184" s="62">
        <v>2.2000000000000002</v>
      </c>
      <c r="J184" s="37">
        <v>234</v>
      </c>
      <c r="K184" s="37" t="s">
        <v>123</v>
      </c>
      <c r="L184" s="37" t="s">
        <v>45</v>
      </c>
      <c r="M184" s="38" t="s">
        <v>82</v>
      </c>
      <c r="N184" s="38"/>
      <c r="O184" s="37">
        <v>40</v>
      </c>
      <c r="P184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823"/>
      <c r="R184" s="823"/>
      <c r="S184" s="823"/>
      <c r="T184" s="824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5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319</v>
      </c>
      <c r="AG184" s="78"/>
      <c r="AJ184" s="84" t="s">
        <v>45</v>
      </c>
      <c r="AK184" s="84">
        <v>0</v>
      </c>
      <c r="BB184" s="261" t="s">
        <v>66</v>
      </c>
      <c r="BM184" s="78">
        <f t="shared" si="26"/>
        <v>0</v>
      </c>
      <c r="BN184" s="78">
        <f t="shared" si="27"/>
        <v>0</v>
      </c>
      <c r="BO184" s="78">
        <f t="shared" si="28"/>
        <v>0</v>
      </c>
      <c r="BP184" s="78">
        <f t="shared" si="29"/>
        <v>0</v>
      </c>
    </row>
    <row r="185" spans="1:68" ht="27" customHeight="1" x14ac:dyDescent="0.25">
      <c r="A185" s="63" t="s">
        <v>326</v>
      </c>
      <c r="B185" s="63" t="s">
        <v>327</v>
      </c>
      <c r="C185" s="36">
        <v>4301031158</v>
      </c>
      <c r="D185" s="821">
        <v>4680115880191</v>
      </c>
      <c r="E185" s="821"/>
      <c r="F185" s="62">
        <v>0.4</v>
      </c>
      <c r="G185" s="37">
        <v>6</v>
      </c>
      <c r="H185" s="62">
        <v>2.4</v>
      </c>
      <c r="I185" s="62">
        <v>2.58</v>
      </c>
      <c r="J185" s="37">
        <v>182</v>
      </c>
      <c r="K185" s="37" t="s">
        <v>83</v>
      </c>
      <c r="L185" s="37" t="s">
        <v>45</v>
      </c>
      <c r="M185" s="38" t="s">
        <v>82</v>
      </c>
      <c r="N185" s="38"/>
      <c r="O185" s="37">
        <v>40</v>
      </c>
      <c r="P185" s="9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823"/>
      <c r="R185" s="823"/>
      <c r="S185" s="823"/>
      <c r="T185" s="824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5"/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2" t="s">
        <v>319</v>
      </c>
      <c r="AG185" s="78"/>
      <c r="AJ185" s="84" t="s">
        <v>45</v>
      </c>
      <c r="AK185" s="84">
        <v>0</v>
      </c>
      <c r="BB185" s="263" t="s">
        <v>66</v>
      </c>
      <c r="BM185" s="78">
        <f t="shared" si="26"/>
        <v>0</v>
      </c>
      <c r="BN185" s="78">
        <f t="shared" si="27"/>
        <v>0</v>
      </c>
      <c r="BO185" s="78">
        <f t="shared" si="28"/>
        <v>0</v>
      </c>
      <c r="BP185" s="78">
        <f t="shared" si="29"/>
        <v>0</v>
      </c>
    </row>
    <row r="186" spans="1:68" ht="27" customHeight="1" x14ac:dyDescent="0.25">
      <c r="A186" s="63" t="s">
        <v>328</v>
      </c>
      <c r="B186" s="63" t="s">
        <v>329</v>
      </c>
      <c r="C186" s="36">
        <v>4301031245</v>
      </c>
      <c r="D186" s="821">
        <v>4680115883963</v>
      </c>
      <c r="E186" s="821"/>
      <c r="F186" s="62">
        <v>0.28000000000000003</v>
      </c>
      <c r="G186" s="37">
        <v>6</v>
      </c>
      <c r="H186" s="62">
        <v>1.68</v>
      </c>
      <c r="I186" s="62">
        <v>1.78</v>
      </c>
      <c r="J186" s="37">
        <v>234</v>
      </c>
      <c r="K186" s="37" t="s">
        <v>123</v>
      </c>
      <c r="L186" s="37" t="s">
        <v>45</v>
      </c>
      <c r="M186" s="38" t="s">
        <v>82</v>
      </c>
      <c r="N186" s="38"/>
      <c r="O186" s="37">
        <v>40</v>
      </c>
      <c r="P186" s="9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823"/>
      <c r="R186" s="823"/>
      <c r="S186" s="823"/>
      <c r="T186" s="82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5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330</v>
      </c>
      <c r="AG186" s="78"/>
      <c r="AJ186" s="84" t="s">
        <v>45</v>
      </c>
      <c r="AK186" s="84">
        <v>0</v>
      </c>
      <c r="BB186" s="265" t="s">
        <v>66</v>
      </c>
      <c r="BM186" s="78">
        <f t="shared" si="26"/>
        <v>0</v>
      </c>
      <c r="BN186" s="78">
        <f t="shared" si="27"/>
        <v>0</v>
      </c>
      <c r="BO186" s="78">
        <f t="shared" si="28"/>
        <v>0</v>
      </c>
      <c r="BP186" s="78">
        <f t="shared" si="29"/>
        <v>0</v>
      </c>
    </row>
    <row r="187" spans="1:68" x14ac:dyDescent="0.2">
      <c r="A187" s="831"/>
      <c r="B187" s="831"/>
      <c r="C187" s="831"/>
      <c r="D187" s="831"/>
      <c r="E187" s="831"/>
      <c r="F187" s="831"/>
      <c r="G187" s="831"/>
      <c r="H187" s="831"/>
      <c r="I187" s="831"/>
      <c r="J187" s="831"/>
      <c r="K187" s="831"/>
      <c r="L187" s="831"/>
      <c r="M187" s="831"/>
      <c r="N187" s="831"/>
      <c r="O187" s="832"/>
      <c r="P187" s="828" t="s">
        <v>40</v>
      </c>
      <c r="Q187" s="829"/>
      <c r="R187" s="829"/>
      <c r="S187" s="829"/>
      <c r="T187" s="829"/>
      <c r="U187" s="829"/>
      <c r="V187" s="830"/>
      <c r="W187" s="42" t="s">
        <v>39</v>
      </c>
      <c r="X187" s="43">
        <f>IFERROR(X178/H178,"0")+IFERROR(X179/H179,"0")+IFERROR(X180/H180,"0")+IFERROR(X181/H181,"0")+IFERROR(X182/H182,"0")+IFERROR(X183/H183,"0")+IFERROR(X184/H184,"0")+IFERROR(X185/H185,"0")+IFERROR(X186/H186,"0")</f>
        <v>0</v>
      </c>
      <c r="Y187" s="43">
        <f>IFERROR(Y178/H178,"0")+IFERROR(Y179/H179,"0")+IFERROR(Y180/H180,"0")+IFERROR(Y181/H181,"0")+IFERROR(Y182/H182,"0")+IFERROR(Y183/H183,"0")+IFERROR(Y184/H184,"0")+IFERROR(Y185/H185,"0")+IFERROR(Y186/H186,"0")</f>
        <v>0</v>
      </c>
      <c r="Z187" s="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831"/>
      <c r="B188" s="831"/>
      <c r="C188" s="831"/>
      <c r="D188" s="831"/>
      <c r="E188" s="831"/>
      <c r="F188" s="831"/>
      <c r="G188" s="831"/>
      <c r="H188" s="831"/>
      <c r="I188" s="831"/>
      <c r="J188" s="831"/>
      <c r="K188" s="831"/>
      <c r="L188" s="831"/>
      <c r="M188" s="831"/>
      <c r="N188" s="831"/>
      <c r="O188" s="832"/>
      <c r="P188" s="828" t="s">
        <v>40</v>
      </c>
      <c r="Q188" s="829"/>
      <c r="R188" s="829"/>
      <c r="S188" s="829"/>
      <c r="T188" s="829"/>
      <c r="U188" s="829"/>
      <c r="V188" s="830"/>
      <c r="W188" s="42" t="s">
        <v>0</v>
      </c>
      <c r="X188" s="43">
        <f>IFERROR(SUM(X178:X186),"0")</f>
        <v>0</v>
      </c>
      <c r="Y188" s="43">
        <f>IFERROR(SUM(Y178:Y186),"0")</f>
        <v>0</v>
      </c>
      <c r="Z188" s="42"/>
      <c r="AA188" s="67"/>
      <c r="AB188" s="67"/>
      <c r="AC188" s="67"/>
    </row>
    <row r="189" spans="1:68" ht="16.5" customHeight="1" x14ac:dyDescent="0.25">
      <c r="A189" s="819" t="s">
        <v>331</v>
      </c>
      <c r="B189" s="819"/>
      <c r="C189" s="819"/>
      <c r="D189" s="819"/>
      <c r="E189" s="819"/>
      <c r="F189" s="819"/>
      <c r="G189" s="819"/>
      <c r="H189" s="819"/>
      <c r="I189" s="819"/>
      <c r="J189" s="819"/>
      <c r="K189" s="819"/>
      <c r="L189" s="819"/>
      <c r="M189" s="819"/>
      <c r="N189" s="819"/>
      <c r="O189" s="819"/>
      <c r="P189" s="819"/>
      <c r="Q189" s="819"/>
      <c r="R189" s="819"/>
      <c r="S189" s="819"/>
      <c r="T189" s="819"/>
      <c r="U189" s="819"/>
      <c r="V189" s="819"/>
      <c r="W189" s="819"/>
      <c r="X189" s="819"/>
      <c r="Y189" s="819"/>
      <c r="Z189" s="819"/>
      <c r="AA189" s="65"/>
      <c r="AB189" s="65"/>
      <c r="AC189" s="79"/>
    </row>
    <row r="190" spans="1:68" ht="14.25" customHeight="1" x14ac:dyDescent="0.25">
      <c r="A190" s="820" t="s">
        <v>101</v>
      </c>
      <c r="B190" s="820"/>
      <c r="C190" s="820"/>
      <c r="D190" s="820"/>
      <c r="E190" s="820"/>
      <c r="F190" s="820"/>
      <c r="G190" s="820"/>
      <c r="H190" s="820"/>
      <c r="I190" s="820"/>
      <c r="J190" s="820"/>
      <c r="K190" s="820"/>
      <c r="L190" s="820"/>
      <c r="M190" s="820"/>
      <c r="N190" s="820"/>
      <c r="O190" s="820"/>
      <c r="P190" s="820"/>
      <c r="Q190" s="820"/>
      <c r="R190" s="820"/>
      <c r="S190" s="820"/>
      <c r="T190" s="820"/>
      <c r="U190" s="820"/>
      <c r="V190" s="820"/>
      <c r="W190" s="820"/>
      <c r="X190" s="820"/>
      <c r="Y190" s="820"/>
      <c r="Z190" s="820"/>
      <c r="AA190" s="66"/>
      <c r="AB190" s="66"/>
      <c r="AC190" s="80"/>
    </row>
    <row r="191" spans="1:68" ht="16.5" customHeight="1" x14ac:dyDescent="0.25">
      <c r="A191" s="63" t="s">
        <v>332</v>
      </c>
      <c r="B191" s="63" t="s">
        <v>333</v>
      </c>
      <c r="C191" s="36">
        <v>4301011450</v>
      </c>
      <c r="D191" s="821">
        <v>4680115881402</v>
      </c>
      <c r="E191" s="8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106</v>
      </c>
      <c r="L191" s="37" t="s">
        <v>45</v>
      </c>
      <c r="M191" s="38" t="s">
        <v>105</v>
      </c>
      <c r="N191" s="38"/>
      <c r="O191" s="37">
        <v>55</v>
      </c>
      <c r="P191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823"/>
      <c r="R191" s="823"/>
      <c r="S191" s="823"/>
      <c r="T191" s="8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6" t="s">
        <v>334</v>
      </c>
      <c r="AG191" s="78"/>
      <c r="AJ191" s="84" t="s">
        <v>45</v>
      </c>
      <c r="AK191" s="84">
        <v>0</v>
      </c>
      <c r="BB191" s="267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335</v>
      </c>
      <c r="B192" s="63" t="s">
        <v>336</v>
      </c>
      <c r="C192" s="36">
        <v>4301011768</v>
      </c>
      <c r="D192" s="821">
        <v>4680115881396</v>
      </c>
      <c r="E192" s="821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105</v>
      </c>
      <c r="N192" s="38"/>
      <c r="O192" s="37">
        <v>55</v>
      </c>
      <c r="P192" s="9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823"/>
      <c r="R192" s="823"/>
      <c r="S192" s="823"/>
      <c r="T192" s="8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8" t="s">
        <v>334</v>
      </c>
      <c r="AG192" s="78"/>
      <c r="AJ192" s="84" t="s">
        <v>45</v>
      </c>
      <c r="AK192" s="84">
        <v>0</v>
      </c>
      <c r="BB192" s="269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31"/>
      <c r="B193" s="831"/>
      <c r="C193" s="831"/>
      <c r="D193" s="831"/>
      <c r="E193" s="831"/>
      <c r="F193" s="831"/>
      <c r="G193" s="831"/>
      <c r="H193" s="831"/>
      <c r="I193" s="831"/>
      <c r="J193" s="831"/>
      <c r="K193" s="831"/>
      <c r="L193" s="831"/>
      <c r="M193" s="831"/>
      <c r="N193" s="831"/>
      <c r="O193" s="832"/>
      <c r="P193" s="828" t="s">
        <v>40</v>
      </c>
      <c r="Q193" s="829"/>
      <c r="R193" s="829"/>
      <c r="S193" s="829"/>
      <c r="T193" s="829"/>
      <c r="U193" s="829"/>
      <c r="V193" s="83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831"/>
      <c r="B194" s="831"/>
      <c r="C194" s="831"/>
      <c r="D194" s="831"/>
      <c r="E194" s="831"/>
      <c r="F194" s="831"/>
      <c r="G194" s="831"/>
      <c r="H194" s="831"/>
      <c r="I194" s="831"/>
      <c r="J194" s="831"/>
      <c r="K194" s="831"/>
      <c r="L194" s="831"/>
      <c r="M194" s="831"/>
      <c r="N194" s="831"/>
      <c r="O194" s="832"/>
      <c r="P194" s="828" t="s">
        <v>40</v>
      </c>
      <c r="Q194" s="829"/>
      <c r="R194" s="829"/>
      <c r="S194" s="829"/>
      <c r="T194" s="829"/>
      <c r="U194" s="829"/>
      <c r="V194" s="83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820" t="s">
        <v>150</v>
      </c>
      <c r="B195" s="820"/>
      <c r="C195" s="820"/>
      <c r="D195" s="820"/>
      <c r="E195" s="820"/>
      <c r="F195" s="820"/>
      <c r="G195" s="820"/>
      <c r="H195" s="820"/>
      <c r="I195" s="820"/>
      <c r="J195" s="820"/>
      <c r="K195" s="820"/>
      <c r="L195" s="820"/>
      <c r="M195" s="820"/>
      <c r="N195" s="820"/>
      <c r="O195" s="820"/>
      <c r="P195" s="820"/>
      <c r="Q195" s="820"/>
      <c r="R195" s="820"/>
      <c r="S195" s="820"/>
      <c r="T195" s="820"/>
      <c r="U195" s="820"/>
      <c r="V195" s="820"/>
      <c r="W195" s="820"/>
      <c r="X195" s="820"/>
      <c r="Y195" s="820"/>
      <c r="Z195" s="820"/>
      <c r="AA195" s="66"/>
      <c r="AB195" s="66"/>
      <c r="AC195" s="80"/>
    </row>
    <row r="196" spans="1:68" ht="16.5" customHeight="1" x14ac:dyDescent="0.25">
      <c r="A196" s="63" t="s">
        <v>337</v>
      </c>
      <c r="B196" s="63" t="s">
        <v>338</v>
      </c>
      <c r="C196" s="36">
        <v>4301020262</v>
      </c>
      <c r="D196" s="821">
        <v>4680115882935</v>
      </c>
      <c r="E196" s="821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106</v>
      </c>
      <c r="L196" s="37" t="s">
        <v>45</v>
      </c>
      <c r="M196" s="38" t="s">
        <v>112</v>
      </c>
      <c r="N196" s="38"/>
      <c r="O196" s="37">
        <v>50</v>
      </c>
      <c r="P196" s="9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823"/>
      <c r="R196" s="823"/>
      <c r="S196" s="823"/>
      <c r="T196" s="824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70" t="s">
        <v>339</v>
      </c>
      <c r="AG196" s="78"/>
      <c r="AJ196" s="84" t="s">
        <v>45</v>
      </c>
      <c r="AK196" s="84">
        <v>0</v>
      </c>
      <c r="BB196" s="271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340</v>
      </c>
      <c r="B197" s="63" t="s">
        <v>341</v>
      </c>
      <c r="C197" s="36">
        <v>4301020220</v>
      </c>
      <c r="D197" s="821">
        <v>4680115880764</v>
      </c>
      <c r="E197" s="821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105</v>
      </c>
      <c r="N197" s="38"/>
      <c r="O197" s="37">
        <v>50</v>
      </c>
      <c r="P197" s="9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823"/>
      <c r="R197" s="823"/>
      <c r="S197" s="823"/>
      <c r="T197" s="824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72" t="s">
        <v>339</v>
      </c>
      <c r="AG197" s="78"/>
      <c r="AJ197" s="84" t="s">
        <v>45</v>
      </c>
      <c r="AK197" s="84">
        <v>0</v>
      </c>
      <c r="BB197" s="273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831"/>
      <c r="B198" s="831"/>
      <c r="C198" s="831"/>
      <c r="D198" s="831"/>
      <c r="E198" s="831"/>
      <c r="F198" s="831"/>
      <c r="G198" s="831"/>
      <c r="H198" s="831"/>
      <c r="I198" s="831"/>
      <c r="J198" s="831"/>
      <c r="K198" s="831"/>
      <c r="L198" s="831"/>
      <c r="M198" s="831"/>
      <c r="N198" s="831"/>
      <c r="O198" s="832"/>
      <c r="P198" s="828" t="s">
        <v>40</v>
      </c>
      <c r="Q198" s="829"/>
      <c r="R198" s="829"/>
      <c r="S198" s="829"/>
      <c r="T198" s="829"/>
      <c r="U198" s="829"/>
      <c r="V198" s="830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831"/>
      <c r="B199" s="831"/>
      <c r="C199" s="831"/>
      <c r="D199" s="831"/>
      <c r="E199" s="831"/>
      <c r="F199" s="831"/>
      <c r="G199" s="831"/>
      <c r="H199" s="831"/>
      <c r="I199" s="831"/>
      <c r="J199" s="831"/>
      <c r="K199" s="831"/>
      <c r="L199" s="831"/>
      <c r="M199" s="831"/>
      <c r="N199" s="831"/>
      <c r="O199" s="832"/>
      <c r="P199" s="828" t="s">
        <v>40</v>
      </c>
      <c r="Q199" s="829"/>
      <c r="R199" s="829"/>
      <c r="S199" s="829"/>
      <c r="T199" s="829"/>
      <c r="U199" s="829"/>
      <c r="V199" s="830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820" t="s">
        <v>161</v>
      </c>
      <c r="B200" s="820"/>
      <c r="C200" s="820"/>
      <c r="D200" s="820"/>
      <c r="E200" s="820"/>
      <c r="F200" s="820"/>
      <c r="G200" s="820"/>
      <c r="H200" s="820"/>
      <c r="I200" s="820"/>
      <c r="J200" s="820"/>
      <c r="K200" s="820"/>
      <c r="L200" s="820"/>
      <c r="M200" s="820"/>
      <c r="N200" s="820"/>
      <c r="O200" s="820"/>
      <c r="P200" s="820"/>
      <c r="Q200" s="820"/>
      <c r="R200" s="820"/>
      <c r="S200" s="820"/>
      <c r="T200" s="820"/>
      <c r="U200" s="820"/>
      <c r="V200" s="820"/>
      <c r="W200" s="820"/>
      <c r="X200" s="820"/>
      <c r="Y200" s="820"/>
      <c r="Z200" s="820"/>
      <c r="AA200" s="66"/>
      <c r="AB200" s="66"/>
      <c r="AC200" s="80"/>
    </row>
    <row r="201" spans="1:68" ht="27" customHeight="1" x14ac:dyDescent="0.25">
      <c r="A201" s="63" t="s">
        <v>342</v>
      </c>
      <c r="B201" s="63" t="s">
        <v>343</v>
      </c>
      <c r="C201" s="36">
        <v>4301031224</v>
      </c>
      <c r="D201" s="821">
        <v>4680115882683</v>
      </c>
      <c r="E201" s="821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113</v>
      </c>
      <c r="L201" s="37" t="s">
        <v>45</v>
      </c>
      <c r="M201" s="38" t="s">
        <v>82</v>
      </c>
      <c r="N201" s="38"/>
      <c r="O201" s="37">
        <v>40</v>
      </c>
      <c r="P201" s="9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823"/>
      <c r="R201" s="823"/>
      <c r="S201" s="823"/>
      <c r="T201" s="8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0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344</v>
      </c>
      <c r="AG201" s="78"/>
      <c r="AJ201" s="84" t="s">
        <v>45</v>
      </c>
      <c r="AK201" s="84">
        <v>0</v>
      </c>
      <c r="BB201" s="275" t="s">
        <v>66</v>
      </c>
      <c r="BM201" s="78">
        <f t="shared" ref="BM201:BM208" si="31">IFERROR(X201*I201/H201,"0")</f>
        <v>0</v>
      </c>
      <c r="BN201" s="78">
        <f t="shared" ref="BN201:BN208" si="32">IFERROR(Y201*I201/H201,"0")</f>
        <v>0</v>
      </c>
      <c r="BO201" s="78">
        <f t="shared" ref="BO201:BO208" si="33">IFERROR(1/J201*(X201/H201),"0")</f>
        <v>0</v>
      </c>
      <c r="BP201" s="78">
        <f t="shared" ref="BP201:BP208" si="34">IFERROR(1/J201*(Y201/H201),"0")</f>
        <v>0</v>
      </c>
    </row>
    <row r="202" spans="1:68" ht="27" customHeight="1" x14ac:dyDescent="0.25">
      <c r="A202" s="63" t="s">
        <v>345</v>
      </c>
      <c r="B202" s="63" t="s">
        <v>346</v>
      </c>
      <c r="C202" s="36">
        <v>4301031230</v>
      </c>
      <c r="D202" s="821">
        <v>4680115882690</v>
      </c>
      <c r="E202" s="821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113</v>
      </c>
      <c r="L202" s="37" t="s">
        <v>45</v>
      </c>
      <c r="M202" s="38" t="s">
        <v>82</v>
      </c>
      <c r="N202" s="38"/>
      <c r="O202" s="37">
        <v>40</v>
      </c>
      <c r="P202" s="9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823"/>
      <c r="R202" s="823"/>
      <c r="S202" s="823"/>
      <c r="T202" s="8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0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347</v>
      </c>
      <c r="AG202" s="78"/>
      <c r="AJ202" s="84" t="s">
        <v>45</v>
      </c>
      <c r="AK202" s="84">
        <v>0</v>
      </c>
      <c r="BB202" s="277" t="s">
        <v>66</v>
      </c>
      <c r="BM202" s="78">
        <f t="shared" si="31"/>
        <v>0</v>
      </c>
      <c r="BN202" s="78">
        <f t="shared" si="32"/>
        <v>0</v>
      </c>
      <c r="BO202" s="78">
        <f t="shared" si="33"/>
        <v>0</v>
      </c>
      <c r="BP202" s="78">
        <f t="shared" si="34"/>
        <v>0</v>
      </c>
    </row>
    <row r="203" spans="1:68" ht="27" customHeight="1" x14ac:dyDescent="0.25">
      <c r="A203" s="63" t="s">
        <v>348</v>
      </c>
      <c r="B203" s="63" t="s">
        <v>349</v>
      </c>
      <c r="C203" s="36">
        <v>4301031220</v>
      </c>
      <c r="D203" s="821">
        <v>4680115882669</v>
      </c>
      <c r="E203" s="821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113</v>
      </c>
      <c r="L203" s="37" t="s">
        <v>45</v>
      </c>
      <c r="M203" s="38" t="s">
        <v>82</v>
      </c>
      <c r="N203" s="38"/>
      <c r="O203" s="37">
        <v>40</v>
      </c>
      <c r="P203" s="9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823"/>
      <c r="R203" s="823"/>
      <c r="S203" s="823"/>
      <c r="T203" s="8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0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350</v>
      </c>
      <c r="AG203" s="78"/>
      <c r="AJ203" s="84" t="s">
        <v>45</v>
      </c>
      <c r="AK203" s="84">
        <v>0</v>
      </c>
      <c r="BB203" s="279" t="s">
        <v>66</v>
      </c>
      <c r="BM203" s="78">
        <f t="shared" si="31"/>
        <v>0</v>
      </c>
      <c r="BN203" s="78">
        <f t="shared" si="32"/>
        <v>0</v>
      </c>
      <c r="BO203" s="78">
        <f t="shared" si="33"/>
        <v>0</v>
      </c>
      <c r="BP203" s="78">
        <f t="shared" si="34"/>
        <v>0</v>
      </c>
    </row>
    <row r="204" spans="1:68" ht="27" customHeight="1" x14ac:dyDescent="0.25">
      <c r="A204" s="63" t="s">
        <v>351</v>
      </c>
      <c r="B204" s="63" t="s">
        <v>352</v>
      </c>
      <c r="C204" s="36">
        <v>4301031221</v>
      </c>
      <c r="D204" s="821">
        <v>4680115882676</v>
      </c>
      <c r="E204" s="821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113</v>
      </c>
      <c r="L204" s="37" t="s">
        <v>45</v>
      </c>
      <c r="M204" s="38" t="s">
        <v>82</v>
      </c>
      <c r="N204" s="38"/>
      <c r="O204" s="37">
        <v>40</v>
      </c>
      <c r="P204" s="9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823"/>
      <c r="R204" s="823"/>
      <c r="S204" s="823"/>
      <c r="T204" s="82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0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353</v>
      </c>
      <c r="AG204" s="78"/>
      <c r="AJ204" s="84" t="s">
        <v>45</v>
      </c>
      <c r="AK204" s="84">
        <v>0</v>
      </c>
      <c r="BB204" s="281" t="s">
        <v>66</v>
      </c>
      <c r="BM204" s="78">
        <f t="shared" si="31"/>
        <v>0</v>
      </c>
      <c r="BN204" s="78">
        <f t="shared" si="32"/>
        <v>0</v>
      </c>
      <c r="BO204" s="78">
        <f t="shared" si="33"/>
        <v>0</v>
      </c>
      <c r="BP204" s="78">
        <f t="shared" si="34"/>
        <v>0</v>
      </c>
    </row>
    <row r="205" spans="1:68" ht="27" customHeight="1" x14ac:dyDescent="0.25">
      <c r="A205" s="63" t="s">
        <v>354</v>
      </c>
      <c r="B205" s="63" t="s">
        <v>355</v>
      </c>
      <c r="C205" s="36">
        <v>4301031223</v>
      </c>
      <c r="D205" s="821">
        <v>4680115884014</v>
      </c>
      <c r="E205" s="821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123</v>
      </c>
      <c r="L205" s="37" t="s">
        <v>45</v>
      </c>
      <c r="M205" s="38" t="s">
        <v>82</v>
      </c>
      <c r="N205" s="38"/>
      <c r="O205" s="37">
        <v>40</v>
      </c>
      <c r="P205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823"/>
      <c r="R205" s="823"/>
      <c r="S205" s="823"/>
      <c r="T205" s="82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0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344</v>
      </c>
      <c r="AG205" s="78"/>
      <c r="AJ205" s="84" t="s">
        <v>45</v>
      </c>
      <c r="AK205" s="84">
        <v>0</v>
      </c>
      <c r="BB205" s="283" t="s">
        <v>66</v>
      </c>
      <c r="BM205" s="78">
        <f t="shared" si="31"/>
        <v>0</v>
      </c>
      <c r="BN205" s="78">
        <f t="shared" si="32"/>
        <v>0</v>
      </c>
      <c r="BO205" s="78">
        <f t="shared" si="33"/>
        <v>0</v>
      </c>
      <c r="BP205" s="78">
        <f t="shared" si="34"/>
        <v>0</v>
      </c>
    </row>
    <row r="206" spans="1:68" ht="27" customHeight="1" x14ac:dyDescent="0.25">
      <c r="A206" s="63" t="s">
        <v>356</v>
      </c>
      <c r="B206" s="63" t="s">
        <v>357</v>
      </c>
      <c r="C206" s="36">
        <v>4301031222</v>
      </c>
      <c r="D206" s="821">
        <v>4680115884007</v>
      </c>
      <c r="E206" s="821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123</v>
      </c>
      <c r="L206" s="37" t="s">
        <v>45</v>
      </c>
      <c r="M206" s="38" t="s">
        <v>82</v>
      </c>
      <c r="N206" s="38"/>
      <c r="O206" s="37">
        <v>40</v>
      </c>
      <c r="P206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823"/>
      <c r="R206" s="823"/>
      <c r="S206" s="823"/>
      <c r="T206" s="82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0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347</v>
      </c>
      <c r="AG206" s="78"/>
      <c r="AJ206" s="84" t="s">
        <v>45</v>
      </c>
      <c r="AK206" s="84">
        <v>0</v>
      </c>
      <c r="BB206" s="285" t="s">
        <v>66</v>
      </c>
      <c r="BM206" s="78">
        <f t="shared" si="31"/>
        <v>0</v>
      </c>
      <c r="BN206" s="78">
        <f t="shared" si="32"/>
        <v>0</v>
      </c>
      <c r="BO206" s="78">
        <f t="shared" si="33"/>
        <v>0</v>
      </c>
      <c r="BP206" s="78">
        <f t="shared" si="34"/>
        <v>0</v>
      </c>
    </row>
    <row r="207" spans="1:68" ht="27" customHeight="1" x14ac:dyDescent="0.25">
      <c r="A207" s="63" t="s">
        <v>358</v>
      </c>
      <c r="B207" s="63" t="s">
        <v>359</v>
      </c>
      <c r="C207" s="36">
        <v>4301031229</v>
      </c>
      <c r="D207" s="821">
        <v>4680115884038</v>
      </c>
      <c r="E207" s="821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123</v>
      </c>
      <c r="L207" s="37" t="s">
        <v>45</v>
      </c>
      <c r="M207" s="38" t="s">
        <v>82</v>
      </c>
      <c r="N207" s="38"/>
      <c r="O207" s="37">
        <v>40</v>
      </c>
      <c r="P207" s="9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823"/>
      <c r="R207" s="823"/>
      <c r="S207" s="823"/>
      <c r="T207" s="8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0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350</v>
      </c>
      <c r="AG207" s="78"/>
      <c r="AJ207" s="84" t="s">
        <v>45</v>
      </c>
      <c r="AK207" s="84">
        <v>0</v>
      </c>
      <c r="BB207" s="287" t="s">
        <v>66</v>
      </c>
      <c r="BM207" s="78">
        <f t="shared" si="31"/>
        <v>0</v>
      </c>
      <c r="BN207" s="78">
        <f t="shared" si="32"/>
        <v>0</v>
      </c>
      <c r="BO207" s="78">
        <f t="shared" si="33"/>
        <v>0</v>
      </c>
      <c r="BP207" s="78">
        <f t="shared" si="34"/>
        <v>0</v>
      </c>
    </row>
    <row r="208" spans="1:68" ht="27" customHeight="1" x14ac:dyDescent="0.25">
      <c r="A208" s="63" t="s">
        <v>360</v>
      </c>
      <c r="B208" s="63" t="s">
        <v>361</v>
      </c>
      <c r="C208" s="36">
        <v>4301031225</v>
      </c>
      <c r="D208" s="821">
        <v>4680115884021</v>
      </c>
      <c r="E208" s="821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123</v>
      </c>
      <c r="L208" s="37" t="s">
        <v>45</v>
      </c>
      <c r="M208" s="38" t="s">
        <v>82</v>
      </c>
      <c r="N208" s="38"/>
      <c r="O208" s="37">
        <v>40</v>
      </c>
      <c r="P208" s="9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823"/>
      <c r="R208" s="823"/>
      <c r="S208" s="823"/>
      <c r="T208" s="8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0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353</v>
      </c>
      <c r="AG208" s="78"/>
      <c r="AJ208" s="84" t="s">
        <v>45</v>
      </c>
      <c r="AK208" s="84">
        <v>0</v>
      </c>
      <c r="BB208" s="289" t="s">
        <v>66</v>
      </c>
      <c r="BM208" s="78">
        <f t="shared" si="31"/>
        <v>0</v>
      </c>
      <c r="BN208" s="78">
        <f t="shared" si="32"/>
        <v>0</v>
      </c>
      <c r="BO208" s="78">
        <f t="shared" si="33"/>
        <v>0</v>
      </c>
      <c r="BP208" s="78">
        <f t="shared" si="34"/>
        <v>0</v>
      </c>
    </row>
    <row r="209" spans="1:68" x14ac:dyDescent="0.2">
      <c r="A209" s="831"/>
      <c r="B209" s="831"/>
      <c r="C209" s="831"/>
      <c r="D209" s="831"/>
      <c r="E209" s="831"/>
      <c r="F209" s="831"/>
      <c r="G209" s="831"/>
      <c r="H209" s="831"/>
      <c r="I209" s="831"/>
      <c r="J209" s="831"/>
      <c r="K209" s="831"/>
      <c r="L209" s="831"/>
      <c r="M209" s="831"/>
      <c r="N209" s="831"/>
      <c r="O209" s="832"/>
      <c r="P209" s="828" t="s">
        <v>40</v>
      </c>
      <c r="Q209" s="829"/>
      <c r="R209" s="829"/>
      <c r="S209" s="829"/>
      <c r="T209" s="829"/>
      <c r="U209" s="829"/>
      <c r="V209" s="830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831"/>
      <c r="B210" s="831"/>
      <c r="C210" s="831"/>
      <c r="D210" s="831"/>
      <c r="E210" s="831"/>
      <c r="F210" s="831"/>
      <c r="G210" s="831"/>
      <c r="H210" s="831"/>
      <c r="I210" s="831"/>
      <c r="J210" s="831"/>
      <c r="K210" s="831"/>
      <c r="L210" s="831"/>
      <c r="M210" s="831"/>
      <c r="N210" s="831"/>
      <c r="O210" s="832"/>
      <c r="P210" s="828" t="s">
        <v>40</v>
      </c>
      <c r="Q210" s="829"/>
      <c r="R210" s="829"/>
      <c r="S210" s="829"/>
      <c r="T210" s="829"/>
      <c r="U210" s="829"/>
      <c r="V210" s="830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820" t="s">
        <v>78</v>
      </c>
      <c r="B211" s="820"/>
      <c r="C211" s="820"/>
      <c r="D211" s="820"/>
      <c r="E211" s="820"/>
      <c r="F211" s="820"/>
      <c r="G211" s="820"/>
      <c r="H211" s="820"/>
      <c r="I211" s="820"/>
      <c r="J211" s="820"/>
      <c r="K211" s="820"/>
      <c r="L211" s="820"/>
      <c r="M211" s="820"/>
      <c r="N211" s="820"/>
      <c r="O211" s="820"/>
      <c r="P211" s="820"/>
      <c r="Q211" s="820"/>
      <c r="R211" s="820"/>
      <c r="S211" s="820"/>
      <c r="T211" s="820"/>
      <c r="U211" s="820"/>
      <c r="V211" s="820"/>
      <c r="W211" s="820"/>
      <c r="X211" s="820"/>
      <c r="Y211" s="820"/>
      <c r="Z211" s="820"/>
      <c r="AA211" s="66"/>
      <c r="AB211" s="66"/>
      <c r="AC211" s="80"/>
    </row>
    <row r="212" spans="1:68" ht="27" customHeight="1" x14ac:dyDescent="0.25">
      <c r="A212" s="63" t="s">
        <v>362</v>
      </c>
      <c r="B212" s="63" t="s">
        <v>363</v>
      </c>
      <c r="C212" s="36">
        <v>4301051408</v>
      </c>
      <c r="D212" s="821">
        <v>4680115881594</v>
      </c>
      <c r="E212" s="821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106</v>
      </c>
      <c r="L212" s="37" t="s">
        <v>45</v>
      </c>
      <c r="M212" s="38" t="s">
        <v>112</v>
      </c>
      <c r="N212" s="38"/>
      <c r="O212" s="37">
        <v>40</v>
      </c>
      <c r="P212" s="9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823"/>
      <c r="R212" s="823"/>
      <c r="S212" s="823"/>
      <c r="T212" s="8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3" si="35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364</v>
      </c>
      <c r="AG212" s="78"/>
      <c r="AJ212" s="84" t="s">
        <v>45</v>
      </c>
      <c r="AK212" s="84">
        <v>0</v>
      </c>
      <c r="BB212" s="291" t="s">
        <v>66</v>
      </c>
      <c r="BM212" s="78">
        <f t="shared" ref="BM212:BM223" si="36">IFERROR(X212*I212/H212,"0")</f>
        <v>0</v>
      </c>
      <c r="BN212" s="78">
        <f t="shared" ref="BN212:BN223" si="37">IFERROR(Y212*I212/H212,"0")</f>
        <v>0</v>
      </c>
      <c r="BO212" s="78">
        <f t="shared" ref="BO212:BO223" si="38">IFERROR(1/J212*(X212/H212),"0")</f>
        <v>0</v>
      </c>
      <c r="BP212" s="78">
        <f t="shared" ref="BP212:BP223" si="39">IFERROR(1/J212*(Y212/H212),"0")</f>
        <v>0</v>
      </c>
    </row>
    <row r="213" spans="1:68" ht="16.5" customHeight="1" x14ac:dyDescent="0.25">
      <c r="A213" s="63" t="s">
        <v>365</v>
      </c>
      <c r="B213" s="63" t="s">
        <v>366</v>
      </c>
      <c r="C213" s="36">
        <v>4301051943</v>
      </c>
      <c r="D213" s="821">
        <v>4680115880962</v>
      </c>
      <c r="E213" s="821"/>
      <c r="F213" s="62">
        <v>1.3</v>
      </c>
      <c r="G213" s="37">
        <v>6</v>
      </c>
      <c r="H213" s="62">
        <v>7.8</v>
      </c>
      <c r="I213" s="62">
        <v>8.3190000000000008</v>
      </c>
      <c r="J213" s="37">
        <v>64</v>
      </c>
      <c r="K213" s="37" t="s">
        <v>106</v>
      </c>
      <c r="L213" s="37" t="s">
        <v>45</v>
      </c>
      <c r="M213" s="38" t="s">
        <v>147</v>
      </c>
      <c r="N213" s="38"/>
      <c r="O213" s="37">
        <v>40</v>
      </c>
      <c r="P213" s="93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823"/>
      <c r="R213" s="823"/>
      <c r="S213" s="823"/>
      <c r="T213" s="8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5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367</v>
      </c>
      <c r="AG213" s="78"/>
      <c r="AJ213" s="84" t="s">
        <v>45</v>
      </c>
      <c r="AK213" s="84">
        <v>0</v>
      </c>
      <c r="BB213" s="293" t="s">
        <v>66</v>
      </c>
      <c r="BM213" s="78">
        <f t="shared" si="36"/>
        <v>0</v>
      </c>
      <c r="BN213" s="78">
        <f t="shared" si="37"/>
        <v>0</v>
      </c>
      <c r="BO213" s="78">
        <f t="shared" si="38"/>
        <v>0</v>
      </c>
      <c r="BP213" s="78">
        <f t="shared" si="39"/>
        <v>0</v>
      </c>
    </row>
    <row r="214" spans="1:68" ht="27" customHeight="1" x14ac:dyDescent="0.25">
      <c r="A214" s="63" t="s">
        <v>368</v>
      </c>
      <c r="B214" s="63" t="s">
        <v>369</v>
      </c>
      <c r="C214" s="36">
        <v>4301051411</v>
      </c>
      <c r="D214" s="821">
        <v>4680115881617</v>
      </c>
      <c r="E214" s="821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106</v>
      </c>
      <c r="L214" s="37" t="s">
        <v>45</v>
      </c>
      <c r="M214" s="38" t="s">
        <v>112</v>
      </c>
      <c r="N214" s="38"/>
      <c r="O214" s="37">
        <v>40</v>
      </c>
      <c r="P214" s="9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823"/>
      <c r="R214" s="823"/>
      <c r="S214" s="823"/>
      <c r="T214" s="8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5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94" t="s">
        <v>370</v>
      </c>
      <c r="AG214" s="78"/>
      <c r="AJ214" s="84" t="s">
        <v>45</v>
      </c>
      <c r="AK214" s="84">
        <v>0</v>
      </c>
      <c r="BB214" s="295" t="s">
        <v>66</v>
      </c>
      <c r="BM214" s="78">
        <f t="shared" si="36"/>
        <v>0</v>
      </c>
      <c r="BN214" s="78">
        <f t="shared" si="37"/>
        <v>0</v>
      </c>
      <c r="BO214" s="78">
        <f t="shared" si="38"/>
        <v>0</v>
      </c>
      <c r="BP214" s="78">
        <f t="shared" si="39"/>
        <v>0</v>
      </c>
    </row>
    <row r="215" spans="1:68" ht="16.5" customHeight="1" x14ac:dyDescent="0.25">
      <c r="A215" s="63" t="s">
        <v>371</v>
      </c>
      <c r="B215" s="63" t="s">
        <v>372</v>
      </c>
      <c r="C215" s="36">
        <v>4301051656</v>
      </c>
      <c r="D215" s="821">
        <v>4680115880573</v>
      </c>
      <c r="E215" s="821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106</v>
      </c>
      <c r="L215" s="37" t="s">
        <v>45</v>
      </c>
      <c r="M215" s="38" t="s">
        <v>112</v>
      </c>
      <c r="N215" s="38"/>
      <c r="O215" s="37">
        <v>45</v>
      </c>
      <c r="P215" s="9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823"/>
      <c r="R215" s="823"/>
      <c r="S215" s="823"/>
      <c r="T215" s="8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5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373</v>
      </c>
      <c r="AG215" s="78"/>
      <c r="AJ215" s="84" t="s">
        <v>45</v>
      </c>
      <c r="AK215" s="84">
        <v>0</v>
      </c>
      <c r="BB215" s="297" t="s">
        <v>66</v>
      </c>
      <c r="BM215" s="78">
        <f t="shared" si="36"/>
        <v>0</v>
      </c>
      <c r="BN215" s="78">
        <f t="shared" si="37"/>
        <v>0</v>
      </c>
      <c r="BO215" s="78">
        <f t="shared" si="38"/>
        <v>0</v>
      </c>
      <c r="BP215" s="78">
        <f t="shared" si="39"/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4301051407</v>
      </c>
      <c r="D216" s="821">
        <v>4680115882195</v>
      </c>
      <c r="E216" s="821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83</v>
      </c>
      <c r="L216" s="37" t="s">
        <v>45</v>
      </c>
      <c r="M216" s="38" t="s">
        <v>112</v>
      </c>
      <c r="N216" s="38"/>
      <c r="O216" s="37">
        <v>40</v>
      </c>
      <c r="P216" s="9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823"/>
      <c r="R216" s="823"/>
      <c r="S216" s="823"/>
      <c r="T216" s="82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5"/>
        <v>0</v>
      </c>
      <c r="Z216" s="41" t="str">
        <f t="shared" ref="Z216:Z223" si="40">IFERROR(IF(Y216=0,"",ROUNDUP(Y216/H216,0)*0.00651),"")</f>
        <v/>
      </c>
      <c r="AA216" s="68" t="s">
        <v>45</v>
      </c>
      <c r="AB216" s="69" t="s">
        <v>45</v>
      </c>
      <c r="AC216" s="298" t="s">
        <v>364</v>
      </c>
      <c r="AG216" s="78"/>
      <c r="AJ216" s="84" t="s">
        <v>45</v>
      </c>
      <c r="AK216" s="84">
        <v>0</v>
      </c>
      <c r="BB216" s="299" t="s">
        <v>66</v>
      </c>
      <c r="BM216" s="78">
        <f t="shared" si="36"/>
        <v>0</v>
      </c>
      <c r="BN216" s="78">
        <f t="shared" si="37"/>
        <v>0</v>
      </c>
      <c r="BO216" s="78">
        <f t="shared" si="38"/>
        <v>0</v>
      </c>
      <c r="BP216" s="78">
        <f t="shared" si="39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4301051752</v>
      </c>
      <c r="D217" s="821">
        <v>4680115882607</v>
      </c>
      <c r="E217" s="821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83</v>
      </c>
      <c r="L217" s="37" t="s">
        <v>45</v>
      </c>
      <c r="M217" s="38" t="s">
        <v>147</v>
      </c>
      <c r="N217" s="38"/>
      <c r="O217" s="37">
        <v>45</v>
      </c>
      <c r="P217" s="9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823"/>
      <c r="R217" s="823"/>
      <c r="S217" s="823"/>
      <c r="T217" s="82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5"/>
        <v>0</v>
      </c>
      <c r="Z217" s="41" t="str">
        <f t="shared" si="40"/>
        <v/>
      </c>
      <c r="AA217" s="68" t="s">
        <v>45</v>
      </c>
      <c r="AB217" s="69" t="s">
        <v>45</v>
      </c>
      <c r="AC217" s="300" t="s">
        <v>378</v>
      </c>
      <c r="AG217" s="78"/>
      <c r="AJ217" s="84" t="s">
        <v>45</v>
      </c>
      <c r="AK217" s="84">
        <v>0</v>
      </c>
      <c r="BB217" s="301" t="s">
        <v>66</v>
      </c>
      <c r="BM217" s="78">
        <f t="shared" si="36"/>
        <v>0</v>
      </c>
      <c r="BN217" s="78">
        <f t="shared" si="37"/>
        <v>0</v>
      </c>
      <c r="BO217" s="78">
        <f t="shared" si="38"/>
        <v>0</v>
      </c>
      <c r="BP217" s="78">
        <f t="shared" si="39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4301051666</v>
      </c>
      <c r="D218" s="821">
        <v>4680115880092</v>
      </c>
      <c r="E218" s="82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112</v>
      </c>
      <c r="N218" s="38"/>
      <c r="O218" s="37">
        <v>45</v>
      </c>
      <c r="P218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823"/>
      <c r="R218" s="823"/>
      <c r="S218" s="823"/>
      <c r="T218" s="82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5"/>
        <v>0</v>
      </c>
      <c r="Z218" s="41" t="str">
        <f t="shared" si="40"/>
        <v/>
      </c>
      <c r="AA218" s="68" t="s">
        <v>45</v>
      </c>
      <c r="AB218" s="69" t="s">
        <v>45</v>
      </c>
      <c r="AC218" s="302" t="s">
        <v>373</v>
      </c>
      <c r="AG218" s="78"/>
      <c r="AJ218" s="84" t="s">
        <v>45</v>
      </c>
      <c r="AK218" s="84">
        <v>0</v>
      </c>
      <c r="BB218" s="303" t="s">
        <v>66</v>
      </c>
      <c r="BM218" s="78">
        <f t="shared" si="36"/>
        <v>0</v>
      </c>
      <c r="BN218" s="78">
        <f t="shared" si="37"/>
        <v>0</v>
      </c>
      <c r="BO218" s="78">
        <f t="shared" si="38"/>
        <v>0</v>
      </c>
      <c r="BP218" s="78">
        <f t="shared" si="39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4301051668</v>
      </c>
      <c r="D219" s="821">
        <v>4680115880221</v>
      </c>
      <c r="E219" s="8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112</v>
      </c>
      <c r="N219" s="38"/>
      <c r="O219" s="37">
        <v>45</v>
      </c>
      <c r="P219" s="9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823"/>
      <c r="R219" s="823"/>
      <c r="S219" s="823"/>
      <c r="T219" s="82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5"/>
        <v>0</v>
      </c>
      <c r="Z219" s="41" t="str">
        <f t="shared" si="40"/>
        <v/>
      </c>
      <c r="AA219" s="68" t="s">
        <v>45</v>
      </c>
      <c r="AB219" s="69" t="s">
        <v>45</v>
      </c>
      <c r="AC219" s="304" t="s">
        <v>373</v>
      </c>
      <c r="AG219" s="78"/>
      <c r="AJ219" s="84" t="s">
        <v>45</v>
      </c>
      <c r="AK219" s="84">
        <v>0</v>
      </c>
      <c r="BB219" s="305" t="s">
        <v>66</v>
      </c>
      <c r="BM219" s="78">
        <f t="shared" si="36"/>
        <v>0</v>
      </c>
      <c r="BN219" s="78">
        <f t="shared" si="37"/>
        <v>0</v>
      </c>
      <c r="BO219" s="78">
        <f t="shared" si="38"/>
        <v>0</v>
      </c>
      <c r="BP219" s="78">
        <f t="shared" si="39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4301051749</v>
      </c>
      <c r="D220" s="821">
        <v>4680115882942</v>
      </c>
      <c r="E220" s="821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823"/>
      <c r="R220" s="823"/>
      <c r="S220" s="823"/>
      <c r="T220" s="82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5"/>
        <v>0</v>
      </c>
      <c r="Z220" s="41" t="str">
        <f t="shared" si="40"/>
        <v/>
      </c>
      <c r="AA220" s="68" t="s">
        <v>45</v>
      </c>
      <c r="AB220" s="69" t="s">
        <v>45</v>
      </c>
      <c r="AC220" s="306" t="s">
        <v>385</v>
      </c>
      <c r="AG220" s="78"/>
      <c r="AJ220" s="84" t="s">
        <v>45</v>
      </c>
      <c r="AK220" s="84">
        <v>0</v>
      </c>
      <c r="BB220" s="307" t="s">
        <v>66</v>
      </c>
      <c r="BM220" s="78">
        <f t="shared" si="36"/>
        <v>0</v>
      </c>
      <c r="BN220" s="78">
        <f t="shared" si="37"/>
        <v>0</v>
      </c>
      <c r="BO220" s="78">
        <f t="shared" si="38"/>
        <v>0</v>
      </c>
      <c r="BP220" s="78">
        <f t="shared" si="39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4301051753</v>
      </c>
      <c r="D221" s="821">
        <v>4680115880504</v>
      </c>
      <c r="E221" s="821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823"/>
      <c r="R221" s="823"/>
      <c r="S221" s="823"/>
      <c r="T221" s="82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5"/>
        <v>0</v>
      </c>
      <c r="Z221" s="41" t="str">
        <f t="shared" si="40"/>
        <v/>
      </c>
      <c r="AA221" s="68" t="s">
        <v>45</v>
      </c>
      <c r="AB221" s="69" t="s">
        <v>45</v>
      </c>
      <c r="AC221" s="308" t="s">
        <v>385</v>
      </c>
      <c r="AG221" s="78"/>
      <c r="AJ221" s="84" t="s">
        <v>45</v>
      </c>
      <c r="AK221" s="84">
        <v>0</v>
      </c>
      <c r="BB221" s="309" t="s">
        <v>66</v>
      </c>
      <c r="BM221" s="78">
        <f t="shared" si="36"/>
        <v>0</v>
      </c>
      <c r="BN221" s="78">
        <f t="shared" si="37"/>
        <v>0</v>
      </c>
      <c r="BO221" s="78">
        <f t="shared" si="38"/>
        <v>0</v>
      </c>
      <c r="BP221" s="78">
        <f t="shared" si="39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4301051410</v>
      </c>
      <c r="D222" s="821">
        <v>4680115882164</v>
      </c>
      <c r="E222" s="821"/>
      <c r="F222" s="62">
        <v>0.4</v>
      </c>
      <c r="G222" s="37">
        <v>6</v>
      </c>
      <c r="H222" s="62">
        <v>2.4</v>
      </c>
      <c r="I222" s="62">
        <v>2.6579999999999999</v>
      </c>
      <c r="J222" s="37">
        <v>182</v>
      </c>
      <c r="K222" s="37" t="s">
        <v>83</v>
      </c>
      <c r="L222" s="37" t="s">
        <v>45</v>
      </c>
      <c r="M222" s="38" t="s">
        <v>112</v>
      </c>
      <c r="N222" s="38"/>
      <c r="O222" s="37">
        <v>40</v>
      </c>
      <c r="P222" s="9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823"/>
      <c r="R222" s="823"/>
      <c r="S222" s="823"/>
      <c r="T222" s="82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5"/>
        <v>0</v>
      </c>
      <c r="Z222" s="41" t="str">
        <f t="shared" si="40"/>
        <v/>
      </c>
      <c r="AA222" s="68" t="s">
        <v>45</v>
      </c>
      <c r="AB222" s="69" t="s">
        <v>45</v>
      </c>
      <c r="AC222" s="310" t="s">
        <v>390</v>
      </c>
      <c r="AG222" s="78"/>
      <c r="AJ222" s="84" t="s">
        <v>45</v>
      </c>
      <c r="AK222" s="84">
        <v>0</v>
      </c>
      <c r="BB222" s="311" t="s">
        <v>66</v>
      </c>
      <c r="BM222" s="78">
        <f t="shared" si="36"/>
        <v>0</v>
      </c>
      <c r="BN222" s="78">
        <f t="shared" si="37"/>
        <v>0</v>
      </c>
      <c r="BO222" s="78">
        <f t="shared" si="38"/>
        <v>0</v>
      </c>
      <c r="BP222" s="78">
        <f t="shared" si="39"/>
        <v>0</v>
      </c>
    </row>
    <row r="223" spans="1:68" ht="27" customHeight="1" x14ac:dyDescent="0.25">
      <c r="A223" s="63" t="s">
        <v>391</v>
      </c>
      <c r="B223" s="63" t="s">
        <v>392</v>
      </c>
      <c r="C223" s="36">
        <v>4301051994</v>
      </c>
      <c r="D223" s="821">
        <v>4680115882867</v>
      </c>
      <c r="E223" s="821"/>
      <c r="F223" s="62">
        <v>0.4</v>
      </c>
      <c r="G223" s="37">
        <v>6</v>
      </c>
      <c r="H223" s="62">
        <v>2.4</v>
      </c>
      <c r="I223" s="62">
        <v>2.58</v>
      </c>
      <c r="J223" s="37">
        <v>182</v>
      </c>
      <c r="K223" s="37" t="s">
        <v>83</v>
      </c>
      <c r="L223" s="37" t="s">
        <v>45</v>
      </c>
      <c r="M223" s="38" t="s">
        <v>394</v>
      </c>
      <c r="N223" s="38"/>
      <c r="O223" s="37">
        <v>40</v>
      </c>
      <c r="P223" s="942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823"/>
      <c r="R223" s="823"/>
      <c r="S223" s="823"/>
      <c r="T223" s="82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5"/>
        <v>0</v>
      </c>
      <c r="Z223" s="41" t="str">
        <f t="shared" si="40"/>
        <v/>
      </c>
      <c r="AA223" s="68" t="s">
        <v>45</v>
      </c>
      <c r="AB223" s="69" t="s">
        <v>45</v>
      </c>
      <c r="AC223" s="312" t="s">
        <v>393</v>
      </c>
      <c r="AG223" s="78"/>
      <c r="AJ223" s="84" t="s">
        <v>45</v>
      </c>
      <c r="AK223" s="84">
        <v>0</v>
      </c>
      <c r="BB223" s="313" t="s">
        <v>66</v>
      </c>
      <c r="BM223" s="78">
        <f t="shared" si="36"/>
        <v>0</v>
      </c>
      <c r="BN223" s="78">
        <f t="shared" si="37"/>
        <v>0</v>
      </c>
      <c r="BO223" s="78">
        <f t="shared" si="38"/>
        <v>0</v>
      </c>
      <c r="BP223" s="78">
        <f t="shared" si="39"/>
        <v>0</v>
      </c>
    </row>
    <row r="224" spans="1:68" x14ac:dyDescent="0.2">
      <c r="A224" s="831"/>
      <c r="B224" s="831"/>
      <c r="C224" s="831"/>
      <c r="D224" s="831"/>
      <c r="E224" s="831"/>
      <c r="F224" s="831"/>
      <c r="G224" s="831"/>
      <c r="H224" s="831"/>
      <c r="I224" s="831"/>
      <c r="J224" s="831"/>
      <c r="K224" s="831"/>
      <c r="L224" s="831"/>
      <c r="M224" s="831"/>
      <c r="N224" s="831"/>
      <c r="O224" s="832"/>
      <c r="P224" s="828" t="s">
        <v>40</v>
      </c>
      <c r="Q224" s="829"/>
      <c r="R224" s="829"/>
      <c r="S224" s="829"/>
      <c r="T224" s="829"/>
      <c r="U224" s="829"/>
      <c r="V224" s="830"/>
      <c r="W224" s="42" t="s">
        <v>39</v>
      </c>
      <c r="X224" s="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31"/>
      <c r="B225" s="831"/>
      <c r="C225" s="831"/>
      <c r="D225" s="831"/>
      <c r="E225" s="831"/>
      <c r="F225" s="831"/>
      <c r="G225" s="831"/>
      <c r="H225" s="831"/>
      <c r="I225" s="831"/>
      <c r="J225" s="831"/>
      <c r="K225" s="831"/>
      <c r="L225" s="831"/>
      <c r="M225" s="831"/>
      <c r="N225" s="831"/>
      <c r="O225" s="832"/>
      <c r="P225" s="828" t="s">
        <v>40</v>
      </c>
      <c r="Q225" s="829"/>
      <c r="R225" s="829"/>
      <c r="S225" s="829"/>
      <c r="T225" s="829"/>
      <c r="U225" s="829"/>
      <c r="V225" s="830"/>
      <c r="W225" s="42" t="s">
        <v>0</v>
      </c>
      <c r="X225" s="43">
        <f>IFERROR(SUM(X212:X223),"0")</f>
        <v>0</v>
      </c>
      <c r="Y225" s="43">
        <f>IFERROR(SUM(Y212:Y223),"0")</f>
        <v>0</v>
      </c>
      <c r="Z225" s="42"/>
      <c r="AA225" s="67"/>
      <c r="AB225" s="67"/>
      <c r="AC225" s="67"/>
    </row>
    <row r="226" spans="1:68" ht="14.25" customHeight="1" x14ac:dyDescent="0.25">
      <c r="A226" s="820" t="s">
        <v>192</v>
      </c>
      <c r="B226" s="820"/>
      <c r="C226" s="820"/>
      <c r="D226" s="820"/>
      <c r="E226" s="820"/>
      <c r="F226" s="820"/>
      <c r="G226" s="820"/>
      <c r="H226" s="820"/>
      <c r="I226" s="820"/>
      <c r="J226" s="820"/>
      <c r="K226" s="820"/>
      <c r="L226" s="820"/>
      <c r="M226" s="820"/>
      <c r="N226" s="820"/>
      <c r="O226" s="820"/>
      <c r="P226" s="820"/>
      <c r="Q226" s="820"/>
      <c r="R226" s="820"/>
      <c r="S226" s="820"/>
      <c r="T226" s="820"/>
      <c r="U226" s="820"/>
      <c r="V226" s="820"/>
      <c r="W226" s="820"/>
      <c r="X226" s="820"/>
      <c r="Y226" s="820"/>
      <c r="Z226" s="820"/>
      <c r="AA226" s="66"/>
      <c r="AB226" s="66"/>
      <c r="AC226" s="80"/>
    </row>
    <row r="227" spans="1:68" ht="27" customHeight="1" x14ac:dyDescent="0.25">
      <c r="A227" s="63" t="s">
        <v>395</v>
      </c>
      <c r="B227" s="63" t="s">
        <v>396</v>
      </c>
      <c r="C227" s="36">
        <v>4301060460</v>
      </c>
      <c r="D227" s="821">
        <v>4680115882874</v>
      </c>
      <c r="E227" s="821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113</v>
      </c>
      <c r="L227" s="37" t="s">
        <v>45</v>
      </c>
      <c r="M227" s="38" t="s">
        <v>147</v>
      </c>
      <c r="N227" s="38"/>
      <c r="O227" s="37">
        <v>30</v>
      </c>
      <c r="P227" s="943" t="s">
        <v>397</v>
      </c>
      <c r="Q227" s="823"/>
      <c r="R227" s="823"/>
      <c r="S227" s="823"/>
      <c r="T227" s="824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398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399</v>
      </c>
      <c r="B228" s="63" t="s">
        <v>400</v>
      </c>
      <c r="C228" s="36">
        <v>4301060516</v>
      </c>
      <c r="D228" s="821">
        <v>4680115884434</v>
      </c>
      <c r="E228" s="821"/>
      <c r="F228" s="62">
        <v>0.8</v>
      </c>
      <c r="G228" s="37">
        <v>4</v>
      </c>
      <c r="H228" s="62">
        <v>3.2</v>
      </c>
      <c r="I228" s="62">
        <v>3.4660000000000002</v>
      </c>
      <c r="J228" s="37">
        <v>132</v>
      </c>
      <c r="K228" s="37" t="s">
        <v>113</v>
      </c>
      <c r="L228" s="37" t="s">
        <v>45</v>
      </c>
      <c r="M228" s="38" t="s">
        <v>112</v>
      </c>
      <c r="N228" s="38"/>
      <c r="O228" s="37">
        <v>30</v>
      </c>
      <c r="P228" s="9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3"/>
      <c r="R228" s="823"/>
      <c r="S228" s="823"/>
      <c r="T228" s="824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316" t="s">
        <v>401</v>
      </c>
      <c r="AG228" s="78"/>
      <c r="AJ228" s="84" t="s">
        <v>45</v>
      </c>
      <c r="AK228" s="84">
        <v>0</v>
      </c>
      <c r="BB228" s="317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4301060463</v>
      </c>
      <c r="D229" s="821">
        <v>4680115880818</v>
      </c>
      <c r="E229" s="821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83</v>
      </c>
      <c r="L229" s="37" t="s">
        <v>45</v>
      </c>
      <c r="M229" s="38" t="s">
        <v>147</v>
      </c>
      <c r="N229" s="38"/>
      <c r="O229" s="37">
        <v>40</v>
      </c>
      <c r="P229" s="9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3"/>
      <c r="R229" s="823"/>
      <c r="S229" s="823"/>
      <c r="T229" s="824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404</v>
      </c>
      <c r="AG229" s="78"/>
      <c r="AJ229" s="84" t="s">
        <v>45</v>
      </c>
      <c r="AK229" s="84">
        <v>0</v>
      </c>
      <c r="BB229" s="319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405</v>
      </c>
      <c r="B230" s="63" t="s">
        <v>406</v>
      </c>
      <c r="C230" s="36">
        <v>4301060389</v>
      </c>
      <c r="D230" s="821">
        <v>4680115880801</v>
      </c>
      <c r="E230" s="821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83</v>
      </c>
      <c r="L230" s="37" t="s">
        <v>45</v>
      </c>
      <c r="M230" s="38" t="s">
        <v>112</v>
      </c>
      <c r="N230" s="38"/>
      <c r="O230" s="37">
        <v>40</v>
      </c>
      <c r="P230" s="9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3"/>
      <c r="R230" s="823"/>
      <c r="S230" s="823"/>
      <c r="T230" s="824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IFERROR(IF(Y230=0,"",ROUNDUP(Y230/H230,0)*0.00651),"")</f>
        <v/>
      </c>
      <c r="AA230" s="68" t="s">
        <v>45</v>
      </c>
      <c r="AB230" s="69" t="s">
        <v>45</v>
      </c>
      <c r="AC230" s="320" t="s">
        <v>398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x14ac:dyDescent="0.2">
      <c r="A231" s="831"/>
      <c r="B231" s="831"/>
      <c r="C231" s="831"/>
      <c r="D231" s="831"/>
      <c r="E231" s="831"/>
      <c r="F231" s="831"/>
      <c r="G231" s="831"/>
      <c r="H231" s="831"/>
      <c r="I231" s="831"/>
      <c r="J231" s="831"/>
      <c r="K231" s="831"/>
      <c r="L231" s="831"/>
      <c r="M231" s="831"/>
      <c r="N231" s="831"/>
      <c r="O231" s="832"/>
      <c r="P231" s="828" t="s">
        <v>40</v>
      </c>
      <c r="Q231" s="829"/>
      <c r="R231" s="829"/>
      <c r="S231" s="829"/>
      <c r="T231" s="829"/>
      <c r="U231" s="829"/>
      <c r="V231" s="830"/>
      <c r="W231" s="42" t="s">
        <v>39</v>
      </c>
      <c r="X231" s="43">
        <f>IFERROR(X227/H227,"0")+IFERROR(X228/H228,"0")+IFERROR(X229/H229,"0")+IFERROR(X230/H230,"0")</f>
        <v>0</v>
      </c>
      <c r="Y231" s="43">
        <f>IFERROR(Y227/H227,"0")+IFERROR(Y228/H228,"0")+IFERROR(Y229/H229,"0")+IFERROR(Y230/H230,"0")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831"/>
      <c r="B232" s="831"/>
      <c r="C232" s="831"/>
      <c r="D232" s="831"/>
      <c r="E232" s="831"/>
      <c r="F232" s="831"/>
      <c r="G232" s="831"/>
      <c r="H232" s="831"/>
      <c r="I232" s="831"/>
      <c r="J232" s="831"/>
      <c r="K232" s="831"/>
      <c r="L232" s="831"/>
      <c r="M232" s="831"/>
      <c r="N232" s="831"/>
      <c r="O232" s="832"/>
      <c r="P232" s="828" t="s">
        <v>40</v>
      </c>
      <c r="Q232" s="829"/>
      <c r="R232" s="829"/>
      <c r="S232" s="829"/>
      <c r="T232" s="829"/>
      <c r="U232" s="829"/>
      <c r="V232" s="830"/>
      <c r="W232" s="42" t="s">
        <v>0</v>
      </c>
      <c r="X232" s="43">
        <f>IFERROR(SUM(X227:X230),"0")</f>
        <v>0</v>
      </c>
      <c r="Y232" s="43">
        <f>IFERROR(SUM(Y227:Y230),"0")</f>
        <v>0</v>
      </c>
      <c r="Z232" s="42"/>
      <c r="AA232" s="67"/>
      <c r="AB232" s="67"/>
      <c r="AC232" s="67"/>
    </row>
    <row r="233" spans="1:68" ht="16.5" customHeight="1" x14ac:dyDescent="0.25">
      <c r="A233" s="819" t="s">
        <v>407</v>
      </c>
      <c r="B233" s="819"/>
      <c r="C233" s="819"/>
      <c r="D233" s="819"/>
      <c r="E233" s="819"/>
      <c r="F233" s="819"/>
      <c r="G233" s="819"/>
      <c r="H233" s="819"/>
      <c r="I233" s="819"/>
      <c r="J233" s="819"/>
      <c r="K233" s="819"/>
      <c r="L233" s="819"/>
      <c r="M233" s="819"/>
      <c r="N233" s="819"/>
      <c r="O233" s="819"/>
      <c r="P233" s="819"/>
      <c r="Q233" s="819"/>
      <c r="R233" s="819"/>
      <c r="S233" s="819"/>
      <c r="T233" s="819"/>
      <c r="U233" s="819"/>
      <c r="V233" s="819"/>
      <c r="W233" s="819"/>
      <c r="X233" s="819"/>
      <c r="Y233" s="819"/>
      <c r="Z233" s="819"/>
      <c r="AA233" s="65"/>
      <c r="AB233" s="65"/>
      <c r="AC233" s="79"/>
    </row>
    <row r="234" spans="1:68" ht="14.25" customHeight="1" x14ac:dyDescent="0.25">
      <c r="A234" s="820" t="s">
        <v>101</v>
      </c>
      <c r="B234" s="820"/>
      <c r="C234" s="820"/>
      <c r="D234" s="820"/>
      <c r="E234" s="820"/>
      <c r="F234" s="820"/>
      <c r="G234" s="820"/>
      <c r="H234" s="820"/>
      <c r="I234" s="820"/>
      <c r="J234" s="820"/>
      <c r="K234" s="820"/>
      <c r="L234" s="820"/>
      <c r="M234" s="820"/>
      <c r="N234" s="820"/>
      <c r="O234" s="820"/>
      <c r="P234" s="820"/>
      <c r="Q234" s="820"/>
      <c r="R234" s="820"/>
      <c r="S234" s="820"/>
      <c r="T234" s="820"/>
      <c r="U234" s="820"/>
      <c r="V234" s="820"/>
      <c r="W234" s="820"/>
      <c r="X234" s="820"/>
      <c r="Y234" s="820"/>
      <c r="Z234" s="820"/>
      <c r="AA234" s="66"/>
      <c r="AB234" s="66"/>
      <c r="AC234" s="80"/>
    </row>
    <row r="235" spans="1:68" ht="27" customHeight="1" x14ac:dyDescent="0.25">
      <c r="A235" s="63" t="s">
        <v>408</v>
      </c>
      <c r="B235" s="63" t="s">
        <v>409</v>
      </c>
      <c r="C235" s="36">
        <v>4301011717</v>
      </c>
      <c r="D235" s="821">
        <v>4680115884274</v>
      </c>
      <c r="E235" s="821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106</v>
      </c>
      <c r="L235" s="37" t="s">
        <v>45</v>
      </c>
      <c r="M235" s="38" t="s">
        <v>105</v>
      </c>
      <c r="N235" s="38"/>
      <c r="O235" s="37">
        <v>55</v>
      </c>
      <c r="P235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3"/>
      <c r="R235" s="823"/>
      <c r="S235" s="823"/>
      <c r="T235" s="82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ref="Y235:Y242" si="41"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410</v>
      </c>
      <c r="AG235" s="78"/>
      <c r="AJ235" s="84" t="s">
        <v>45</v>
      </c>
      <c r="AK235" s="84">
        <v>0</v>
      </c>
      <c r="BB235" s="323" t="s">
        <v>66</v>
      </c>
      <c r="BM235" s="78">
        <f t="shared" ref="BM235:BM242" si="42">IFERROR(X235*I235/H235,"0")</f>
        <v>0</v>
      </c>
      <c r="BN235" s="78">
        <f t="shared" ref="BN235:BN242" si="43">IFERROR(Y235*I235/H235,"0")</f>
        <v>0</v>
      </c>
      <c r="BO235" s="78">
        <f t="shared" ref="BO235:BO242" si="44">IFERROR(1/J235*(X235/H235),"0")</f>
        <v>0</v>
      </c>
      <c r="BP235" s="78">
        <f t="shared" ref="BP235:BP242" si="45">IFERROR(1/J235*(Y235/H235),"0")</f>
        <v>0</v>
      </c>
    </row>
    <row r="236" spans="1:68" ht="27" customHeight="1" x14ac:dyDescent="0.25">
      <c r="A236" s="63" t="s">
        <v>408</v>
      </c>
      <c r="B236" s="63" t="s">
        <v>411</v>
      </c>
      <c r="C236" s="36">
        <v>4301011945</v>
      </c>
      <c r="D236" s="821">
        <v>4680115884274</v>
      </c>
      <c r="E236" s="821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106</v>
      </c>
      <c r="L236" s="37" t="s">
        <v>45</v>
      </c>
      <c r="M236" s="38" t="s">
        <v>413</v>
      </c>
      <c r="N236" s="38"/>
      <c r="O236" s="37">
        <v>55</v>
      </c>
      <c r="P236" s="9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3"/>
      <c r="R236" s="823"/>
      <c r="S236" s="823"/>
      <c r="T236" s="82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412</v>
      </c>
      <c r="AG236" s="78"/>
      <c r="AJ236" s="84" t="s">
        <v>45</v>
      </c>
      <c r="AK236" s="84">
        <v>0</v>
      </c>
      <c r="BB236" s="325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414</v>
      </c>
      <c r="B237" s="63" t="s">
        <v>415</v>
      </c>
      <c r="C237" s="36">
        <v>4301011719</v>
      </c>
      <c r="D237" s="821">
        <v>4680115884298</v>
      </c>
      <c r="E237" s="821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106</v>
      </c>
      <c r="L237" s="37" t="s">
        <v>45</v>
      </c>
      <c r="M237" s="38" t="s">
        <v>105</v>
      </c>
      <c r="N237" s="38"/>
      <c r="O237" s="37">
        <v>55</v>
      </c>
      <c r="P237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3"/>
      <c r="R237" s="823"/>
      <c r="S237" s="823"/>
      <c r="T237" s="82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416</v>
      </c>
      <c r="AG237" s="78"/>
      <c r="AJ237" s="84" t="s">
        <v>45</v>
      </c>
      <c r="AK237" s="84">
        <v>0</v>
      </c>
      <c r="BB237" s="327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417</v>
      </c>
      <c r="B238" s="63" t="s">
        <v>418</v>
      </c>
      <c r="C238" s="36">
        <v>4301011733</v>
      </c>
      <c r="D238" s="821">
        <v>4680115884250</v>
      </c>
      <c r="E238" s="821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106</v>
      </c>
      <c r="L238" s="37" t="s">
        <v>45</v>
      </c>
      <c r="M238" s="38" t="s">
        <v>112</v>
      </c>
      <c r="N238" s="38"/>
      <c r="O238" s="37">
        <v>55</v>
      </c>
      <c r="P238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23"/>
      <c r="R238" s="823"/>
      <c r="S238" s="823"/>
      <c r="T238" s="82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419</v>
      </c>
      <c r="AG238" s="78"/>
      <c r="AJ238" s="84" t="s">
        <v>45</v>
      </c>
      <c r="AK238" s="84">
        <v>0</v>
      </c>
      <c r="BB238" s="329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ht="27" customHeight="1" x14ac:dyDescent="0.25">
      <c r="A239" s="63" t="s">
        <v>417</v>
      </c>
      <c r="B239" s="63" t="s">
        <v>420</v>
      </c>
      <c r="C239" s="36">
        <v>4301011944</v>
      </c>
      <c r="D239" s="821">
        <v>4680115884250</v>
      </c>
      <c r="E239" s="821"/>
      <c r="F239" s="62">
        <v>1.45</v>
      </c>
      <c r="G239" s="37">
        <v>8</v>
      </c>
      <c r="H239" s="62">
        <v>11.6</v>
      </c>
      <c r="I239" s="62">
        <v>12.08</v>
      </c>
      <c r="J239" s="37">
        <v>48</v>
      </c>
      <c r="K239" s="37" t="s">
        <v>106</v>
      </c>
      <c r="L239" s="37" t="s">
        <v>45</v>
      </c>
      <c r="M239" s="38" t="s">
        <v>413</v>
      </c>
      <c r="N239" s="38"/>
      <c r="O239" s="37">
        <v>55</v>
      </c>
      <c r="P239" s="95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23"/>
      <c r="R239" s="823"/>
      <c r="S239" s="823"/>
      <c r="T239" s="82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1"/>
        <v>0</v>
      </c>
      <c r="Z239" s="41" t="str">
        <f>IFERROR(IF(Y239=0,"",ROUNDUP(Y239/H239,0)*0.02039),"")</f>
        <v/>
      </c>
      <c r="AA239" s="68" t="s">
        <v>45</v>
      </c>
      <c r="AB239" s="69" t="s">
        <v>45</v>
      </c>
      <c r="AC239" s="330" t="s">
        <v>412</v>
      </c>
      <c r="AG239" s="78"/>
      <c r="AJ239" s="84" t="s">
        <v>45</v>
      </c>
      <c r="AK239" s="84">
        <v>0</v>
      </c>
      <c r="BB239" s="331" t="s">
        <v>66</v>
      </c>
      <c r="BM239" s="78">
        <f t="shared" si="42"/>
        <v>0</v>
      </c>
      <c r="BN239" s="78">
        <f t="shared" si="43"/>
        <v>0</v>
      </c>
      <c r="BO239" s="78">
        <f t="shared" si="44"/>
        <v>0</v>
      </c>
      <c r="BP239" s="78">
        <f t="shared" si="45"/>
        <v>0</v>
      </c>
    </row>
    <row r="240" spans="1:68" ht="27" customHeight="1" x14ac:dyDescent="0.25">
      <c r="A240" s="63" t="s">
        <v>421</v>
      </c>
      <c r="B240" s="63" t="s">
        <v>422</v>
      </c>
      <c r="C240" s="36">
        <v>4301011718</v>
      </c>
      <c r="D240" s="821">
        <v>4680115884281</v>
      </c>
      <c r="E240" s="821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113</v>
      </c>
      <c r="L240" s="37" t="s">
        <v>45</v>
      </c>
      <c r="M240" s="38" t="s">
        <v>105</v>
      </c>
      <c r="N240" s="38"/>
      <c r="O240" s="37">
        <v>55</v>
      </c>
      <c r="P240" s="95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3"/>
      <c r="R240" s="823"/>
      <c r="S240" s="823"/>
      <c r="T240" s="82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410</v>
      </c>
      <c r="AG240" s="78"/>
      <c r="AJ240" s="84" t="s">
        <v>45</v>
      </c>
      <c r="AK240" s="84">
        <v>0</v>
      </c>
      <c r="BB240" s="333" t="s">
        <v>66</v>
      </c>
      <c r="BM240" s="78">
        <f t="shared" si="42"/>
        <v>0</v>
      </c>
      <c r="BN240" s="78">
        <f t="shared" si="43"/>
        <v>0</v>
      </c>
      <c r="BO240" s="78">
        <f t="shared" si="44"/>
        <v>0</v>
      </c>
      <c r="BP240" s="78">
        <f t="shared" si="45"/>
        <v>0</v>
      </c>
    </row>
    <row r="241" spans="1:68" ht="27" customHeight="1" x14ac:dyDescent="0.25">
      <c r="A241" s="63" t="s">
        <v>423</v>
      </c>
      <c r="B241" s="63" t="s">
        <v>424</v>
      </c>
      <c r="C241" s="36">
        <v>4301011720</v>
      </c>
      <c r="D241" s="821">
        <v>4680115884199</v>
      </c>
      <c r="E241" s="821"/>
      <c r="F241" s="62">
        <v>0.37</v>
      </c>
      <c r="G241" s="37">
        <v>10</v>
      </c>
      <c r="H241" s="62">
        <v>3.7</v>
      </c>
      <c r="I241" s="62">
        <v>3.91</v>
      </c>
      <c r="J241" s="37">
        <v>132</v>
      </c>
      <c r="K241" s="37" t="s">
        <v>113</v>
      </c>
      <c r="L241" s="37" t="s">
        <v>45</v>
      </c>
      <c r="M241" s="38" t="s">
        <v>105</v>
      </c>
      <c r="N241" s="38"/>
      <c r="O241" s="37">
        <v>55</v>
      </c>
      <c r="P241" s="9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3"/>
      <c r="R241" s="823"/>
      <c r="S241" s="823"/>
      <c r="T241" s="82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416</v>
      </c>
      <c r="AG241" s="78"/>
      <c r="AJ241" s="84" t="s">
        <v>45</v>
      </c>
      <c r="AK241" s="84">
        <v>0</v>
      </c>
      <c r="BB241" s="335" t="s">
        <v>66</v>
      </c>
      <c r="BM241" s="78">
        <f t="shared" si="42"/>
        <v>0</v>
      </c>
      <c r="BN241" s="78">
        <f t="shared" si="43"/>
        <v>0</v>
      </c>
      <c r="BO241" s="78">
        <f t="shared" si="44"/>
        <v>0</v>
      </c>
      <c r="BP241" s="78">
        <f t="shared" si="45"/>
        <v>0</v>
      </c>
    </row>
    <row r="242" spans="1:68" ht="27" customHeight="1" x14ac:dyDescent="0.25">
      <c r="A242" s="63" t="s">
        <v>425</v>
      </c>
      <c r="B242" s="63" t="s">
        <v>426</v>
      </c>
      <c r="C242" s="36">
        <v>4301011716</v>
      </c>
      <c r="D242" s="821">
        <v>4680115884267</v>
      </c>
      <c r="E242" s="821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113</v>
      </c>
      <c r="L242" s="37" t="s">
        <v>45</v>
      </c>
      <c r="M242" s="38" t="s">
        <v>105</v>
      </c>
      <c r="N242" s="38"/>
      <c r="O242" s="37">
        <v>55</v>
      </c>
      <c r="P242" s="9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3"/>
      <c r="R242" s="823"/>
      <c r="S242" s="823"/>
      <c r="T242" s="82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1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6" t="s">
        <v>419</v>
      </c>
      <c r="AG242" s="78"/>
      <c r="AJ242" s="84" t="s">
        <v>45</v>
      </c>
      <c r="AK242" s="84">
        <v>0</v>
      </c>
      <c r="BB242" s="337" t="s">
        <v>66</v>
      </c>
      <c r="BM242" s="78">
        <f t="shared" si="42"/>
        <v>0</v>
      </c>
      <c r="BN242" s="78">
        <f t="shared" si="43"/>
        <v>0</v>
      </c>
      <c r="BO242" s="78">
        <f t="shared" si="44"/>
        <v>0</v>
      </c>
      <c r="BP242" s="78">
        <f t="shared" si="45"/>
        <v>0</v>
      </c>
    </row>
    <row r="243" spans="1:68" x14ac:dyDescent="0.2">
      <c r="A243" s="831"/>
      <c r="B243" s="831"/>
      <c r="C243" s="831"/>
      <c r="D243" s="831"/>
      <c r="E243" s="831"/>
      <c r="F243" s="831"/>
      <c r="G243" s="831"/>
      <c r="H243" s="831"/>
      <c r="I243" s="831"/>
      <c r="J243" s="831"/>
      <c r="K243" s="831"/>
      <c r="L243" s="831"/>
      <c r="M243" s="831"/>
      <c r="N243" s="831"/>
      <c r="O243" s="832"/>
      <c r="P243" s="828" t="s">
        <v>40</v>
      </c>
      <c r="Q243" s="829"/>
      <c r="R243" s="829"/>
      <c r="S243" s="829"/>
      <c r="T243" s="829"/>
      <c r="U243" s="829"/>
      <c r="V243" s="830"/>
      <c r="W243" s="42" t="s">
        <v>39</v>
      </c>
      <c r="X243" s="43">
        <f>IFERROR(X235/H235,"0")+IFERROR(X236/H236,"0")+IFERROR(X237/H237,"0")+IFERROR(X238/H238,"0")+IFERROR(X239/H239,"0")+IFERROR(X240/H240,"0")+IFERROR(X241/H241,"0")+IFERROR(X242/H242,"0")</f>
        <v>0</v>
      </c>
      <c r="Y243" s="43">
        <f>IFERROR(Y235/H235,"0")+IFERROR(Y236/H236,"0")+IFERROR(Y237/H237,"0")+IFERROR(Y238/H238,"0")+IFERROR(Y239/H239,"0")+IFERROR(Y240/H240,"0")+IFERROR(Y241/H241,"0")+IFERROR(Y242/H242,"0")</f>
        <v>0</v>
      </c>
      <c r="Z243" s="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31"/>
      <c r="B244" s="831"/>
      <c r="C244" s="831"/>
      <c r="D244" s="831"/>
      <c r="E244" s="831"/>
      <c r="F244" s="831"/>
      <c r="G244" s="831"/>
      <c r="H244" s="831"/>
      <c r="I244" s="831"/>
      <c r="J244" s="831"/>
      <c r="K244" s="831"/>
      <c r="L244" s="831"/>
      <c r="M244" s="831"/>
      <c r="N244" s="831"/>
      <c r="O244" s="832"/>
      <c r="P244" s="828" t="s">
        <v>40</v>
      </c>
      <c r="Q244" s="829"/>
      <c r="R244" s="829"/>
      <c r="S244" s="829"/>
      <c r="T244" s="829"/>
      <c r="U244" s="829"/>
      <c r="V244" s="830"/>
      <c r="W244" s="42" t="s">
        <v>0</v>
      </c>
      <c r="X244" s="43">
        <f>IFERROR(SUM(X235:X242),"0")</f>
        <v>0</v>
      </c>
      <c r="Y244" s="43">
        <f>IFERROR(SUM(Y235:Y242),"0")</f>
        <v>0</v>
      </c>
      <c r="Z244" s="42"/>
      <c r="AA244" s="67"/>
      <c r="AB244" s="67"/>
      <c r="AC244" s="67"/>
    </row>
    <row r="245" spans="1:68" ht="16.5" customHeight="1" x14ac:dyDescent="0.25">
      <c r="A245" s="819" t="s">
        <v>427</v>
      </c>
      <c r="B245" s="819"/>
      <c r="C245" s="819"/>
      <c r="D245" s="819"/>
      <c r="E245" s="819"/>
      <c r="F245" s="819"/>
      <c r="G245" s="819"/>
      <c r="H245" s="819"/>
      <c r="I245" s="819"/>
      <c r="J245" s="819"/>
      <c r="K245" s="819"/>
      <c r="L245" s="819"/>
      <c r="M245" s="819"/>
      <c r="N245" s="819"/>
      <c r="O245" s="819"/>
      <c r="P245" s="819"/>
      <c r="Q245" s="819"/>
      <c r="R245" s="819"/>
      <c r="S245" s="819"/>
      <c r="T245" s="819"/>
      <c r="U245" s="819"/>
      <c r="V245" s="819"/>
      <c r="W245" s="819"/>
      <c r="X245" s="819"/>
      <c r="Y245" s="819"/>
      <c r="Z245" s="819"/>
      <c r="AA245" s="65"/>
      <c r="AB245" s="65"/>
      <c r="AC245" s="79"/>
    </row>
    <row r="246" spans="1:68" ht="14.25" customHeight="1" x14ac:dyDescent="0.25">
      <c r="A246" s="820" t="s">
        <v>101</v>
      </c>
      <c r="B246" s="820"/>
      <c r="C246" s="820"/>
      <c r="D246" s="820"/>
      <c r="E246" s="820"/>
      <c r="F246" s="820"/>
      <c r="G246" s="820"/>
      <c r="H246" s="820"/>
      <c r="I246" s="820"/>
      <c r="J246" s="820"/>
      <c r="K246" s="820"/>
      <c r="L246" s="820"/>
      <c r="M246" s="820"/>
      <c r="N246" s="820"/>
      <c r="O246" s="820"/>
      <c r="P246" s="820"/>
      <c r="Q246" s="820"/>
      <c r="R246" s="820"/>
      <c r="S246" s="820"/>
      <c r="T246" s="820"/>
      <c r="U246" s="820"/>
      <c r="V246" s="820"/>
      <c r="W246" s="820"/>
      <c r="X246" s="820"/>
      <c r="Y246" s="820"/>
      <c r="Z246" s="820"/>
      <c r="AA246" s="66"/>
      <c r="AB246" s="66"/>
      <c r="AC246" s="80"/>
    </row>
    <row r="247" spans="1:68" ht="27" customHeight="1" x14ac:dyDescent="0.25">
      <c r="A247" s="63" t="s">
        <v>428</v>
      </c>
      <c r="B247" s="63" t="s">
        <v>429</v>
      </c>
      <c r="C247" s="36">
        <v>4301011826</v>
      </c>
      <c r="D247" s="821">
        <v>4680115884137</v>
      </c>
      <c r="E247" s="821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106</v>
      </c>
      <c r="L247" s="37" t="s">
        <v>45</v>
      </c>
      <c r="M247" s="38" t="s">
        <v>105</v>
      </c>
      <c r="N247" s="38"/>
      <c r="O247" s="37">
        <v>55</v>
      </c>
      <c r="P247" s="9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3"/>
      <c r="R247" s="823"/>
      <c r="S247" s="823"/>
      <c r="T247" s="82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5" si="46">IFERROR(IF(X247="",0,CEILING((X247/$H247),1)*$H247),"")</f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8" t="s">
        <v>430</v>
      </c>
      <c r="AG247" s="78"/>
      <c r="AJ247" s="84" t="s">
        <v>45</v>
      </c>
      <c r="AK247" s="84">
        <v>0</v>
      </c>
      <c r="BB247" s="339" t="s">
        <v>66</v>
      </c>
      <c r="BM247" s="78">
        <f t="shared" ref="BM247:BM255" si="47">IFERROR(X247*I247/H247,"0")</f>
        <v>0</v>
      </c>
      <c r="BN247" s="78">
        <f t="shared" ref="BN247:BN255" si="48">IFERROR(Y247*I247/H247,"0")</f>
        <v>0</v>
      </c>
      <c r="BO247" s="78">
        <f t="shared" ref="BO247:BO255" si="49">IFERROR(1/J247*(X247/H247),"0")</f>
        <v>0</v>
      </c>
      <c r="BP247" s="78">
        <f t="shared" ref="BP247:BP255" si="50">IFERROR(1/J247*(Y247/H247),"0")</f>
        <v>0</v>
      </c>
    </row>
    <row r="248" spans="1:68" ht="27" customHeight="1" x14ac:dyDescent="0.25">
      <c r="A248" s="63" t="s">
        <v>428</v>
      </c>
      <c r="B248" s="63" t="s">
        <v>431</v>
      </c>
      <c r="C248" s="36">
        <v>4301011942</v>
      </c>
      <c r="D248" s="821">
        <v>4680115884137</v>
      </c>
      <c r="E248" s="821"/>
      <c r="F248" s="62">
        <v>1.45</v>
      </c>
      <c r="G248" s="37">
        <v>8</v>
      </c>
      <c r="H248" s="62">
        <v>11.6</v>
      </c>
      <c r="I248" s="62">
        <v>12.08</v>
      </c>
      <c r="J248" s="37">
        <v>48</v>
      </c>
      <c r="K248" s="37" t="s">
        <v>106</v>
      </c>
      <c r="L248" s="37" t="s">
        <v>45</v>
      </c>
      <c r="M248" s="38" t="s">
        <v>413</v>
      </c>
      <c r="N248" s="38"/>
      <c r="O248" s="37">
        <v>55</v>
      </c>
      <c r="P248" s="9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3"/>
      <c r="R248" s="823"/>
      <c r="S248" s="823"/>
      <c r="T248" s="82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6"/>
        <v>0</v>
      </c>
      <c r="Z248" s="41" t="str">
        <f>IFERROR(IF(Y248=0,"",ROUNDUP(Y248/H248,0)*0.02039),"")</f>
        <v/>
      </c>
      <c r="AA248" s="68" t="s">
        <v>45</v>
      </c>
      <c r="AB248" s="69" t="s">
        <v>45</v>
      </c>
      <c r="AC248" s="340" t="s">
        <v>432</v>
      </c>
      <c r="AG248" s="78"/>
      <c r="AJ248" s="84" t="s">
        <v>45</v>
      </c>
      <c r="AK248" s="84">
        <v>0</v>
      </c>
      <c r="BB248" s="341" t="s">
        <v>66</v>
      </c>
      <c r="BM248" s="78">
        <f t="shared" si="47"/>
        <v>0</v>
      </c>
      <c r="BN248" s="78">
        <f t="shared" si="48"/>
        <v>0</v>
      </c>
      <c r="BO248" s="78">
        <f t="shared" si="49"/>
        <v>0</v>
      </c>
      <c r="BP248" s="78">
        <f t="shared" si="50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4301011724</v>
      </c>
      <c r="D249" s="821">
        <v>4680115884236</v>
      </c>
      <c r="E249" s="821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9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3"/>
      <c r="R249" s="823"/>
      <c r="S249" s="823"/>
      <c r="T249" s="82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6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435</v>
      </c>
      <c r="AG249" s="78"/>
      <c r="AJ249" s="84" t="s">
        <v>45</v>
      </c>
      <c r="AK249" s="84">
        <v>0</v>
      </c>
      <c r="BB249" s="343" t="s">
        <v>66</v>
      </c>
      <c r="BM249" s="78">
        <f t="shared" si="47"/>
        <v>0</v>
      </c>
      <c r="BN249" s="78">
        <f t="shared" si="48"/>
        <v>0</v>
      </c>
      <c r="BO249" s="78">
        <f t="shared" si="49"/>
        <v>0</v>
      </c>
      <c r="BP249" s="78">
        <f t="shared" si="50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4301011721</v>
      </c>
      <c r="D250" s="821">
        <v>4680115884175</v>
      </c>
      <c r="E250" s="821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106</v>
      </c>
      <c r="L250" s="37" t="s">
        <v>45</v>
      </c>
      <c r="M250" s="38" t="s">
        <v>105</v>
      </c>
      <c r="N250" s="38"/>
      <c r="O250" s="37">
        <v>55</v>
      </c>
      <c r="P250" s="9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3"/>
      <c r="R250" s="823"/>
      <c r="S250" s="823"/>
      <c r="T250" s="82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6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438</v>
      </c>
      <c r="AG250" s="78"/>
      <c r="AJ250" s="84" t="s">
        <v>45</v>
      </c>
      <c r="AK250" s="84">
        <v>0</v>
      </c>
      <c r="BB250" s="345" t="s">
        <v>66</v>
      </c>
      <c r="BM250" s="78">
        <f t="shared" si="47"/>
        <v>0</v>
      </c>
      <c r="BN250" s="78">
        <f t="shared" si="48"/>
        <v>0</v>
      </c>
      <c r="BO250" s="78">
        <f t="shared" si="49"/>
        <v>0</v>
      </c>
      <c r="BP250" s="78">
        <f t="shared" si="50"/>
        <v>0</v>
      </c>
    </row>
    <row r="251" spans="1:68" ht="27" customHeight="1" x14ac:dyDescent="0.25">
      <c r="A251" s="63" t="s">
        <v>436</v>
      </c>
      <c r="B251" s="63" t="s">
        <v>439</v>
      </c>
      <c r="C251" s="36">
        <v>4301011941</v>
      </c>
      <c r="D251" s="821">
        <v>4680115884175</v>
      </c>
      <c r="E251" s="82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106</v>
      </c>
      <c r="L251" s="37" t="s">
        <v>45</v>
      </c>
      <c r="M251" s="38" t="s">
        <v>413</v>
      </c>
      <c r="N251" s="38"/>
      <c r="O251" s="37">
        <v>55</v>
      </c>
      <c r="P251" s="95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3"/>
      <c r="R251" s="823"/>
      <c r="S251" s="823"/>
      <c r="T251" s="82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6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6" t="s">
        <v>432</v>
      </c>
      <c r="AG251" s="78"/>
      <c r="AJ251" s="84" t="s">
        <v>45</v>
      </c>
      <c r="AK251" s="84">
        <v>0</v>
      </c>
      <c r="BB251" s="347" t="s">
        <v>66</v>
      </c>
      <c r="BM251" s="78">
        <f t="shared" si="47"/>
        <v>0</v>
      </c>
      <c r="BN251" s="78">
        <f t="shared" si="48"/>
        <v>0</v>
      </c>
      <c r="BO251" s="78">
        <f t="shared" si="49"/>
        <v>0</v>
      </c>
      <c r="BP251" s="78">
        <f t="shared" si="50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4301011824</v>
      </c>
      <c r="D252" s="821">
        <v>4680115884144</v>
      </c>
      <c r="E252" s="82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113</v>
      </c>
      <c r="L252" s="37" t="s">
        <v>45</v>
      </c>
      <c r="M252" s="38" t="s">
        <v>105</v>
      </c>
      <c r="N252" s="38"/>
      <c r="O252" s="37">
        <v>55</v>
      </c>
      <c r="P252" s="9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3"/>
      <c r="R252" s="823"/>
      <c r="S252" s="823"/>
      <c r="T252" s="82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430</v>
      </c>
      <c r="AG252" s="78"/>
      <c r="AJ252" s="84" t="s">
        <v>45</v>
      </c>
      <c r="AK252" s="84">
        <v>0</v>
      </c>
      <c r="BB252" s="349" t="s">
        <v>66</v>
      </c>
      <c r="BM252" s="78">
        <f t="shared" si="47"/>
        <v>0</v>
      </c>
      <c r="BN252" s="78">
        <f t="shared" si="48"/>
        <v>0</v>
      </c>
      <c r="BO252" s="78">
        <f t="shared" si="49"/>
        <v>0</v>
      </c>
      <c r="BP252" s="78">
        <f t="shared" si="50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4301011963</v>
      </c>
      <c r="D253" s="821">
        <v>4680115885288</v>
      </c>
      <c r="E253" s="82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113</v>
      </c>
      <c r="L253" s="37" t="s">
        <v>45</v>
      </c>
      <c r="M253" s="38" t="s">
        <v>105</v>
      </c>
      <c r="N253" s="38"/>
      <c r="O253" s="37">
        <v>55</v>
      </c>
      <c r="P253" s="96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3"/>
      <c r="R253" s="823"/>
      <c r="S253" s="823"/>
      <c r="T253" s="82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444</v>
      </c>
      <c r="AG253" s="78"/>
      <c r="AJ253" s="84" t="s">
        <v>45</v>
      </c>
      <c r="AK253" s="84">
        <v>0</v>
      </c>
      <c r="BB253" s="351" t="s">
        <v>66</v>
      </c>
      <c r="BM253" s="78">
        <f t="shared" si="47"/>
        <v>0</v>
      </c>
      <c r="BN253" s="78">
        <f t="shared" si="48"/>
        <v>0</v>
      </c>
      <c r="BO253" s="78">
        <f t="shared" si="49"/>
        <v>0</v>
      </c>
      <c r="BP253" s="78">
        <f t="shared" si="50"/>
        <v>0</v>
      </c>
    </row>
    <row r="254" spans="1:68" ht="27" customHeight="1" x14ac:dyDescent="0.25">
      <c r="A254" s="63" t="s">
        <v>445</v>
      </c>
      <c r="B254" s="63" t="s">
        <v>446</v>
      </c>
      <c r="C254" s="36">
        <v>4301011726</v>
      </c>
      <c r="D254" s="821">
        <v>4680115884182</v>
      </c>
      <c r="E254" s="821"/>
      <c r="F254" s="62">
        <v>0.37</v>
      </c>
      <c r="G254" s="37">
        <v>10</v>
      </c>
      <c r="H254" s="62">
        <v>3.7</v>
      </c>
      <c r="I254" s="62">
        <v>3.91</v>
      </c>
      <c r="J254" s="37">
        <v>132</v>
      </c>
      <c r="K254" s="37" t="s">
        <v>113</v>
      </c>
      <c r="L254" s="37" t="s">
        <v>45</v>
      </c>
      <c r="M254" s="38" t="s">
        <v>105</v>
      </c>
      <c r="N254" s="38"/>
      <c r="O254" s="37">
        <v>55</v>
      </c>
      <c r="P254" s="9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3"/>
      <c r="R254" s="823"/>
      <c r="S254" s="823"/>
      <c r="T254" s="82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435</v>
      </c>
      <c r="AG254" s="78"/>
      <c r="AJ254" s="84" t="s">
        <v>45</v>
      </c>
      <c r="AK254" s="84">
        <v>0</v>
      </c>
      <c r="BB254" s="353" t="s">
        <v>66</v>
      </c>
      <c r="BM254" s="78">
        <f t="shared" si="47"/>
        <v>0</v>
      </c>
      <c r="BN254" s="78">
        <f t="shared" si="48"/>
        <v>0</v>
      </c>
      <c r="BO254" s="78">
        <f t="shared" si="49"/>
        <v>0</v>
      </c>
      <c r="BP254" s="78">
        <f t="shared" si="50"/>
        <v>0</v>
      </c>
    </row>
    <row r="255" spans="1:68" ht="27" customHeight="1" x14ac:dyDescent="0.25">
      <c r="A255" s="63" t="s">
        <v>447</v>
      </c>
      <c r="B255" s="63" t="s">
        <v>448</v>
      </c>
      <c r="C255" s="36">
        <v>4301011722</v>
      </c>
      <c r="D255" s="821">
        <v>4680115884205</v>
      </c>
      <c r="E255" s="82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113</v>
      </c>
      <c r="L255" s="37" t="s">
        <v>45</v>
      </c>
      <c r="M255" s="38" t="s">
        <v>105</v>
      </c>
      <c r="N255" s="38"/>
      <c r="O255" s="37">
        <v>55</v>
      </c>
      <c r="P255" s="9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3"/>
      <c r="R255" s="823"/>
      <c r="S255" s="823"/>
      <c r="T255" s="82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6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4" t="s">
        <v>438</v>
      </c>
      <c r="AG255" s="78"/>
      <c r="AJ255" s="84" t="s">
        <v>45</v>
      </c>
      <c r="AK255" s="84">
        <v>0</v>
      </c>
      <c r="BB255" s="355" t="s">
        <v>66</v>
      </c>
      <c r="BM255" s="78">
        <f t="shared" si="47"/>
        <v>0</v>
      </c>
      <c r="BN255" s="78">
        <f t="shared" si="48"/>
        <v>0</v>
      </c>
      <c r="BO255" s="78">
        <f t="shared" si="49"/>
        <v>0</v>
      </c>
      <c r="BP255" s="78">
        <f t="shared" si="50"/>
        <v>0</v>
      </c>
    </row>
    <row r="256" spans="1:68" x14ac:dyDescent="0.2">
      <c r="A256" s="831"/>
      <c r="B256" s="831"/>
      <c r="C256" s="831"/>
      <c r="D256" s="831"/>
      <c r="E256" s="831"/>
      <c r="F256" s="831"/>
      <c r="G256" s="831"/>
      <c r="H256" s="831"/>
      <c r="I256" s="831"/>
      <c r="J256" s="831"/>
      <c r="K256" s="831"/>
      <c r="L256" s="831"/>
      <c r="M256" s="831"/>
      <c r="N256" s="831"/>
      <c r="O256" s="832"/>
      <c r="P256" s="828" t="s">
        <v>40</v>
      </c>
      <c r="Q256" s="829"/>
      <c r="R256" s="829"/>
      <c r="S256" s="829"/>
      <c r="T256" s="829"/>
      <c r="U256" s="829"/>
      <c r="V256" s="830"/>
      <c r="W256" s="42" t="s">
        <v>39</v>
      </c>
      <c r="X256" s="43">
        <f>IFERROR(X247/H247,"0")+IFERROR(X248/H248,"0")+IFERROR(X249/H249,"0")+IFERROR(X250/H250,"0")+IFERROR(X251/H251,"0")+IFERROR(X252/H252,"0")+IFERROR(X253/H253,"0")+IFERROR(X254/H254,"0")+IFERROR(X255/H255,"0")</f>
        <v>0</v>
      </c>
      <c r="Y256" s="43">
        <f>IFERROR(Y247/H247,"0")+IFERROR(Y248/H248,"0")+IFERROR(Y249/H249,"0")+IFERROR(Y250/H250,"0")+IFERROR(Y251/H251,"0")+IFERROR(Y252/H252,"0")+IFERROR(Y253/H253,"0")+IFERROR(Y254/H254,"0")+IFERROR(Y255/H255,"0")</f>
        <v>0</v>
      </c>
      <c r="Z256" s="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831"/>
      <c r="B257" s="831"/>
      <c r="C257" s="831"/>
      <c r="D257" s="831"/>
      <c r="E257" s="831"/>
      <c r="F257" s="831"/>
      <c r="G257" s="831"/>
      <c r="H257" s="831"/>
      <c r="I257" s="831"/>
      <c r="J257" s="831"/>
      <c r="K257" s="831"/>
      <c r="L257" s="831"/>
      <c r="M257" s="831"/>
      <c r="N257" s="831"/>
      <c r="O257" s="832"/>
      <c r="P257" s="828" t="s">
        <v>40</v>
      </c>
      <c r="Q257" s="829"/>
      <c r="R257" s="829"/>
      <c r="S257" s="829"/>
      <c r="T257" s="829"/>
      <c r="U257" s="829"/>
      <c r="V257" s="830"/>
      <c r="W257" s="42" t="s">
        <v>0</v>
      </c>
      <c r="X257" s="43">
        <f>IFERROR(SUM(X247:X255),"0")</f>
        <v>0</v>
      </c>
      <c r="Y257" s="43">
        <f>IFERROR(SUM(Y247:Y255),"0")</f>
        <v>0</v>
      </c>
      <c r="Z257" s="42"/>
      <c r="AA257" s="67"/>
      <c r="AB257" s="67"/>
      <c r="AC257" s="67"/>
    </row>
    <row r="258" spans="1:68" ht="14.25" customHeight="1" x14ac:dyDescent="0.25">
      <c r="A258" s="820" t="s">
        <v>150</v>
      </c>
      <c r="B258" s="820"/>
      <c r="C258" s="820"/>
      <c r="D258" s="820"/>
      <c r="E258" s="820"/>
      <c r="F258" s="820"/>
      <c r="G258" s="820"/>
      <c r="H258" s="820"/>
      <c r="I258" s="820"/>
      <c r="J258" s="820"/>
      <c r="K258" s="820"/>
      <c r="L258" s="820"/>
      <c r="M258" s="820"/>
      <c r="N258" s="820"/>
      <c r="O258" s="820"/>
      <c r="P258" s="820"/>
      <c r="Q258" s="820"/>
      <c r="R258" s="820"/>
      <c r="S258" s="820"/>
      <c r="T258" s="820"/>
      <c r="U258" s="820"/>
      <c r="V258" s="820"/>
      <c r="W258" s="820"/>
      <c r="X258" s="820"/>
      <c r="Y258" s="820"/>
      <c r="Z258" s="820"/>
      <c r="AA258" s="66"/>
      <c r="AB258" s="66"/>
      <c r="AC258" s="80"/>
    </row>
    <row r="259" spans="1:68" ht="27" customHeight="1" x14ac:dyDescent="0.25">
      <c r="A259" s="63" t="s">
        <v>449</v>
      </c>
      <c r="B259" s="63" t="s">
        <v>450</v>
      </c>
      <c r="C259" s="36">
        <v>4301020340</v>
      </c>
      <c r="D259" s="821">
        <v>4680115885721</v>
      </c>
      <c r="E259" s="821"/>
      <c r="F259" s="62">
        <v>0.33</v>
      </c>
      <c r="G259" s="37">
        <v>6</v>
      </c>
      <c r="H259" s="62">
        <v>1.98</v>
      </c>
      <c r="I259" s="62">
        <v>2.08</v>
      </c>
      <c r="J259" s="37">
        <v>234</v>
      </c>
      <c r="K259" s="37" t="s">
        <v>123</v>
      </c>
      <c r="L259" s="37" t="s">
        <v>45</v>
      </c>
      <c r="M259" s="38" t="s">
        <v>112</v>
      </c>
      <c r="N259" s="38"/>
      <c r="O259" s="37">
        <v>50</v>
      </c>
      <c r="P259" s="9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3"/>
      <c r="R259" s="823"/>
      <c r="S259" s="823"/>
      <c r="T259" s="8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IFERROR(IF(Y259=0,"",ROUNDUP(Y259/H259,0)*0.00502),"")</f>
        <v/>
      </c>
      <c r="AA259" s="68" t="s">
        <v>45</v>
      </c>
      <c r="AB259" s="69" t="s">
        <v>45</v>
      </c>
      <c r="AC259" s="356" t="s">
        <v>451</v>
      </c>
      <c r="AG259" s="78"/>
      <c r="AJ259" s="84" t="s">
        <v>45</v>
      </c>
      <c r="AK259" s="84">
        <v>0</v>
      </c>
      <c r="BB259" s="35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831"/>
      <c r="B260" s="831"/>
      <c r="C260" s="831"/>
      <c r="D260" s="831"/>
      <c r="E260" s="831"/>
      <c r="F260" s="831"/>
      <c r="G260" s="831"/>
      <c r="H260" s="831"/>
      <c r="I260" s="831"/>
      <c r="J260" s="831"/>
      <c r="K260" s="831"/>
      <c r="L260" s="831"/>
      <c r="M260" s="831"/>
      <c r="N260" s="831"/>
      <c r="O260" s="832"/>
      <c r="P260" s="828" t="s">
        <v>40</v>
      </c>
      <c r="Q260" s="829"/>
      <c r="R260" s="829"/>
      <c r="S260" s="829"/>
      <c r="T260" s="829"/>
      <c r="U260" s="829"/>
      <c r="V260" s="830"/>
      <c r="W260" s="42" t="s">
        <v>39</v>
      </c>
      <c r="X260" s="43">
        <f>IFERROR(X259/H259,"0")</f>
        <v>0</v>
      </c>
      <c r="Y260" s="43">
        <f>IFERROR(Y259/H259,"0")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831"/>
      <c r="B261" s="831"/>
      <c r="C261" s="831"/>
      <c r="D261" s="831"/>
      <c r="E261" s="831"/>
      <c r="F261" s="831"/>
      <c r="G261" s="831"/>
      <c r="H261" s="831"/>
      <c r="I261" s="831"/>
      <c r="J261" s="831"/>
      <c r="K261" s="831"/>
      <c r="L261" s="831"/>
      <c r="M261" s="831"/>
      <c r="N261" s="831"/>
      <c r="O261" s="832"/>
      <c r="P261" s="828" t="s">
        <v>40</v>
      </c>
      <c r="Q261" s="829"/>
      <c r="R261" s="829"/>
      <c r="S261" s="829"/>
      <c r="T261" s="829"/>
      <c r="U261" s="829"/>
      <c r="V261" s="830"/>
      <c r="W261" s="42" t="s">
        <v>0</v>
      </c>
      <c r="X261" s="43">
        <f>IFERROR(SUM(X259:X259),"0")</f>
        <v>0</v>
      </c>
      <c r="Y261" s="43">
        <f>IFERROR(SUM(Y259:Y259),"0")</f>
        <v>0</v>
      </c>
      <c r="Z261" s="42"/>
      <c r="AA261" s="67"/>
      <c r="AB261" s="67"/>
      <c r="AC261" s="67"/>
    </row>
    <row r="262" spans="1:68" ht="16.5" customHeight="1" x14ac:dyDescent="0.25">
      <c r="A262" s="819" t="s">
        <v>452</v>
      </c>
      <c r="B262" s="819"/>
      <c r="C262" s="819"/>
      <c r="D262" s="819"/>
      <c r="E262" s="819"/>
      <c r="F262" s="819"/>
      <c r="G262" s="819"/>
      <c r="H262" s="819"/>
      <c r="I262" s="819"/>
      <c r="J262" s="819"/>
      <c r="K262" s="819"/>
      <c r="L262" s="819"/>
      <c r="M262" s="819"/>
      <c r="N262" s="819"/>
      <c r="O262" s="819"/>
      <c r="P262" s="819"/>
      <c r="Q262" s="819"/>
      <c r="R262" s="819"/>
      <c r="S262" s="819"/>
      <c r="T262" s="819"/>
      <c r="U262" s="819"/>
      <c r="V262" s="819"/>
      <c r="W262" s="819"/>
      <c r="X262" s="819"/>
      <c r="Y262" s="819"/>
      <c r="Z262" s="819"/>
      <c r="AA262" s="65"/>
      <c r="AB262" s="65"/>
      <c r="AC262" s="79"/>
    </row>
    <row r="263" spans="1:68" ht="14.25" customHeight="1" x14ac:dyDescent="0.25">
      <c r="A263" s="820" t="s">
        <v>101</v>
      </c>
      <c r="B263" s="820"/>
      <c r="C263" s="820"/>
      <c r="D263" s="820"/>
      <c r="E263" s="820"/>
      <c r="F263" s="820"/>
      <c r="G263" s="820"/>
      <c r="H263" s="820"/>
      <c r="I263" s="820"/>
      <c r="J263" s="820"/>
      <c r="K263" s="820"/>
      <c r="L263" s="820"/>
      <c r="M263" s="820"/>
      <c r="N263" s="820"/>
      <c r="O263" s="820"/>
      <c r="P263" s="820"/>
      <c r="Q263" s="820"/>
      <c r="R263" s="820"/>
      <c r="S263" s="820"/>
      <c r="T263" s="820"/>
      <c r="U263" s="820"/>
      <c r="V263" s="820"/>
      <c r="W263" s="820"/>
      <c r="X263" s="820"/>
      <c r="Y263" s="820"/>
      <c r="Z263" s="820"/>
      <c r="AA263" s="66"/>
      <c r="AB263" s="66"/>
      <c r="AC263" s="80"/>
    </row>
    <row r="264" spans="1:68" ht="27" customHeight="1" x14ac:dyDescent="0.25">
      <c r="A264" s="63" t="s">
        <v>453</v>
      </c>
      <c r="B264" s="63" t="s">
        <v>454</v>
      </c>
      <c r="C264" s="36">
        <v>4301011855</v>
      </c>
      <c r="D264" s="821">
        <v>4680115885837</v>
      </c>
      <c r="E264" s="821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106</v>
      </c>
      <c r="L264" s="37" t="s">
        <v>45</v>
      </c>
      <c r="M264" s="38" t="s">
        <v>105</v>
      </c>
      <c r="N264" s="38"/>
      <c r="O264" s="37">
        <v>55</v>
      </c>
      <c r="P264" s="9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3"/>
      <c r="R264" s="823"/>
      <c r="S264" s="823"/>
      <c r="T264" s="82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1"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455</v>
      </c>
      <c r="AG264" s="78"/>
      <c r="AJ264" s="84" t="s">
        <v>45</v>
      </c>
      <c r="AK264" s="84">
        <v>0</v>
      </c>
      <c r="BB264" s="359" t="s">
        <v>66</v>
      </c>
      <c r="BM264" s="78">
        <f t="shared" ref="BM264:BM272" si="52">IFERROR(X264*I264/H264,"0")</f>
        <v>0</v>
      </c>
      <c r="BN264" s="78">
        <f t="shared" ref="BN264:BN272" si="53">IFERROR(Y264*I264/H264,"0")</f>
        <v>0</v>
      </c>
      <c r="BO264" s="78">
        <f t="shared" ref="BO264:BO272" si="54">IFERROR(1/J264*(X264/H264),"0")</f>
        <v>0</v>
      </c>
      <c r="BP264" s="78">
        <f t="shared" ref="BP264:BP272" si="55">IFERROR(1/J264*(Y264/H264),"0")</f>
        <v>0</v>
      </c>
    </row>
    <row r="265" spans="1:68" ht="27" customHeight="1" x14ac:dyDescent="0.25">
      <c r="A265" s="63" t="s">
        <v>456</v>
      </c>
      <c r="B265" s="63" t="s">
        <v>457</v>
      </c>
      <c r="C265" s="36">
        <v>4301011850</v>
      </c>
      <c r="D265" s="821">
        <v>4680115885806</v>
      </c>
      <c r="E265" s="8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106</v>
      </c>
      <c r="L265" s="37" t="s">
        <v>45</v>
      </c>
      <c r="M265" s="38" t="s">
        <v>105</v>
      </c>
      <c r="N265" s="38"/>
      <c r="O265" s="37">
        <v>55</v>
      </c>
      <c r="P265" s="9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3"/>
      <c r="R265" s="823"/>
      <c r="S265" s="823"/>
      <c r="T265" s="82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1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458</v>
      </c>
      <c r="AG265" s="78"/>
      <c r="AJ265" s="84" t="s">
        <v>45</v>
      </c>
      <c r="AK265" s="84">
        <v>0</v>
      </c>
      <c r="BB265" s="361" t="s">
        <v>66</v>
      </c>
      <c r="BM265" s="78">
        <f t="shared" si="52"/>
        <v>0</v>
      </c>
      <c r="BN265" s="78">
        <f t="shared" si="53"/>
        <v>0</v>
      </c>
      <c r="BO265" s="78">
        <f t="shared" si="54"/>
        <v>0</v>
      </c>
      <c r="BP265" s="78">
        <f t="shared" si="55"/>
        <v>0</v>
      </c>
    </row>
    <row r="266" spans="1:68" ht="27" customHeight="1" x14ac:dyDescent="0.25">
      <c r="A266" s="63" t="s">
        <v>456</v>
      </c>
      <c r="B266" s="63" t="s">
        <v>459</v>
      </c>
      <c r="C266" s="36">
        <v>4301011910</v>
      </c>
      <c r="D266" s="821">
        <v>4680115885806</v>
      </c>
      <c r="E266" s="821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106</v>
      </c>
      <c r="L266" s="37" t="s">
        <v>45</v>
      </c>
      <c r="M266" s="38" t="s">
        <v>413</v>
      </c>
      <c r="N266" s="38"/>
      <c r="O266" s="37">
        <v>55</v>
      </c>
      <c r="P266" s="96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3"/>
      <c r="R266" s="823"/>
      <c r="S266" s="823"/>
      <c r="T266" s="82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1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2" t="s">
        <v>460</v>
      </c>
      <c r="AG266" s="78"/>
      <c r="AJ266" s="84" t="s">
        <v>45</v>
      </c>
      <c r="AK266" s="84">
        <v>0</v>
      </c>
      <c r="BB266" s="363" t="s">
        <v>66</v>
      </c>
      <c r="BM266" s="78">
        <f t="shared" si="52"/>
        <v>0</v>
      </c>
      <c r="BN266" s="78">
        <f t="shared" si="53"/>
        <v>0</v>
      </c>
      <c r="BO266" s="78">
        <f t="shared" si="54"/>
        <v>0</v>
      </c>
      <c r="BP266" s="78">
        <f t="shared" si="55"/>
        <v>0</v>
      </c>
    </row>
    <row r="267" spans="1:68" ht="37.5" customHeight="1" x14ac:dyDescent="0.25">
      <c r="A267" s="63" t="s">
        <v>461</v>
      </c>
      <c r="B267" s="63" t="s">
        <v>462</v>
      </c>
      <c r="C267" s="36">
        <v>4301011313</v>
      </c>
      <c r="D267" s="821">
        <v>4607091385984</v>
      </c>
      <c r="E267" s="82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105</v>
      </c>
      <c r="N267" s="38"/>
      <c r="O267" s="37">
        <v>55</v>
      </c>
      <c r="P267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23"/>
      <c r="R267" s="823"/>
      <c r="S267" s="823"/>
      <c r="T267" s="82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1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463</v>
      </c>
      <c r="AG267" s="78"/>
      <c r="AJ267" s="84" t="s">
        <v>45</v>
      </c>
      <c r="AK267" s="84">
        <v>0</v>
      </c>
      <c r="BB267" s="365" t="s">
        <v>66</v>
      </c>
      <c r="BM267" s="78">
        <f t="shared" si="52"/>
        <v>0</v>
      </c>
      <c r="BN267" s="78">
        <f t="shared" si="53"/>
        <v>0</v>
      </c>
      <c r="BO267" s="78">
        <f t="shared" si="54"/>
        <v>0</v>
      </c>
      <c r="BP267" s="78">
        <f t="shared" si="55"/>
        <v>0</v>
      </c>
    </row>
    <row r="268" spans="1:68" ht="37.5" customHeight="1" x14ac:dyDescent="0.25">
      <c r="A268" s="63" t="s">
        <v>464</v>
      </c>
      <c r="B268" s="63" t="s">
        <v>465</v>
      </c>
      <c r="C268" s="36">
        <v>4301011853</v>
      </c>
      <c r="D268" s="821">
        <v>4680115885851</v>
      </c>
      <c r="E268" s="821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105</v>
      </c>
      <c r="N268" s="38"/>
      <c r="O268" s="37">
        <v>55</v>
      </c>
      <c r="P268" s="9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823"/>
      <c r="R268" s="823"/>
      <c r="S268" s="823"/>
      <c r="T268" s="82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1"/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66" t="s">
        <v>466</v>
      </c>
      <c r="AG268" s="78"/>
      <c r="AJ268" s="84" t="s">
        <v>45</v>
      </c>
      <c r="AK268" s="84">
        <v>0</v>
      </c>
      <c r="BB268" s="367" t="s">
        <v>66</v>
      </c>
      <c r="BM268" s="78">
        <f t="shared" si="52"/>
        <v>0</v>
      </c>
      <c r="BN268" s="78">
        <f t="shared" si="53"/>
        <v>0</v>
      </c>
      <c r="BO268" s="78">
        <f t="shared" si="54"/>
        <v>0</v>
      </c>
      <c r="BP268" s="78">
        <f t="shared" si="55"/>
        <v>0</v>
      </c>
    </row>
    <row r="269" spans="1:68" ht="27" customHeight="1" x14ac:dyDescent="0.25">
      <c r="A269" s="63" t="s">
        <v>467</v>
      </c>
      <c r="B269" s="63" t="s">
        <v>468</v>
      </c>
      <c r="C269" s="36">
        <v>4301011319</v>
      </c>
      <c r="D269" s="821">
        <v>4607091387469</v>
      </c>
      <c r="E269" s="821"/>
      <c r="F269" s="62">
        <v>0.5</v>
      </c>
      <c r="G269" s="37">
        <v>10</v>
      </c>
      <c r="H269" s="62">
        <v>5</v>
      </c>
      <c r="I269" s="62">
        <v>5.21</v>
      </c>
      <c r="J269" s="37">
        <v>132</v>
      </c>
      <c r="K269" s="37" t="s">
        <v>113</v>
      </c>
      <c r="L269" s="37" t="s">
        <v>45</v>
      </c>
      <c r="M269" s="38" t="s">
        <v>105</v>
      </c>
      <c r="N269" s="38"/>
      <c r="O269" s="37">
        <v>55</v>
      </c>
      <c r="P269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23"/>
      <c r="R269" s="823"/>
      <c r="S269" s="823"/>
      <c r="T269" s="82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469</v>
      </c>
      <c r="AG269" s="78"/>
      <c r="AJ269" s="84" t="s">
        <v>45</v>
      </c>
      <c r="AK269" s="84">
        <v>0</v>
      </c>
      <c r="BB269" s="369" t="s">
        <v>66</v>
      </c>
      <c r="BM269" s="78">
        <f t="shared" si="52"/>
        <v>0</v>
      </c>
      <c r="BN269" s="78">
        <f t="shared" si="53"/>
        <v>0</v>
      </c>
      <c r="BO269" s="78">
        <f t="shared" si="54"/>
        <v>0</v>
      </c>
      <c r="BP269" s="78">
        <f t="shared" si="55"/>
        <v>0</v>
      </c>
    </row>
    <row r="270" spans="1:68" ht="27" customHeight="1" x14ac:dyDescent="0.25">
      <c r="A270" s="63" t="s">
        <v>470</v>
      </c>
      <c r="B270" s="63" t="s">
        <v>471</v>
      </c>
      <c r="C270" s="36">
        <v>4301011852</v>
      </c>
      <c r="D270" s="821">
        <v>4680115885844</v>
      </c>
      <c r="E270" s="821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113</v>
      </c>
      <c r="L270" s="37" t="s">
        <v>45</v>
      </c>
      <c r="M270" s="38" t="s">
        <v>105</v>
      </c>
      <c r="N270" s="38"/>
      <c r="O270" s="37">
        <v>55</v>
      </c>
      <c r="P270" s="9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823"/>
      <c r="R270" s="823"/>
      <c r="S270" s="823"/>
      <c r="T270" s="82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472</v>
      </c>
      <c r="AG270" s="78"/>
      <c r="AJ270" s="84" t="s">
        <v>45</v>
      </c>
      <c r="AK270" s="84">
        <v>0</v>
      </c>
      <c r="BB270" s="371" t="s">
        <v>66</v>
      </c>
      <c r="BM270" s="78">
        <f t="shared" si="52"/>
        <v>0</v>
      </c>
      <c r="BN270" s="78">
        <f t="shared" si="53"/>
        <v>0</v>
      </c>
      <c r="BO270" s="78">
        <f t="shared" si="54"/>
        <v>0</v>
      </c>
      <c r="BP270" s="78">
        <f t="shared" si="55"/>
        <v>0</v>
      </c>
    </row>
    <row r="271" spans="1:68" ht="27" customHeight="1" x14ac:dyDescent="0.25">
      <c r="A271" s="63" t="s">
        <v>473</v>
      </c>
      <c r="B271" s="63" t="s">
        <v>474</v>
      </c>
      <c r="C271" s="36">
        <v>4301011316</v>
      </c>
      <c r="D271" s="821">
        <v>4607091387438</v>
      </c>
      <c r="E271" s="821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113</v>
      </c>
      <c r="L271" s="37" t="s">
        <v>45</v>
      </c>
      <c r="M271" s="38" t="s">
        <v>105</v>
      </c>
      <c r="N271" s="38"/>
      <c r="O271" s="37">
        <v>55</v>
      </c>
      <c r="P271" s="97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23"/>
      <c r="R271" s="823"/>
      <c r="S271" s="823"/>
      <c r="T271" s="82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475</v>
      </c>
      <c r="AG271" s="78"/>
      <c r="AJ271" s="84" t="s">
        <v>45</v>
      </c>
      <c r="AK271" s="84">
        <v>0</v>
      </c>
      <c r="BB271" s="373" t="s">
        <v>66</v>
      </c>
      <c r="BM271" s="78">
        <f t="shared" si="52"/>
        <v>0</v>
      </c>
      <c r="BN271" s="78">
        <f t="shared" si="53"/>
        <v>0</v>
      </c>
      <c r="BO271" s="78">
        <f t="shared" si="54"/>
        <v>0</v>
      </c>
      <c r="BP271" s="78">
        <f t="shared" si="55"/>
        <v>0</v>
      </c>
    </row>
    <row r="272" spans="1:68" ht="27" customHeight="1" x14ac:dyDescent="0.25">
      <c r="A272" s="63" t="s">
        <v>476</v>
      </c>
      <c r="B272" s="63" t="s">
        <v>477</v>
      </c>
      <c r="C272" s="36">
        <v>4301011851</v>
      </c>
      <c r="D272" s="821">
        <v>4680115885820</v>
      </c>
      <c r="E272" s="821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113</v>
      </c>
      <c r="L272" s="37" t="s">
        <v>45</v>
      </c>
      <c r="M272" s="38" t="s">
        <v>105</v>
      </c>
      <c r="N272" s="38"/>
      <c r="O272" s="37">
        <v>55</v>
      </c>
      <c r="P272" s="9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823"/>
      <c r="R272" s="823"/>
      <c r="S272" s="823"/>
      <c r="T272" s="82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1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4" t="s">
        <v>478</v>
      </c>
      <c r="AG272" s="78"/>
      <c r="AJ272" s="84" t="s">
        <v>45</v>
      </c>
      <c r="AK272" s="84">
        <v>0</v>
      </c>
      <c r="BB272" s="375" t="s">
        <v>66</v>
      </c>
      <c r="BM272" s="78">
        <f t="shared" si="52"/>
        <v>0</v>
      </c>
      <c r="BN272" s="78">
        <f t="shared" si="53"/>
        <v>0</v>
      </c>
      <c r="BO272" s="78">
        <f t="shared" si="54"/>
        <v>0</v>
      </c>
      <c r="BP272" s="78">
        <f t="shared" si="55"/>
        <v>0</v>
      </c>
    </row>
    <row r="273" spans="1:68" x14ac:dyDescent="0.2">
      <c r="A273" s="831"/>
      <c r="B273" s="831"/>
      <c r="C273" s="831"/>
      <c r="D273" s="831"/>
      <c r="E273" s="831"/>
      <c r="F273" s="831"/>
      <c r="G273" s="831"/>
      <c r="H273" s="831"/>
      <c r="I273" s="831"/>
      <c r="J273" s="831"/>
      <c r="K273" s="831"/>
      <c r="L273" s="831"/>
      <c r="M273" s="831"/>
      <c r="N273" s="831"/>
      <c r="O273" s="832"/>
      <c r="P273" s="828" t="s">
        <v>40</v>
      </c>
      <c r="Q273" s="829"/>
      <c r="R273" s="829"/>
      <c r="S273" s="829"/>
      <c r="T273" s="829"/>
      <c r="U273" s="829"/>
      <c r="V273" s="830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31"/>
      <c r="B274" s="831"/>
      <c r="C274" s="831"/>
      <c r="D274" s="831"/>
      <c r="E274" s="831"/>
      <c r="F274" s="831"/>
      <c r="G274" s="831"/>
      <c r="H274" s="831"/>
      <c r="I274" s="831"/>
      <c r="J274" s="831"/>
      <c r="K274" s="831"/>
      <c r="L274" s="831"/>
      <c r="M274" s="831"/>
      <c r="N274" s="831"/>
      <c r="O274" s="832"/>
      <c r="P274" s="828" t="s">
        <v>40</v>
      </c>
      <c r="Q274" s="829"/>
      <c r="R274" s="829"/>
      <c r="S274" s="829"/>
      <c r="T274" s="829"/>
      <c r="U274" s="829"/>
      <c r="V274" s="830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6.5" customHeight="1" x14ac:dyDescent="0.25">
      <c r="A275" s="819" t="s">
        <v>479</v>
      </c>
      <c r="B275" s="819"/>
      <c r="C275" s="819"/>
      <c r="D275" s="819"/>
      <c r="E275" s="819"/>
      <c r="F275" s="819"/>
      <c r="G275" s="819"/>
      <c r="H275" s="819"/>
      <c r="I275" s="819"/>
      <c r="J275" s="819"/>
      <c r="K275" s="819"/>
      <c r="L275" s="819"/>
      <c r="M275" s="819"/>
      <c r="N275" s="819"/>
      <c r="O275" s="819"/>
      <c r="P275" s="819"/>
      <c r="Q275" s="819"/>
      <c r="R275" s="819"/>
      <c r="S275" s="819"/>
      <c r="T275" s="819"/>
      <c r="U275" s="819"/>
      <c r="V275" s="819"/>
      <c r="W275" s="819"/>
      <c r="X275" s="819"/>
      <c r="Y275" s="819"/>
      <c r="Z275" s="819"/>
      <c r="AA275" s="65"/>
      <c r="AB275" s="65"/>
      <c r="AC275" s="79"/>
    </row>
    <row r="276" spans="1:68" ht="14.25" customHeight="1" x14ac:dyDescent="0.25">
      <c r="A276" s="820" t="s">
        <v>101</v>
      </c>
      <c r="B276" s="820"/>
      <c r="C276" s="820"/>
      <c r="D276" s="820"/>
      <c r="E276" s="820"/>
      <c r="F276" s="820"/>
      <c r="G276" s="820"/>
      <c r="H276" s="820"/>
      <c r="I276" s="820"/>
      <c r="J276" s="820"/>
      <c r="K276" s="820"/>
      <c r="L276" s="820"/>
      <c r="M276" s="820"/>
      <c r="N276" s="820"/>
      <c r="O276" s="820"/>
      <c r="P276" s="820"/>
      <c r="Q276" s="820"/>
      <c r="R276" s="820"/>
      <c r="S276" s="820"/>
      <c r="T276" s="820"/>
      <c r="U276" s="820"/>
      <c r="V276" s="820"/>
      <c r="W276" s="820"/>
      <c r="X276" s="820"/>
      <c r="Y276" s="820"/>
      <c r="Z276" s="820"/>
      <c r="AA276" s="66"/>
      <c r="AB276" s="66"/>
      <c r="AC276" s="80"/>
    </row>
    <row r="277" spans="1:68" ht="37.5" customHeight="1" x14ac:dyDescent="0.25">
      <c r="A277" s="63" t="s">
        <v>480</v>
      </c>
      <c r="B277" s="63" t="s">
        <v>481</v>
      </c>
      <c r="C277" s="36">
        <v>4301011876</v>
      </c>
      <c r="D277" s="821">
        <v>4680115885707</v>
      </c>
      <c r="E277" s="821"/>
      <c r="F277" s="62">
        <v>0.9</v>
      </c>
      <c r="G277" s="37">
        <v>10</v>
      </c>
      <c r="H277" s="62">
        <v>9</v>
      </c>
      <c r="I277" s="62">
        <v>9.4350000000000005</v>
      </c>
      <c r="J277" s="37">
        <v>64</v>
      </c>
      <c r="K277" s="37" t="s">
        <v>106</v>
      </c>
      <c r="L277" s="37" t="s">
        <v>45</v>
      </c>
      <c r="M277" s="38" t="s">
        <v>105</v>
      </c>
      <c r="N277" s="38"/>
      <c r="O277" s="37">
        <v>31</v>
      </c>
      <c r="P277" s="9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3"/>
      <c r="R277" s="823"/>
      <c r="S277" s="823"/>
      <c r="T277" s="824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6" t="s">
        <v>419</v>
      </c>
      <c r="AG277" s="78"/>
      <c r="AJ277" s="84" t="s">
        <v>45</v>
      </c>
      <c r="AK277" s="84">
        <v>0</v>
      </c>
      <c r="BB277" s="377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31"/>
      <c r="B278" s="831"/>
      <c r="C278" s="831"/>
      <c r="D278" s="831"/>
      <c r="E278" s="831"/>
      <c r="F278" s="831"/>
      <c r="G278" s="831"/>
      <c r="H278" s="831"/>
      <c r="I278" s="831"/>
      <c r="J278" s="831"/>
      <c r="K278" s="831"/>
      <c r="L278" s="831"/>
      <c r="M278" s="831"/>
      <c r="N278" s="831"/>
      <c r="O278" s="832"/>
      <c r="P278" s="828" t="s">
        <v>40</v>
      </c>
      <c r="Q278" s="829"/>
      <c r="R278" s="829"/>
      <c r="S278" s="829"/>
      <c r="T278" s="829"/>
      <c r="U278" s="829"/>
      <c r="V278" s="83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31"/>
      <c r="B279" s="831"/>
      <c r="C279" s="831"/>
      <c r="D279" s="831"/>
      <c r="E279" s="831"/>
      <c r="F279" s="831"/>
      <c r="G279" s="831"/>
      <c r="H279" s="831"/>
      <c r="I279" s="831"/>
      <c r="J279" s="831"/>
      <c r="K279" s="831"/>
      <c r="L279" s="831"/>
      <c r="M279" s="831"/>
      <c r="N279" s="831"/>
      <c r="O279" s="832"/>
      <c r="P279" s="828" t="s">
        <v>40</v>
      </c>
      <c r="Q279" s="829"/>
      <c r="R279" s="829"/>
      <c r="S279" s="829"/>
      <c r="T279" s="829"/>
      <c r="U279" s="829"/>
      <c r="V279" s="83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19" t="s">
        <v>482</v>
      </c>
      <c r="B280" s="819"/>
      <c r="C280" s="819"/>
      <c r="D280" s="819"/>
      <c r="E280" s="819"/>
      <c r="F280" s="819"/>
      <c r="G280" s="819"/>
      <c r="H280" s="819"/>
      <c r="I280" s="819"/>
      <c r="J280" s="819"/>
      <c r="K280" s="819"/>
      <c r="L280" s="819"/>
      <c r="M280" s="819"/>
      <c r="N280" s="819"/>
      <c r="O280" s="819"/>
      <c r="P280" s="819"/>
      <c r="Q280" s="819"/>
      <c r="R280" s="819"/>
      <c r="S280" s="819"/>
      <c r="T280" s="819"/>
      <c r="U280" s="819"/>
      <c r="V280" s="819"/>
      <c r="W280" s="819"/>
      <c r="X280" s="819"/>
      <c r="Y280" s="819"/>
      <c r="Z280" s="819"/>
      <c r="AA280" s="65"/>
      <c r="AB280" s="65"/>
      <c r="AC280" s="79"/>
    </row>
    <row r="281" spans="1:68" ht="14.25" customHeight="1" x14ac:dyDescent="0.25">
      <c r="A281" s="820" t="s">
        <v>101</v>
      </c>
      <c r="B281" s="820"/>
      <c r="C281" s="820"/>
      <c r="D281" s="820"/>
      <c r="E281" s="820"/>
      <c r="F281" s="820"/>
      <c r="G281" s="820"/>
      <c r="H281" s="820"/>
      <c r="I281" s="820"/>
      <c r="J281" s="820"/>
      <c r="K281" s="820"/>
      <c r="L281" s="820"/>
      <c r="M281" s="820"/>
      <c r="N281" s="820"/>
      <c r="O281" s="820"/>
      <c r="P281" s="820"/>
      <c r="Q281" s="820"/>
      <c r="R281" s="820"/>
      <c r="S281" s="820"/>
      <c r="T281" s="820"/>
      <c r="U281" s="820"/>
      <c r="V281" s="820"/>
      <c r="W281" s="820"/>
      <c r="X281" s="820"/>
      <c r="Y281" s="820"/>
      <c r="Z281" s="820"/>
      <c r="AA281" s="66"/>
      <c r="AB281" s="66"/>
      <c r="AC281" s="80"/>
    </row>
    <row r="282" spans="1:68" ht="27" customHeight="1" x14ac:dyDescent="0.25">
      <c r="A282" s="63" t="s">
        <v>483</v>
      </c>
      <c r="B282" s="63" t="s">
        <v>484</v>
      </c>
      <c r="C282" s="36">
        <v>4301011223</v>
      </c>
      <c r="D282" s="821">
        <v>4607091383423</v>
      </c>
      <c r="E282" s="821"/>
      <c r="F282" s="62">
        <v>1.35</v>
      </c>
      <c r="G282" s="37">
        <v>8</v>
      </c>
      <c r="H282" s="62">
        <v>10.8</v>
      </c>
      <c r="I282" s="62">
        <v>11.331</v>
      </c>
      <c r="J282" s="37">
        <v>64</v>
      </c>
      <c r="K282" s="37" t="s">
        <v>106</v>
      </c>
      <c r="L282" s="37" t="s">
        <v>45</v>
      </c>
      <c r="M282" s="38" t="s">
        <v>112</v>
      </c>
      <c r="N282" s="38"/>
      <c r="O282" s="37">
        <v>35</v>
      </c>
      <c r="P282" s="9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3"/>
      <c r="R282" s="823"/>
      <c r="S282" s="823"/>
      <c r="T282" s="82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104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485</v>
      </c>
      <c r="B283" s="63" t="s">
        <v>486</v>
      </c>
      <c r="C283" s="36">
        <v>4301012099</v>
      </c>
      <c r="D283" s="821">
        <v>4680115885691</v>
      </c>
      <c r="E283" s="82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112</v>
      </c>
      <c r="N283" s="38"/>
      <c r="O283" s="37">
        <v>30</v>
      </c>
      <c r="P28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3"/>
      <c r="R283" s="823"/>
      <c r="S283" s="823"/>
      <c r="T283" s="82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487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488</v>
      </c>
      <c r="B284" s="63" t="s">
        <v>489</v>
      </c>
      <c r="C284" s="36">
        <v>4301012098</v>
      </c>
      <c r="D284" s="821">
        <v>4680115885660</v>
      </c>
      <c r="E284" s="82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106</v>
      </c>
      <c r="L284" s="37" t="s">
        <v>45</v>
      </c>
      <c r="M284" s="38" t="s">
        <v>112</v>
      </c>
      <c r="N284" s="38"/>
      <c r="O284" s="37">
        <v>35</v>
      </c>
      <c r="P284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3"/>
      <c r="R284" s="823"/>
      <c r="S284" s="823"/>
      <c r="T284" s="8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2" t="s">
        <v>490</v>
      </c>
      <c r="AG284" s="78"/>
      <c r="AJ284" s="84" t="s">
        <v>45</v>
      </c>
      <c r="AK284" s="84">
        <v>0</v>
      </c>
      <c r="BB284" s="38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831"/>
      <c r="B285" s="831"/>
      <c r="C285" s="831"/>
      <c r="D285" s="831"/>
      <c r="E285" s="831"/>
      <c r="F285" s="831"/>
      <c r="G285" s="831"/>
      <c r="H285" s="831"/>
      <c r="I285" s="831"/>
      <c r="J285" s="831"/>
      <c r="K285" s="831"/>
      <c r="L285" s="831"/>
      <c r="M285" s="831"/>
      <c r="N285" s="831"/>
      <c r="O285" s="832"/>
      <c r="P285" s="828" t="s">
        <v>40</v>
      </c>
      <c r="Q285" s="829"/>
      <c r="R285" s="829"/>
      <c r="S285" s="829"/>
      <c r="T285" s="829"/>
      <c r="U285" s="829"/>
      <c r="V285" s="830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31"/>
      <c r="B286" s="831"/>
      <c r="C286" s="831"/>
      <c r="D286" s="831"/>
      <c r="E286" s="831"/>
      <c r="F286" s="831"/>
      <c r="G286" s="831"/>
      <c r="H286" s="831"/>
      <c r="I286" s="831"/>
      <c r="J286" s="831"/>
      <c r="K286" s="831"/>
      <c r="L286" s="831"/>
      <c r="M286" s="831"/>
      <c r="N286" s="831"/>
      <c r="O286" s="832"/>
      <c r="P286" s="828" t="s">
        <v>40</v>
      </c>
      <c r="Q286" s="829"/>
      <c r="R286" s="829"/>
      <c r="S286" s="829"/>
      <c r="T286" s="829"/>
      <c r="U286" s="829"/>
      <c r="V286" s="830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819" t="s">
        <v>491</v>
      </c>
      <c r="B287" s="819"/>
      <c r="C287" s="819"/>
      <c r="D287" s="819"/>
      <c r="E287" s="819"/>
      <c r="F287" s="819"/>
      <c r="G287" s="819"/>
      <c r="H287" s="819"/>
      <c r="I287" s="819"/>
      <c r="J287" s="819"/>
      <c r="K287" s="819"/>
      <c r="L287" s="819"/>
      <c r="M287" s="819"/>
      <c r="N287" s="819"/>
      <c r="O287" s="819"/>
      <c r="P287" s="819"/>
      <c r="Q287" s="819"/>
      <c r="R287" s="819"/>
      <c r="S287" s="819"/>
      <c r="T287" s="819"/>
      <c r="U287" s="819"/>
      <c r="V287" s="819"/>
      <c r="W287" s="819"/>
      <c r="X287" s="819"/>
      <c r="Y287" s="819"/>
      <c r="Z287" s="819"/>
      <c r="AA287" s="65"/>
      <c r="AB287" s="65"/>
      <c r="AC287" s="79"/>
    </row>
    <row r="288" spans="1:68" ht="14.25" customHeight="1" x14ac:dyDescent="0.25">
      <c r="A288" s="820" t="s">
        <v>78</v>
      </c>
      <c r="B288" s="820"/>
      <c r="C288" s="820"/>
      <c r="D288" s="820"/>
      <c r="E288" s="820"/>
      <c r="F288" s="820"/>
      <c r="G288" s="820"/>
      <c r="H288" s="820"/>
      <c r="I288" s="820"/>
      <c r="J288" s="820"/>
      <c r="K288" s="820"/>
      <c r="L288" s="820"/>
      <c r="M288" s="820"/>
      <c r="N288" s="820"/>
      <c r="O288" s="820"/>
      <c r="P288" s="820"/>
      <c r="Q288" s="820"/>
      <c r="R288" s="820"/>
      <c r="S288" s="820"/>
      <c r="T288" s="820"/>
      <c r="U288" s="820"/>
      <c r="V288" s="820"/>
      <c r="W288" s="820"/>
      <c r="X288" s="820"/>
      <c r="Y288" s="820"/>
      <c r="Z288" s="820"/>
      <c r="AA288" s="66"/>
      <c r="AB288" s="66"/>
      <c r="AC288" s="80"/>
    </row>
    <row r="289" spans="1:68" ht="37.5" customHeight="1" x14ac:dyDescent="0.25">
      <c r="A289" s="63" t="s">
        <v>492</v>
      </c>
      <c r="B289" s="63" t="s">
        <v>493</v>
      </c>
      <c r="C289" s="36">
        <v>4301051409</v>
      </c>
      <c r="D289" s="821">
        <v>4680115881556</v>
      </c>
      <c r="E289" s="821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106</v>
      </c>
      <c r="L289" s="37" t="s">
        <v>45</v>
      </c>
      <c r="M289" s="38" t="s">
        <v>112</v>
      </c>
      <c r="N289" s="38"/>
      <c r="O289" s="37">
        <v>45</v>
      </c>
      <c r="P289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3"/>
      <c r="R289" s="823"/>
      <c r="S289" s="823"/>
      <c r="T289" s="82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56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84" t="s">
        <v>494</v>
      </c>
      <c r="AG289" s="78"/>
      <c r="AJ289" s="84" t="s">
        <v>45</v>
      </c>
      <c r="AK289" s="84">
        <v>0</v>
      </c>
      <c r="BB289" s="385" t="s">
        <v>66</v>
      </c>
      <c r="BM289" s="78">
        <f t="shared" ref="BM289:BM294" si="57">IFERROR(X289*I289/H289,"0")</f>
        <v>0</v>
      </c>
      <c r="BN289" s="78">
        <f t="shared" ref="BN289:BN294" si="58">IFERROR(Y289*I289/H289,"0")</f>
        <v>0</v>
      </c>
      <c r="BO289" s="78">
        <f t="shared" ref="BO289:BO294" si="59">IFERROR(1/J289*(X289/H289),"0")</f>
        <v>0</v>
      </c>
      <c r="BP289" s="78">
        <f t="shared" ref="BP289:BP294" si="60">IFERROR(1/J289*(Y289/H289),"0")</f>
        <v>0</v>
      </c>
    </row>
    <row r="290" spans="1:68" ht="37.5" customHeight="1" x14ac:dyDescent="0.25">
      <c r="A290" s="63" t="s">
        <v>495</v>
      </c>
      <c r="B290" s="63" t="s">
        <v>496</v>
      </c>
      <c r="C290" s="36">
        <v>4301051506</v>
      </c>
      <c r="D290" s="821">
        <v>4680115881037</v>
      </c>
      <c r="E290" s="821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113</v>
      </c>
      <c r="L290" s="37" t="s">
        <v>45</v>
      </c>
      <c r="M290" s="38" t="s">
        <v>82</v>
      </c>
      <c r="N290" s="38"/>
      <c r="O290" s="37">
        <v>40</v>
      </c>
      <c r="P290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3"/>
      <c r="R290" s="823"/>
      <c r="S290" s="823"/>
      <c r="T290" s="82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56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86" t="s">
        <v>497</v>
      </c>
      <c r="AG290" s="78"/>
      <c r="AJ290" s="84" t="s">
        <v>45</v>
      </c>
      <c r="AK290" s="84">
        <v>0</v>
      </c>
      <c r="BB290" s="387" t="s">
        <v>66</v>
      </c>
      <c r="BM290" s="78">
        <f t="shared" si="57"/>
        <v>0</v>
      </c>
      <c r="BN290" s="78">
        <f t="shared" si="58"/>
        <v>0</v>
      </c>
      <c r="BO290" s="78">
        <f t="shared" si="59"/>
        <v>0</v>
      </c>
      <c r="BP290" s="78">
        <f t="shared" si="60"/>
        <v>0</v>
      </c>
    </row>
    <row r="291" spans="1:68" ht="27" customHeight="1" x14ac:dyDescent="0.25">
      <c r="A291" s="63" t="s">
        <v>498</v>
      </c>
      <c r="B291" s="63" t="s">
        <v>499</v>
      </c>
      <c r="C291" s="36">
        <v>4301051893</v>
      </c>
      <c r="D291" s="821">
        <v>4680115886186</v>
      </c>
      <c r="E291" s="821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83</v>
      </c>
      <c r="L291" s="37" t="s">
        <v>45</v>
      </c>
      <c r="M291" s="38" t="s">
        <v>112</v>
      </c>
      <c r="N291" s="38"/>
      <c r="O291" s="37">
        <v>45</v>
      </c>
      <c r="P291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3"/>
      <c r="R291" s="823"/>
      <c r="S291" s="823"/>
      <c r="T291" s="82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5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500</v>
      </c>
      <c r="AG291" s="78"/>
      <c r="AJ291" s="84" t="s">
        <v>45</v>
      </c>
      <c r="AK291" s="84">
        <v>0</v>
      </c>
      <c r="BB291" s="389" t="s">
        <v>66</v>
      </c>
      <c r="BM291" s="78">
        <f t="shared" si="57"/>
        <v>0</v>
      </c>
      <c r="BN291" s="78">
        <f t="shared" si="58"/>
        <v>0</v>
      </c>
      <c r="BO291" s="78">
        <f t="shared" si="59"/>
        <v>0</v>
      </c>
      <c r="BP291" s="78">
        <f t="shared" si="60"/>
        <v>0</v>
      </c>
    </row>
    <row r="292" spans="1:68" ht="27" customHeight="1" x14ac:dyDescent="0.25">
      <c r="A292" s="63" t="s">
        <v>501</v>
      </c>
      <c r="B292" s="63" t="s">
        <v>502</v>
      </c>
      <c r="C292" s="36">
        <v>4301051795</v>
      </c>
      <c r="D292" s="821">
        <v>4680115881228</v>
      </c>
      <c r="E292" s="821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83</v>
      </c>
      <c r="L292" s="37" t="s">
        <v>45</v>
      </c>
      <c r="M292" s="38" t="s">
        <v>147</v>
      </c>
      <c r="N292" s="38"/>
      <c r="O292" s="37">
        <v>40</v>
      </c>
      <c r="P292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3"/>
      <c r="R292" s="823"/>
      <c r="S292" s="823"/>
      <c r="T292" s="82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56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503</v>
      </c>
      <c r="AG292" s="78"/>
      <c r="AJ292" s="84" t="s">
        <v>45</v>
      </c>
      <c r="AK292" s="84">
        <v>0</v>
      </c>
      <c r="BB292" s="391" t="s">
        <v>66</v>
      </c>
      <c r="BM292" s="78">
        <f t="shared" si="57"/>
        <v>0</v>
      </c>
      <c r="BN292" s="78">
        <f t="shared" si="58"/>
        <v>0</v>
      </c>
      <c r="BO292" s="78">
        <f t="shared" si="59"/>
        <v>0</v>
      </c>
      <c r="BP292" s="78">
        <f t="shared" si="60"/>
        <v>0</v>
      </c>
    </row>
    <row r="293" spans="1:68" ht="37.5" customHeight="1" x14ac:dyDescent="0.25">
      <c r="A293" s="63" t="s">
        <v>504</v>
      </c>
      <c r="B293" s="63" t="s">
        <v>505</v>
      </c>
      <c r="C293" s="36">
        <v>4301051388</v>
      </c>
      <c r="D293" s="821">
        <v>4680115881211</v>
      </c>
      <c r="E293" s="821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83</v>
      </c>
      <c r="L293" s="37" t="s">
        <v>134</v>
      </c>
      <c r="M293" s="38" t="s">
        <v>112</v>
      </c>
      <c r="N293" s="38"/>
      <c r="O293" s="37">
        <v>45</v>
      </c>
      <c r="P293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3"/>
      <c r="R293" s="823"/>
      <c r="S293" s="823"/>
      <c r="T293" s="82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56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92" t="s">
        <v>494</v>
      </c>
      <c r="AG293" s="78"/>
      <c r="AJ293" s="84" t="s">
        <v>135</v>
      </c>
      <c r="AK293" s="84">
        <v>33.6</v>
      </c>
      <c r="BB293" s="393" t="s">
        <v>66</v>
      </c>
      <c r="BM293" s="78">
        <f t="shared" si="57"/>
        <v>0</v>
      </c>
      <c r="BN293" s="78">
        <f t="shared" si="58"/>
        <v>0</v>
      </c>
      <c r="BO293" s="78">
        <f t="shared" si="59"/>
        <v>0</v>
      </c>
      <c r="BP293" s="78">
        <f t="shared" si="60"/>
        <v>0</v>
      </c>
    </row>
    <row r="294" spans="1:68" ht="37.5" customHeight="1" x14ac:dyDescent="0.25">
      <c r="A294" s="63" t="s">
        <v>506</v>
      </c>
      <c r="B294" s="63" t="s">
        <v>507</v>
      </c>
      <c r="C294" s="36">
        <v>4301051378</v>
      </c>
      <c r="D294" s="821">
        <v>4680115881020</v>
      </c>
      <c r="E294" s="821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113</v>
      </c>
      <c r="L294" s="37" t="s">
        <v>45</v>
      </c>
      <c r="M294" s="38" t="s">
        <v>82</v>
      </c>
      <c r="N294" s="38"/>
      <c r="O294" s="37">
        <v>45</v>
      </c>
      <c r="P294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3"/>
      <c r="R294" s="823"/>
      <c r="S294" s="823"/>
      <c r="T294" s="82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56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394" t="s">
        <v>508</v>
      </c>
      <c r="AG294" s="78"/>
      <c r="AJ294" s="84" t="s">
        <v>45</v>
      </c>
      <c r="AK294" s="84">
        <v>0</v>
      </c>
      <c r="BB294" s="395" t="s">
        <v>66</v>
      </c>
      <c r="BM294" s="78">
        <f t="shared" si="57"/>
        <v>0</v>
      </c>
      <c r="BN294" s="78">
        <f t="shared" si="58"/>
        <v>0</v>
      </c>
      <c r="BO294" s="78">
        <f t="shared" si="59"/>
        <v>0</v>
      </c>
      <c r="BP294" s="78">
        <f t="shared" si="60"/>
        <v>0</v>
      </c>
    </row>
    <row r="295" spans="1:68" x14ac:dyDescent="0.2">
      <c r="A295" s="831"/>
      <c r="B295" s="831"/>
      <c r="C295" s="831"/>
      <c r="D295" s="831"/>
      <c r="E295" s="831"/>
      <c r="F295" s="831"/>
      <c r="G295" s="831"/>
      <c r="H295" s="831"/>
      <c r="I295" s="831"/>
      <c r="J295" s="831"/>
      <c r="K295" s="831"/>
      <c r="L295" s="831"/>
      <c r="M295" s="831"/>
      <c r="N295" s="831"/>
      <c r="O295" s="832"/>
      <c r="P295" s="828" t="s">
        <v>40</v>
      </c>
      <c r="Q295" s="829"/>
      <c r="R295" s="829"/>
      <c r="S295" s="829"/>
      <c r="T295" s="829"/>
      <c r="U295" s="829"/>
      <c r="V295" s="83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31"/>
      <c r="B296" s="831"/>
      <c r="C296" s="831"/>
      <c r="D296" s="831"/>
      <c r="E296" s="831"/>
      <c r="F296" s="831"/>
      <c r="G296" s="831"/>
      <c r="H296" s="831"/>
      <c r="I296" s="831"/>
      <c r="J296" s="831"/>
      <c r="K296" s="831"/>
      <c r="L296" s="831"/>
      <c r="M296" s="831"/>
      <c r="N296" s="831"/>
      <c r="O296" s="832"/>
      <c r="P296" s="828" t="s">
        <v>40</v>
      </c>
      <c r="Q296" s="829"/>
      <c r="R296" s="829"/>
      <c r="S296" s="829"/>
      <c r="T296" s="829"/>
      <c r="U296" s="829"/>
      <c r="V296" s="83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819" t="s">
        <v>509</v>
      </c>
      <c r="B297" s="819"/>
      <c r="C297" s="819"/>
      <c r="D297" s="819"/>
      <c r="E297" s="819"/>
      <c r="F297" s="819"/>
      <c r="G297" s="819"/>
      <c r="H297" s="819"/>
      <c r="I297" s="819"/>
      <c r="J297" s="819"/>
      <c r="K297" s="819"/>
      <c r="L297" s="819"/>
      <c r="M297" s="819"/>
      <c r="N297" s="819"/>
      <c r="O297" s="819"/>
      <c r="P297" s="819"/>
      <c r="Q297" s="819"/>
      <c r="R297" s="819"/>
      <c r="S297" s="819"/>
      <c r="T297" s="819"/>
      <c r="U297" s="819"/>
      <c r="V297" s="819"/>
      <c r="W297" s="819"/>
      <c r="X297" s="819"/>
      <c r="Y297" s="819"/>
      <c r="Z297" s="819"/>
      <c r="AA297" s="65"/>
      <c r="AB297" s="65"/>
      <c r="AC297" s="79"/>
    </row>
    <row r="298" spans="1:68" ht="14.25" customHeight="1" x14ac:dyDescent="0.25">
      <c r="A298" s="820" t="s">
        <v>101</v>
      </c>
      <c r="B298" s="820"/>
      <c r="C298" s="820"/>
      <c r="D298" s="820"/>
      <c r="E298" s="820"/>
      <c r="F298" s="820"/>
      <c r="G298" s="820"/>
      <c r="H298" s="820"/>
      <c r="I298" s="820"/>
      <c r="J298" s="820"/>
      <c r="K298" s="820"/>
      <c r="L298" s="820"/>
      <c r="M298" s="820"/>
      <c r="N298" s="820"/>
      <c r="O298" s="820"/>
      <c r="P298" s="820"/>
      <c r="Q298" s="820"/>
      <c r="R298" s="820"/>
      <c r="S298" s="820"/>
      <c r="T298" s="820"/>
      <c r="U298" s="820"/>
      <c r="V298" s="820"/>
      <c r="W298" s="820"/>
      <c r="X298" s="820"/>
      <c r="Y298" s="820"/>
      <c r="Z298" s="820"/>
      <c r="AA298" s="66"/>
      <c r="AB298" s="66"/>
      <c r="AC298" s="80"/>
    </row>
    <row r="299" spans="1:68" ht="27" customHeight="1" x14ac:dyDescent="0.25">
      <c r="A299" s="63" t="s">
        <v>510</v>
      </c>
      <c r="B299" s="63" t="s">
        <v>511</v>
      </c>
      <c r="C299" s="36">
        <v>4301011306</v>
      </c>
      <c r="D299" s="821">
        <v>4607091389296</v>
      </c>
      <c r="E299" s="821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113</v>
      </c>
      <c r="L299" s="37" t="s">
        <v>45</v>
      </c>
      <c r="M299" s="38" t="s">
        <v>112</v>
      </c>
      <c r="N299" s="38"/>
      <c r="O299" s="37">
        <v>45</v>
      </c>
      <c r="P299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3"/>
      <c r="R299" s="823"/>
      <c r="S299" s="823"/>
      <c r="T299" s="82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96" t="s">
        <v>512</v>
      </c>
      <c r="AG299" s="78"/>
      <c r="AJ299" s="84" t="s">
        <v>45</v>
      </c>
      <c r="AK299" s="84">
        <v>0</v>
      </c>
      <c r="BB299" s="39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31"/>
      <c r="B300" s="831"/>
      <c r="C300" s="831"/>
      <c r="D300" s="831"/>
      <c r="E300" s="831"/>
      <c r="F300" s="831"/>
      <c r="G300" s="831"/>
      <c r="H300" s="831"/>
      <c r="I300" s="831"/>
      <c r="J300" s="831"/>
      <c r="K300" s="831"/>
      <c r="L300" s="831"/>
      <c r="M300" s="831"/>
      <c r="N300" s="831"/>
      <c r="O300" s="832"/>
      <c r="P300" s="828" t="s">
        <v>40</v>
      </c>
      <c r="Q300" s="829"/>
      <c r="R300" s="829"/>
      <c r="S300" s="829"/>
      <c r="T300" s="829"/>
      <c r="U300" s="829"/>
      <c r="V300" s="830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831"/>
      <c r="B301" s="831"/>
      <c r="C301" s="831"/>
      <c r="D301" s="831"/>
      <c r="E301" s="831"/>
      <c r="F301" s="831"/>
      <c r="G301" s="831"/>
      <c r="H301" s="831"/>
      <c r="I301" s="831"/>
      <c r="J301" s="831"/>
      <c r="K301" s="831"/>
      <c r="L301" s="831"/>
      <c r="M301" s="831"/>
      <c r="N301" s="831"/>
      <c r="O301" s="832"/>
      <c r="P301" s="828" t="s">
        <v>40</v>
      </c>
      <c r="Q301" s="829"/>
      <c r="R301" s="829"/>
      <c r="S301" s="829"/>
      <c r="T301" s="829"/>
      <c r="U301" s="829"/>
      <c r="V301" s="830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820" t="s">
        <v>161</v>
      </c>
      <c r="B302" s="820"/>
      <c r="C302" s="820"/>
      <c r="D302" s="820"/>
      <c r="E302" s="820"/>
      <c r="F302" s="820"/>
      <c r="G302" s="820"/>
      <c r="H302" s="820"/>
      <c r="I302" s="820"/>
      <c r="J302" s="820"/>
      <c r="K302" s="820"/>
      <c r="L302" s="820"/>
      <c r="M302" s="820"/>
      <c r="N302" s="820"/>
      <c r="O302" s="820"/>
      <c r="P302" s="820"/>
      <c r="Q302" s="820"/>
      <c r="R302" s="820"/>
      <c r="S302" s="820"/>
      <c r="T302" s="820"/>
      <c r="U302" s="820"/>
      <c r="V302" s="820"/>
      <c r="W302" s="820"/>
      <c r="X302" s="820"/>
      <c r="Y302" s="820"/>
      <c r="Z302" s="820"/>
      <c r="AA302" s="66"/>
      <c r="AB302" s="66"/>
      <c r="AC302" s="80"/>
    </row>
    <row r="303" spans="1:68" ht="27" customHeight="1" x14ac:dyDescent="0.25">
      <c r="A303" s="63" t="s">
        <v>513</v>
      </c>
      <c r="B303" s="63" t="s">
        <v>514</v>
      </c>
      <c r="C303" s="36">
        <v>4301031307</v>
      </c>
      <c r="D303" s="821">
        <v>4680115880344</v>
      </c>
      <c r="E303" s="821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123</v>
      </c>
      <c r="L303" s="37" t="s">
        <v>45</v>
      </c>
      <c r="M303" s="38" t="s">
        <v>82</v>
      </c>
      <c r="N303" s="38"/>
      <c r="O303" s="37">
        <v>40</v>
      </c>
      <c r="P303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3"/>
      <c r="R303" s="823"/>
      <c r="S303" s="823"/>
      <c r="T303" s="82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98" t="s">
        <v>515</v>
      </c>
      <c r="AG303" s="78"/>
      <c r="AJ303" s="84" t="s">
        <v>45</v>
      </c>
      <c r="AK303" s="84">
        <v>0</v>
      </c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31"/>
      <c r="B304" s="831"/>
      <c r="C304" s="831"/>
      <c r="D304" s="831"/>
      <c r="E304" s="831"/>
      <c r="F304" s="831"/>
      <c r="G304" s="831"/>
      <c r="H304" s="831"/>
      <c r="I304" s="831"/>
      <c r="J304" s="831"/>
      <c r="K304" s="831"/>
      <c r="L304" s="831"/>
      <c r="M304" s="831"/>
      <c r="N304" s="831"/>
      <c r="O304" s="832"/>
      <c r="P304" s="828" t="s">
        <v>40</v>
      </c>
      <c r="Q304" s="829"/>
      <c r="R304" s="829"/>
      <c r="S304" s="829"/>
      <c r="T304" s="829"/>
      <c r="U304" s="829"/>
      <c r="V304" s="830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831"/>
      <c r="B305" s="831"/>
      <c r="C305" s="831"/>
      <c r="D305" s="831"/>
      <c r="E305" s="831"/>
      <c r="F305" s="831"/>
      <c r="G305" s="831"/>
      <c r="H305" s="831"/>
      <c r="I305" s="831"/>
      <c r="J305" s="831"/>
      <c r="K305" s="831"/>
      <c r="L305" s="831"/>
      <c r="M305" s="831"/>
      <c r="N305" s="831"/>
      <c r="O305" s="832"/>
      <c r="P305" s="828" t="s">
        <v>40</v>
      </c>
      <c r="Q305" s="829"/>
      <c r="R305" s="829"/>
      <c r="S305" s="829"/>
      <c r="T305" s="829"/>
      <c r="U305" s="829"/>
      <c r="V305" s="830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820" t="s">
        <v>78</v>
      </c>
      <c r="B306" s="820"/>
      <c r="C306" s="820"/>
      <c r="D306" s="820"/>
      <c r="E306" s="820"/>
      <c r="F306" s="820"/>
      <c r="G306" s="820"/>
      <c r="H306" s="820"/>
      <c r="I306" s="820"/>
      <c r="J306" s="820"/>
      <c r="K306" s="820"/>
      <c r="L306" s="820"/>
      <c r="M306" s="820"/>
      <c r="N306" s="820"/>
      <c r="O306" s="820"/>
      <c r="P306" s="820"/>
      <c r="Q306" s="820"/>
      <c r="R306" s="820"/>
      <c r="S306" s="820"/>
      <c r="T306" s="820"/>
      <c r="U306" s="820"/>
      <c r="V306" s="820"/>
      <c r="W306" s="820"/>
      <c r="X306" s="820"/>
      <c r="Y306" s="820"/>
      <c r="Z306" s="820"/>
      <c r="AA306" s="66"/>
      <c r="AB306" s="66"/>
      <c r="AC306" s="80"/>
    </row>
    <row r="307" spans="1:68" ht="27" customHeight="1" x14ac:dyDescent="0.25">
      <c r="A307" s="63" t="s">
        <v>516</v>
      </c>
      <c r="B307" s="63" t="s">
        <v>517</v>
      </c>
      <c r="C307" s="36">
        <v>4301051524</v>
      </c>
      <c r="D307" s="821">
        <v>4680115883062</v>
      </c>
      <c r="E307" s="821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83</v>
      </c>
      <c r="L307" s="37" t="s">
        <v>45</v>
      </c>
      <c r="M307" s="38" t="s">
        <v>147</v>
      </c>
      <c r="N307" s="38"/>
      <c r="O307" s="37">
        <v>45</v>
      </c>
      <c r="P307" s="98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3"/>
      <c r="R307" s="823"/>
      <c r="S307" s="823"/>
      <c r="T307" s="8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0" t="s">
        <v>518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519</v>
      </c>
      <c r="B308" s="63" t="s">
        <v>520</v>
      </c>
      <c r="C308" s="36">
        <v>4301051782</v>
      </c>
      <c r="D308" s="821">
        <v>4680115884618</v>
      </c>
      <c r="E308" s="821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113</v>
      </c>
      <c r="L308" s="37" t="s">
        <v>45</v>
      </c>
      <c r="M308" s="38" t="s">
        <v>112</v>
      </c>
      <c r="N308" s="38"/>
      <c r="O308" s="37">
        <v>45</v>
      </c>
      <c r="P308" s="9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3"/>
      <c r="R308" s="823"/>
      <c r="S308" s="823"/>
      <c r="T308" s="8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521</v>
      </c>
      <c r="AG308" s="78"/>
      <c r="AJ308" s="84" t="s">
        <v>45</v>
      </c>
      <c r="AK308" s="84">
        <v>0</v>
      </c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31"/>
      <c r="B309" s="831"/>
      <c r="C309" s="831"/>
      <c r="D309" s="831"/>
      <c r="E309" s="831"/>
      <c r="F309" s="831"/>
      <c r="G309" s="831"/>
      <c r="H309" s="831"/>
      <c r="I309" s="831"/>
      <c r="J309" s="831"/>
      <c r="K309" s="831"/>
      <c r="L309" s="831"/>
      <c r="M309" s="831"/>
      <c r="N309" s="831"/>
      <c r="O309" s="832"/>
      <c r="P309" s="828" t="s">
        <v>40</v>
      </c>
      <c r="Q309" s="829"/>
      <c r="R309" s="829"/>
      <c r="S309" s="829"/>
      <c r="T309" s="829"/>
      <c r="U309" s="829"/>
      <c r="V309" s="830"/>
      <c r="W309" s="42" t="s">
        <v>39</v>
      </c>
      <c r="X309" s="43">
        <f>IFERROR(X307/H307,"0")+IFERROR(X308/H308,"0")</f>
        <v>0</v>
      </c>
      <c r="Y309" s="43">
        <f>IFERROR(Y307/H307,"0")+IFERROR(Y308/H308,"0")</f>
        <v>0</v>
      </c>
      <c r="Z309" s="43">
        <f>IFERROR(IF(Z307="",0,Z307),"0")+IFERROR(IF(Z308="",0,Z308),"0")</f>
        <v>0</v>
      </c>
      <c r="AA309" s="67"/>
      <c r="AB309" s="67"/>
      <c r="AC309" s="67"/>
    </row>
    <row r="310" spans="1:68" x14ac:dyDescent="0.2">
      <c r="A310" s="831"/>
      <c r="B310" s="831"/>
      <c r="C310" s="831"/>
      <c r="D310" s="831"/>
      <c r="E310" s="831"/>
      <c r="F310" s="831"/>
      <c r="G310" s="831"/>
      <c r="H310" s="831"/>
      <c r="I310" s="831"/>
      <c r="J310" s="831"/>
      <c r="K310" s="831"/>
      <c r="L310" s="831"/>
      <c r="M310" s="831"/>
      <c r="N310" s="831"/>
      <c r="O310" s="832"/>
      <c r="P310" s="828" t="s">
        <v>40</v>
      </c>
      <c r="Q310" s="829"/>
      <c r="R310" s="829"/>
      <c r="S310" s="829"/>
      <c r="T310" s="829"/>
      <c r="U310" s="829"/>
      <c r="V310" s="830"/>
      <c r="W310" s="42" t="s">
        <v>0</v>
      </c>
      <c r="X310" s="43">
        <f>IFERROR(SUM(X307:X308),"0")</f>
        <v>0</v>
      </c>
      <c r="Y310" s="43">
        <f>IFERROR(SUM(Y307:Y308),"0")</f>
        <v>0</v>
      </c>
      <c r="Z310" s="42"/>
      <c r="AA310" s="67"/>
      <c r="AB310" s="67"/>
      <c r="AC310" s="67"/>
    </row>
    <row r="311" spans="1:68" ht="16.5" customHeight="1" x14ac:dyDescent="0.25">
      <c r="A311" s="819" t="s">
        <v>522</v>
      </c>
      <c r="B311" s="819"/>
      <c r="C311" s="819"/>
      <c r="D311" s="819"/>
      <c r="E311" s="819"/>
      <c r="F311" s="819"/>
      <c r="G311" s="819"/>
      <c r="H311" s="819"/>
      <c r="I311" s="819"/>
      <c r="J311" s="819"/>
      <c r="K311" s="819"/>
      <c r="L311" s="819"/>
      <c r="M311" s="819"/>
      <c r="N311" s="819"/>
      <c r="O311" s="819"/>
      <c r="P311" s="819"/>
      <c r="Q311" s="819"/>
      <c r="R311" s="819"/>
      <c r="S311" s="819"/>
      <c r="T311" s="819"/>
      <c r="U311" s="819"/>
      <c r="V311" s="819"/>
      <c r="W311" s="819"/>
      <c r="X311" s="819"/>
      <c r="Y311" s="819"/>
      <c r="Z311" s="819"/>
      <c r="AA311" s="65"/>
      <c r="AB311" s="65"/>
      <c r="AC311" s="79"/>
    </row>
    <row r="312" spans="1:68" ht="14.25" customHeight="1" x14ac:dyDescent="0.25">
      <c r="A312" s="820" t="s">
        <v>101</v>
      </c>
      <c r="B312" s="820"/>
      <c r="C312" s="820"/>
      <c r="D312" s="820"/>
      <c r="E312" s="820"/>
      <c r="F312" s="820"/>
      <c r="G312" s="820"/>
      <c r="H312" s="820"/>
      <c r="I312" s="820"/>
      <c r="J312" s="820"/>
      <c r="K312" s="820"/>
      <c r="L312" s="820"/>
      <c r="M312" s="820"/>
      <c r="N312" s="820"/>
      <c r="O312" s="820"/>
      <c r="P312" s="820"/>
      <c r="Q312" s="820"/>
      <c r="R312" s="820"/>
      <c r="S312" s="820"/>
      <c r="T312" s="820"/>
      <c r="U312" s="820"/>
      <c r="V312" s="820"/>
      <c r="W312" s="820"/>
      <c r="X312" s="820"/>
      <c r="Y312" s="820"/>
      <c r="Z312" s="820"/>
      <c r="AA312" s="66"/>
      <c r="AB312" s="66"/>
      <c r="AC312" s="80"/>
    </row>
    <row r="313" spans="1:68" ht="27" customHeight="1" x14ac:dyDescent="0.25">
      <c r="A313" s="63" t="s">
        <v>523</v>
      </c>
      <c r="B313" s="63" t="s">
        <v>524</v>
      </c>
      <c r="C313" s="36">
        <v>4301011353</v>
      </c>
      <c r="D313" s="821">
        <v>4607091389807</v>
      </c>
      <c r="E313" s="821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113</v>
      </c>
      <c r="L313" s="37" t="s">
        <v>45</v>
      </c>
      <c r="M313" s="38" t="s">
        <v>105</v>
      </c>
      <c r="N313" s="38"/>
      <c r="O313" s="37">
        <v>55</v>
      </c>
      <c r="P313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3"/>
      <c r="R313" s="823"/>
      <c r="S313" s="823"/>
      <c r="T313" s="82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04" t="s">
        <v>525</v>
      </c>
      <c r="AG313" s="78"/>
      <c r="AJ313" s="84" t="s">
        <v>45</v>
      </c>
      <c r="AK313" s="84">
        <v>0</v>
      </c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31"/>
      <c r="B314" s="831"/>
      <c r="C314" s="831"/>
      <c r="D314" s="831"/>
      <c r="E314" s="831"/>
      <c r="F314" s="831"/>
      <c r="G314" s="831"/>
      <c r="H314" s="831"/>
      <c r="I314" s="831"/>
      <c r="J314" s="831"/>
      <c r="K314" s="831"/>
      <c r="L314" s="831"/>
      <c r="M314" s="831"/>
      <c r="N314" s="831"/>
      <c r="O314" s="832"/>
      <c r="P314" s="828" t="s">
        <v>40</v>
      </c>
      <c r="Q314" s="829"/>
      <c r="R314" s="829"/>
      <c r="S314" s="829"/>
      <c r="T314" s="829"/>
      <c r="U314" s="829"/>
      <c r="V314" s="830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31"/>
      <c r="B315" s="831"/>
      <c r="C315" s="831"/>
      <c r="D315" s="831"/>
      <c r="E315" s="831"/>
      <c r="F315" s="831"/>
      <c r="G315" s="831"/>
      <c r="H315" s="831"/>
      <c r="I315" s="831"/>
      <c r="J315" s="831"/>
      <c r="K315" s="831"/>
      <c r="L315" s="831"/>
      <c r="M315" s="831"/>
      <c r="N315" s="831"/>
      <c r="O315" s="832"/>
      <c r="P315" s="828" t="s">
        <v>40</v>
      </c>
      <c r="Q315" s="829"/>
      <c r="R315" s="829"/>
      <c r="S315" s="829"/>
      <c r="T315" s="829"/>
      <c r="U315" s="829"/>
      <c r="V315" s="830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20" t="s">
        <v>161</v>
      </c>
      <c r="B316" s="820"/>
      <c r="C316" s="820"/>
      <c r="D316" s="820"/>
      <c r="E316" s="820"/>
      <c r="F316" s="820"/>
      <c r="G316" s="820"/>
      <c r="H316" s="820"/>
      <c r="I316" s="820"/>
      <c r="J316" s="820"/>
      <c r="K316" s="820"/>
      <c r="L316" s="820"/>
      <c r="M316" s="820"/>
      <c r="N316" s="820"/>
      <c r="O316" s="820"/>
      <c r="P316" s="820"/>
      <c r="Q316" s="820"/>
      <c r="R316" s="820"/>
      <c r="S316" s="820"/>
      <c r="T316" s="820"/>
      <c r="U316" s="820"/>
      <c r="V316" s="820"/>
      <c r="W316" s="820"/>
      <c r="X316" s="820"/>
      <c r="Y316" s="820"/>
      <c r="Z316" s="820"/>
      <c r="AA316" s="66"/>
      <c r="AB316" s="66"/>
      <c r="AC316" s="80"/>
    </row>
    <row r="317" spans="1:68" ht="27" customHeight="1" x14ac:dyDescent="0.25">
      <c r="A317" s="63" t="s">
        <v>526</v>
      </c>
      <c r="B317" s="63" t="s">
        <v>527</v>
      </c>
      <c r="C317" s="36">
        <v>4301031164</v>
      </c>
      <c r="D317" s="821">
        <v>4680115880481</v>
      </c>
      <c r="E317" s="821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123</v>
      </c>
      <c r="L317" s="37" t="s">
        <v>45</v>
      </c>
      <c r="M317" s="38" t="s">
        <v>82</v>
      </c>
      <c r="N317" s="38"/>
      <c r="O317" s="37">
        <v>40</v>
      </c>
      <c r="P317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3"/>
      <c r="R317" s="823"/>
      <c r="S317" s="823"/>
      <c r="T317" s="8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528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31"/>
      <c r="B318" s="831"/>
      <c r="C318" s="831"/>
      <c r="D318" s="831"/>
      <c r="E318" s="831"/>
      <c r="F318" s="831"/>
      <c r="G318" s="831"/>
      <c r="H318" s="831"/>
      <c r="I318" s="831"/>
      <c r="J318" s="831"/>
      <c r="K318" s="831"/>
      <c r="L318" s="831"/>
      <c r="M318" s="831"/>
      <c r="N318" s="831"/>
      <c r="O318" s="832"/>
      <c r="P318" s="828" t="s">
        <v>40</v>
      </c>
      <c r="Q318" s="829"/>
      <c r="R318" s="829"/>
      <c r="S318" s="829"/>
      <c r="T318" s="829"/>
      <c r="U318" s="829"/>
      <c r="V318" s="830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31"/>
      <c r="B319" s="831"/>
      <c r="C319" s="831"/>
      <c r="D319" s="831"/>
      <c r="E319" s="831"/>
      <c r="F319" s="831"/>
      <c r="G319" s="831"/>
      <c r="H319" s="831"/>
      <c r="I319" s="831"/>
      <c r="J319" s="831"/>
      <c r="K319" s="831"/>
      <c r="L319" s="831"/>
      <c r="M319" s="831"/>
      <c r="N319" s="831"/>
      <c r="O319" s="832"/>
      <c r="P319" s="828" t="s">
        <v>40</v>
      </c>
      <c r="Q319" s="829"/>
      <c r="R319" s="829"/>
      <c r="S319" s="829"/>
      <c r="T319" s="829"/>
      <c r="U319" s="829"/>
      <c r="V319" s="830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20" t="s">
        <v>78</v>
      </c>
      <c r="B320" s="820"/>
      <c r="C320" s="820"/>
      <c r="D320" s="820"/>
      <c r="E320" s="820"/>
      <c r="F320" s="820"/>
      <c r="G320" s="820"/>
      <c r="H320" s="820"/>
      <c r="I320" s="820"/>
      <c r="J320" s="820"/>
      <c r="K320" s="820"/>
      <c r="L320" s="820"/>
      <c r="M320" s="820"/>
      <c r="N320" s="820"/>
      <c r="O320" s="820"/>
      <c r="P320" s="820"/>
      <c r="Q320" s="820"/>
      <c r="R320" s="820"/>
      <c r="S320" s="820"/>
      <c r="T320" s="820"/>
      <c r="U320" s="820"/>
      <c r="V320" s="820"/>
      <c r="W320" s="820"/>
      <c r="X320" s="820"/>
      <c r="Y320" s="820"/>
      <c r="Z320" s="820"/>
      <c r="AA320" s="66"/>
      <c r="AB320" s="66"/>
      <c r="AC320" s="80"/>
    </row>
    <row r="321" spans="1:68" ht="27" customHeight="1" x14ac:dyDescent="0.25">
      <c r="A321" s="63" t="s">
        <v>529</v>
      </c>
      <c r="B321" s="63" t="s">
        <v>530</v>
      </c>
      <c r="C321" s="36">
        <v>4301051344</v>
      </c>
      <c r="D321" s="821">
        <v>4680115880412</v>
      </c>
      <c r="E321" s="821"/>
      <c r="F321" s="62">
        <v>0.33</v>
      </c>
      <c r="G321" s="37">
        <v>6</v>
      </c>
      <c r="H321" s="62">
        <v>1.98</v>
      </c>
      <c r="I321" s="62">
        <v>2.226</v>
      </c>
      <c r="J321" s="37">
        <v>182</v>
      </c>
      <c r="K321" s="37" t="s">
        <v>83</v>
      </c>
      <c r="L321" s="37" t="s">
        <v>45</v>
      </c>
      <c r="M321" s="38" t="s">
        <v>112</v>
      </c>
      <c r="N321" s="38"/>
      <c r="O321" s="37">
        <v>45</v>
      </c>
      <c r="P321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3"/>
      <c r="R321" s="823"/>
      <c r="S321" s="823"/>
      <c r="T321" s="8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531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4301051277</v>
      </c>
      <c r="D322" s="821">
        <v>4680115880511</v>
      </c>
      <c r="E322" s="821"/>
      <c r="F322" s="62">
        <v>0.33</v>
      </c>
      <c r="G322" s="37">
        <v>6</v>
      </c>
      <c r="H322" s="62">
        <v>1.98</v>
      </c>
      <c r="I322" s="62">
        <v>2.16</v>
      </c>
      <c r="J322" s="37">
        <v>182</v>
      </c>
      <c r="K322" s="37" t="s">
        <v>83</v>
      </c>
      <c r="L322" s="37" t="s">
        <v>45</v>
      </c>
      <c r="M322" s="38" t="s">
        <v>112</v>
      </c>
      <c r="N322" s="38"/>
      <c r="O322" s="37">
        <v>40</v>
      </c>
      <c r="P322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3"/>
      <c r="R322" s="823"/>
      <c r="S322" s="823"/>
      <c r="T322" s="8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410" t="s">
        <v>534</v>
      </c>
      <c r="AG322" s="78"/>
      <c r="AJ322" s="84" t="s">
        <v>45</v>
      </c>
      <c r="AK322" s="84">
        <v>0</v>
      </c>
      <c r="BB322" s="41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31"/>
      <c r="B323" s="831"/>
      <c r="C323" s="831"/>
      <c r="D323" s="831"/>
      <c r="E323" s="831"/>
      <c r="F323" s="831"/>
      <c r="G323" s="831"/>
      <c r="H323" s="831"/>
      <c r="I323" s="831"/>
      <c r="J323" s="831"/>
      <c r="K323" s="831"/>
      <c r="L323" s="831"/>
      <c r="M323" s="831"/>
      <c r="N323" s="831"/>
      <c r="O323" s="832"/>
      <c r="P323" s="828" t="s">
        <v>40</v>
      </c>
      <c r="Q323" s="829"/>
      <c r="R323" s="829"/>
      <c r="S323" s="829"/>
      <c r="T323" s="829"/>
      <c r="U323" s="829"/>
      <c r="V323" s="830"/>
      <c r="W323" s="42" t="s">
        <v>39</v>
      </c>
      <c r="X323" s="43">
        <f>IFERROR(X321/H321,"0")+IFERROR(X322/H322,"0")</f>
        <v>0</v>
      </c>
      <c r="Y323" s="43">
        <f>IFERROR(Y321/H321,"0")+IFERROR(Y322/H322,"0")</f>
        <v>0</v>
      </c>
      <c r="Z323" s="43">
        <f>IFERROR(IF(Z321="",0,Z321),"0")+IFERROR(IF(Z322="",0,Z322),"0")</f>
        <v>0</v>
      </c>
      <c r="AA323" s="67"/>
      <c r="AB323" s="67"/>
      <c r="AC323" s="67"/>
    </row>
    <row r="324" spans="1:68" x14ac:dyDescent="0.2">
      <c r="A324" s="831"/>
      <c r="B324" s="831"/>
      <c r="C324" s="831"/>
      <c r="D324" s="831"/>
      <c r="E324" s="831"/>
      <c r="F324" s="831"/>
      <c r="G324" s="831"/>
      <c r="H324" s="831"/>
      <c r="I324" s="831"/>
      <c r="J324" s="831"/>
      <c r="K324" s="831"/>
      <c r="L324" s="831"/>
      <c r="M324" s="831"/>
      <c r="N324" s="831"/>
      <c r="O324" s="832"/>
      <c r="P324" s="828" t="s">
        <v>40</v>
      </c>
      <c r="Q324" s="829"/>
      <c r="R324" s="829"/>
      <c r="S324" s="829"/>
      <c r="T324" s="829"/>
      <c r="U324" s="829"/>
      <c r="V324" s="830"/>
      <c r="W324" s="42" t="s">
        <v>0</v>
      </c>
      <c r="X324" s="43">
        <f>IFERROR(SUM(X321:X322),"0")</f>
        <v>0</v>
      </c>
      <c r="Y324" s="43">
        <f>IFERROR(SUM(Y321:Y322),"0")</f>
        <v>0</v>
      </c>
      <c r="Z324" s="42"/>
      <c r="AA324" s="67"/>
      <c r="AB324" s="67"/>
      <c r="AC324" s="67"/>
    </row>
    <row r="325" spans="1:68" ht="16.5" customHeight="1" x14ac:dyDescent="0.25">
      <c r="A325" s="819" t="s">
        <v>535</v>
      </c>
      <c r="B325" s="819"/>
      <c r="C325" s="819"/>
      <c r="D325" s="819"/>
      <c r="E325" s="819"/>
      <c r="F325" s="819"/>
      <c r="G325" s="819"/>
      <c r="H325" s="819"/>
      <c r="I325" s="819"/>
      <c r="J325" s="819"/>
      <c r="K325" s="819"/>
      <c r="L325" s="819"/>
      <c r="M325" s="819"/>
      <c r="N325" s="819"/>
      <c r="O325" s="819"/>
      <c r="P325" s="819"/>
      <c r="Q325" s="819"/>
      <c r="R325" s="819"/>
      <c r="S325" s="819"/>
      <c r="T325" s="819"/>
      <c r="U325" s="819"/>
      <c r="V325" s="819"/>
      <c r="W325" s="819"/>
      <c r="X325" s="819"/>
      <c r="Y325" s="819"/>
      <c r="Z325" s="819"/>
      <c r="AA325" s="65"/>
      <c r="AB325" s="65"/>
      <c r="AC325" s="79"/>
    </row>
    <row r="326" spans="1:68" ht="14.25" customHeight="1" x14ac:dyDescent="0.25">
      <c r="A326" s="820" t="s">
        <v>101</v>
      </c>
      <c r="B326" s="820"/>
      <c r="C326" s="820"/>
      <c r="D326" s="820"/>
      <c r="E326" s="820"/>
      <c r="F326" s="820"/>
      <c r="G326" s="820"/>
      <c r="H326" s="820"/>
      <c r="I326" s="820"/>
      <c r="J326" s="820"/>
      <c r="K326" s="820"/>
      <c r="L326" s="820"/>
      <c r="M326" s="820"/>
      <c r="N326" s="820"/>
      <c r="O326" s="820"/>
      <c r="P326" s="820"/>
      <c r="Q326" s="820"/>
      <c r="R326" s="820"/>
      <c r="S326" s="820"/>
      <c r="T326" s="820"/>
      <c r="U326" s="820"/>
      <c r="V326" s="820"/>
      <c r="W326" s="820"/>
      <c r="X326" s="820"/>
      <c r="Y326" s="820"/>
      <c r="Z326" s="820"/>
      <c r="AA326" s="66"/>
      <c r="AB326" s="66"/>
      <c r="AC326" s="80"/>
    </row>
    <row r="327" spans="1:68" ht="27" customHeight="1" x14ac:dyDescent="0.25">
      <c r="A327" s="63" t="s">
        <v>536</v>
      </c>
      <c r="B327" s="63" t="s">
        <v>537</v>
      </c>
      <c r="C327" s="36">
        <v>4301011593</v>
      </c>
      <c r="D327" s="821">
        <v>4680115882973</v>
      </c>
      <c r="E327" s="821"/>
      <c r="F327" s="62">
        <v>0.7</v>
      </c>
      <c r="G327" s="37">
        <v>6</v>
      </c>
      <c r="H327" s="62">
        <v>4.2</v>
      </c>
      <c r="I327" s="62">
        <v>4.5599999999999996</v>
      </c>
      <c r="J327" s="37">
        <v>104</v>
      </c>
      <c r="K327" s="37" t="s">
        <v>106</v>
      </c>
      <c r="L327" s="37" t="s">
        <v>45</v>
      </c>
      <c r="M327" s="38" t="s">
        <v>105</v>
      </c>
      <c r="N327" s="38"/>
      <c r="O327" s="37">
        <v>55</v>
      </c>
      <c r="P327" s="9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3"/>
      <c r="R327" s="823"/>
      <c r="S327" s="823"/>
      <c r="T327" s="82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412" t="s">
        <v>419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538</v>
      </c>
      <c r="B328" s="63" t="s">
        <v>539</v>
      </c>
      <c r="C328" s="36">
        <v>4301011594</v>
      </c>
      <c r="D328" s="821">
        <v>4680115883413</v>
      </c>
      <c r="E328" s="821"/>
      <c r="F328" s="62">
        <v>0.37</v>
      </c>
      <c r="G328" s="37">
        <v>10</v>
      </c>
      <c r="H328" s="62">
        <v>3.7</v>
      </c>
      <c r="I328" s="62">
        <v>3.91</v>
      </c>
      <c r="J328" s="37">
        <v>132</v>
      </c>
      <c r="K328" s="37" t="s">
        <v>113</v>
      </c>
      <c r="L328" s="37" t="s">
        <v>45</v>
      </c>
      <c r="M328" s="38" t="s">
        <v>105</v>
      </c>
      <c r="N328" s="38"/>
      <c r="O328" s="37">
        <v>55</v>
      </c>
      <c r="P328" s="99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3"/>
      <c r="R328" s="823"/>
      <c r="S328" s="823"/>
      <c r="T328" s="8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14" t="s">
        <v>419</v>
      </c>
      <c r="AG328" s="78"/>
      <c r="AJ328" s="84" t="s">
        <v>45</v>
      </c>
      <c r="AK328" s="84">
        <v>0</v>
      </c>
      <c r="BB328" s="41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31"/>
      <c r="B329" s="831"/>
      <c r="C329" s="831"/>
      <c r="D329" s="831"/>
      <c r="E329" s="831"/>
      <c r="F329" s="831"/>
      <c r="G329" s="831"/>
      <c r="H329" s="831"/>
      <c r="I329" s="831"/>
      <c r="J329" s="831"/>
      <c r="K329" s="831"/>
      <c r="L329" s="831"/>
      <c r="M329" s="831"/>
      <c r="N329" s="831"/>
      <c r="O329" s="832"/>
      <c r="P329" s="828" t="s">
        <v>40</v>
      </c>
      <c r="Q329" s="829"/>
      <c r="R329" s="829"/>
      <c r="S329" s="829"/>
      <c r="T329" s="829"/>
      <c r="U329" s="829"/>
      <c r="V329" s="830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831"/>
      <c r="B330" s="831"/>
      <c r="C330" s="831"/>
      <c r="D330" s="831"/>
      <c r="E330" s="831"/>
      <c r="F330" s="831"/>
      <c r="G330" s="831"/>
      <c r="H330" s="831"/>
      <c r="I330" s="831"/>
      <c r="J330" s="831"/>
      <c r="K330" s="831"/>
      <c r="L330" s="831"/>
      <c r="M330" s="831"/>
      <c r="N330" s="831"/>
      <c r="O330" s="832"/>
      <c r="P330" s="828" t="s">
        <v>40</v>
      </c>
      <c r="Q330" s="829"/>
      <c r="R330" s="829"/>
      <c r="S330" s="829"/>
      <c r="T330" s="829"/>
      <c r="U330" s="829"/>
      <c r="V330" s="830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4.25" customHeight="1" x14ac:dyDescent="0.25">
      <c r="A331" s="820" t="s">
        <v>161</v>
      </c>
      <c r="B331" s="820"/>
      <c r="C331" s="820"/>
      <c r="D331" s="820"/>
      <c r="E331" s="820"/>
      <c r="F331" s="820"/>
      <c r="G331" s="820"/>
      <c r="H331" s="820"/>
      <c r="I331" s="820"/>
      <c r="J331" s="820"/>
      <c r="K331" s="820"/>
      <c r="L331" s="820"/>
      <c r="M331" s="820"/>
      <c r="N331" s="820"/>
      <c r="O331" s="820"/>
      <c r="P331" s="820"/>
      <c r="Q331" s="820"/>
      <c r="R331" s="820"/>
      <c r="S331" s="820"/>
      <c r="T331" s="820"/>
      <c r="U331" s="820"/>
      <c r="V331" s="820"/>
      <c r="W331" s="820"/>
      <c r="X331" s="820"/>
      <c r="Y331" s="820"/>
      <c r="Z331" s="820"/>
      <c r="AA331" s="66"/>
      <c r="AB331" s="66"/>
      <c r="AC331" s="80"/>
    </row>
    <row r="332" spans="1:68" ht="27" customHeight="1" x14ac:dyDescent="0.25">
      <c r="A332" s="63" t="s">
        <v>540</v>
      </c>
      <c r="B332" s="63" t="s">
        <v>541</v>
      </c>
      <c r="C332" s="36">
        <v>4301031305</v>
      </c>
      <c r="D332" s="821">
        <v>4607091389845</v>
      </c>
      <c r="E332" s="821"/>
      <c r="F332" s="62">
        <v>0.35</v>
      </c>
      <c r="G332" s="37">
        <v>6</v>
      </c>
      <c r="H332" s="62">
        <v>2.1</v>
      </c>
      <c r="I332" s="62">
        <v>2.2000000000000002</v>
      </c>
      <c r="J332" s="37">
        <v>234</v>
      </c>
      <c r="K332" s="37" t="s">
        <v>123</v>
      </c>
      <c r="L332" s="37" t="s">
        <v>45</v>
      </c>
      <c r="M332" s="38" t="s">
        <v>82</v>
      </c>
      <c r="N332" s="38"/>
      <c r="O332" s="37">
        <v>40</v>
      </c>
      <c r="P332" s="9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3"/>
      <c r="R332" s="823"/>
      <c r="S332" s="823"/>
      <c r="T332" s="82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542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543</v>
      </c>
      <c r="B333" s="63" t="s">
        <v>544</v>
      </c>
      <c r="C333" s="36">
        <v>4301031306</v>
      </c>
      <c r="D333" s="821">
        <v>4680115882881</v>
      </c>
      <c r="E333" s="821"/>
      <c r="F333" s="62">
        <v>0.28000000000000003</v>
      </c>
      <c r="G333" s="37">
        <v>6</v>
      </c>
      <c r="H333" s="62">
        <v>1.68</v>
      </c>
      <c r="I333" s="62">
        <v>1.81</v>
      </c>
      <c r="J333" s="37">
        <v>234</v>
      </c>
      <c r="K333" s="37" t="s">
        <v>123</v>
      </c>
      <c r="L333" s="37" t="s">
        <v>45</v>
      </c>
      <c r="M333" s="38" t="s">
        <v>82</v>
      </c>
      <c r="N333" s="38"/>
      <c r="O333" s="37">
        <v>40</v>
      </c>
      <c r="P333" s="9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3"/>
      <c r="R333" s="823"/>
      <c r="S333" s="823"/>
      <c r="T333" s="82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18" t="s">
        <v>542</v>
      </c>
      <c r="AG333" s="78"/>
      <c r="AJ333" s="84" t="s">
        <v>45</v>
      </c>
      <c r="AK333" s="84">
        <v>0</v>
      </c>
      <c r="BB333" s="419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31"/>
      <c r="B334" s="831"/>
      <c r="C334" s="831"/>
      <c r="D334" s="831"/>
      <c r="E334" s="831"/>
      <c r="F334" s="831"/>
      <c r="G334" s="831"/>
      <c r="H334" s="831"/>
      <c r="I334" s="831"/>
      <c r="J334" s="831"/>
      <c r="K334" s="831"/>
      <c r="L334" s="831"/>
      <c r="M334" s="831"/>
      <c r="N334" s="831"/>
      <c r="O334" s="832"/>
      <c r="P334" s="828" t="s">
        <v>40</v>
      </c>
      <c r="Q334" s="829"/>
      <c r="R334" s="829"/>
      <c r="S334" s="829"/>
      <c r="T334" s="829"/>
      <c r="U334" s="829"/>
      <c r="V334" s="830"/>
      <c r="W334" s="42" t="s">
        <v>39</v>
      </c>
      <c r="X334" s="43">
        <f>IFERROR(X332/H332,"0")+IFERROR(X333/H333,"0")</f>
        <v>0</v>
      </c>
      <c r="Y334" s="43">
        <f>IFERROR(Y332/H332,"0")+IFERROR(Y333/H333,"0")</f>
        <v>0</v>
      </c>
      <c r="Z334" s="43">
        <f>IFERROR(IF(Z332="",0,Z332),"0")+IFERROR(IF(Z333="",0,Z333),"0")</f>
        <v>0</v>
      </c>
      <c r="AA334" s="67"/>
      <c r="AB334" s="67"/>
      <c r="AC334" s="67"/>
    </row>
    <row r="335" spans="1:68" x14ac:dyDescent="0.2">
      <c r="A335" s="831"/>
      <c r="B335" s="831"/>
      <c r="C335" s="831"/>
      <c r="D335" s="831"/>
      <c r="E335" s="831"/>
      <c r="F335" s="831"/>
      <c r="G335" s="831"/>
      <c r="H335" s="831"/>
      <c r="I335" s="831"/>
      <c r="J335" s="831"/>
      <c r="K335" s="831"/>
      <c r="L335" s="831"/>
      <c r="M335" s="831"/>
      <c r="N335" s="831"/>
      <c r="O335" s="832"/>
      <c r="P335" s="828" t="s">
        <v>40</v>
      </c>
      <c r="Q335" s="829"/>
      <c r="R335" s="829"/>
      <c r="S335" s="829"/>
      <c r="T335" s="829"/>
      <c r="U335" s="829"/>
      <c r="V335" s="830"/>
      <c r="W335" s="42" t="s">
        <v>0</v>
      </c>
      <c r="X335" s="43">
        <f>IFERROR(SUM(X332:X333),"0")</f>
        <v>0</v>
      </c>
      <c r="Y335" s="43">
        <f>IFERROR(SUM(Y332:Y333),"0")</f>
        <v>0</v>
      </c>
      <c r="Z335" s="42"/>
      <c r="AA335" s="67"/>
      <c r="AB335" s="67"/>
      <c r="AC335" s="67"/>
    </row>
    <row r="336" spans="1:68" ht="14.25" customHeight="1" x14ac:dyDescent="0.25">
      <c r="A336" s="820" t="s">
        <v>78</v>
      </c>
      <c r="B336" s="820"/>
      <c r="C336" s="820"/>
      <c r="D336" s="820"/>
      <c r="E336" s="820"/>
      <c r="F336" s="820"/>
      <c r="G336" s="820"/>
      <c r="H336" s="820"/>
      <c r="I336" s="820"/>
      <c r="J336" s="820"/>
      <c r="K336" s="820"/>
      <c r="L336" s="820"/>
      <c r="M336" s="820"/>
      <c r="N336" s="820"/>
      <c r="O336" s="820"/>
      <c r="P336" s="820"/>
      <c r="Q336" s="820"/>
      <c r="R336" s="820"/>
      <c r="S336" s="820"/>
      <c r="T336" s="820"/>
      <c r="U336" s="820"/>
      <c r="V336" s="820"/>
      <c r="W336" s="820"/>
      <c r="X336" s="820"/>
      <c r="Y336" s="820"/>
      <c r="Z336" s="820"/>
      <c r="AA336" s="66"/>
      <c r="AB336" s="66"/>
      <c r="AC336" s="80"/>
    </row>
    <row r="337" spans="1:68" ht="27" customHeight="1" x14ac:dyDescent="0.25">
      <c r="A337" s="63" t="s">
        <v>545</v>
      </c>
      <c r="B337" s="63" t="s">
        <v>546</v>
      </c>
      <c r="C337" s="36">
        <v>4301051534</v>
      </c>
      <c r="D337" s="821">
        <v>4680115883390</v>
      </c>
      <c r="E337" s="821"/>
      <c r="F337" s="62">
        <v>0.3</v>
      </c>
      <c r="G337" s="37">
        <v>6</v>
      </c>
      <c r="H337" s="62">
        <v>1.8</v>
      </c>
      <c r="I337" s="62">
        <v>1.98</v>
      </c>
      <c r="J337" s="37">
        <v>182</v>
      </c>
      <c r="K337" s="37" t="s">
        <v>83</v>
      </c>
      <c r="L337" s="37" t="s">
        <v>45</v>
      </c>
      <c r="M337" s="38" t="s">
        <v>112</v>
      </c>
      <c r="N337" s="38"/>
      <c r="O337" s="37">
        <v>40</v>
      </c>
      <c r="P337" s="9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3"/>
      <c r="R337" s="823"/>
      <c r="S337" s="823"/>
      <c r="T337" s="8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0" t="s">
        <v>547</v>
      </c>
      <c r="AG337" s="78"/>
      <c r="AJ337" s="84" t="s">
        <v>45</v>
      </c>
      <c r="AK337" s="84">
        <v>0</v>
      </c>
      <c r="BB337" s="42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31"/>
      <c r="B338" s="831"/>
      <c r="C338" s="831"/>
      <c r="D338" s="831"/>
      <c r="E338" s="831"/>
      <c r="F338" s="831"/>
      <c r="G338" s="831"/>
      <c r="H338" s="831"/>
      <c r="I338" s="831"/>
      <c r="J338" s="831"/>
      <c r="K338" s="831"/>
      <c r="L338" s="831"/>
      <c r="M338" s="831"/>
      <c r="N338" s="831"/>
      <c r="O338" s="832"/>
      <c r="P338" s="828" t="s">
        <v>40</v>
      </c>
      <c r="Q338" s="829"/>
      <c r="R338" s="829"/>
      <c r="S338" s="829"/>
      <c r="T338" s="829"/>
      <c r="U338" s="829"/>
      <c r="V338" s="830"/>
      <c r="W338" s="42" t="s">
        <v>39</v>
      </c>
      <c r="X338" s="43">
        <f>IFERROR(X337/H337,"0")</f>
        <v>0</v>
      </c>
      <c r="Y338" s="43">
        <f>IFERROR(Y337/H337,"0")</f>
        <v>0</v>
      </c>
      <c r="Z338" s="43">
        <f>IFERROR(IF(Z337="",0,Z337),"0")</f>
        <v>0</v>
      </c>
      <c r="AA338" s="67"/>
      <c r="AB338" s="67"/>
      <c r="AC338" s="67"/>
    </row>
    <row r="339" spans="1:68" x14ac:dyDescent="0.2">
      <c r="A339" s="831"/>
      <c r="B339" s="831"/>
      <c r="C339" s="831"/>
      <c r="D339" s="831"/>
      <c r="E339" s="831"/>
      <c r="F339" s="831"/>
      <c r="G339" s="831"/>
      <c r="H339" s="831"/>
      <c r="I339" s="831"/>
      <c r="J339" s="831"/>
      <c r="K339" s="831"/>
      <c r="L339" s="831"/>
      <c r="M339" s="831"/>
      <c r="N339" s="831"/>
      <c r="O339" s="832"/>
      <c r="P339" s="828" t="s">
        <v>40</v>
      </c>
      <c r="Q339" s="829"/>
      <c r="R339" s="829"/>
      <c r="S339" s="829"/>
      <c r="T339" s="829"/>
      <c r="U339" s="829"/>
      <c r="V339" s="830"/>
      <c r="W339" s="42" t="s">
        <v>0</v>
      </c>
      <c r="X339" s="43">
        <f>IFERROR(SUM(X337:X337),"0")</f>
        <v>0</v>
      </c>
      <c r="Y339" s="43">
        <f>IFERROR(SUM(Y337:Y337),"0")</f>
        <v>0</v>
      </c>
      <c r="Z339" s="42"/>
      <c r="AA339" s="67"/>
      <c r="AB339" s="67"/>
      <c r="AC339" s="67"/>
    </row>
    <row r="340" spans="1:68" ht="16.5" customHeight="1" x14ac:dyDescent="0.25">
      <c r="A340" s="819" t="s">
        <v>548</v>
      </c>
      <c r="B340" s="819"/>
      <c r="C340" s="819"/>
      <c r="D340" s="819"/>
      <c r="E340" s="819"/>
      <c r="F340" s="819"/>
      <c r="G340" s="819"/>
      <c r="H340" s="819"/>
      <c r="I340" s="819"/>
      <c r="J340" s="819"/>
      <c r="K340" s="819"/>
      <c r="L340" s="819"/>
      <c r="M340" s="819"/>
      <c r="N340" s="819"/>
      <c r="O340" s="819"/>
      <c r="P340" s="819"/>
      <c r="Q340" s="819"/>
      <c r="R340" s="819"/>
      <c r="S340" s="819"/>
      <c r="T340" s="819"/>
      <c r="U340" s="819"/>
      <c r="V340" s="819"/>
      <c r="W340" s="819"/>
      <c r="X340" s="819"/>
      <c r="Y340" s="819"/>
      <c r="Z340" s="819"/>
      <c r="AA340" s="65"/>
      <c r="AB340" s="65"/>
      <c r="AC340" s="79"/>
    </row>
    <row r="341" spans="1:68" ht="14.25" customHeight="1" x14ac:dyDescent="0.25">
      <c r="A341" s="820" t="s">
        <v>101</v>
      </c>
      <c r="B341" s="820"/>
      <c r="C341" s="820"/>
      <c r="D341" s="820"/>
      <c r="E341" s="820"/>
      <c r="F341" s="820"/>
      <c r="G341" s="820"/>
      <c r="H341" s="820"/>
      <c r="I341" s="820"/>
      <c r="J341" s="820"/>
      <c r="K341" s="820"/>
      <c r="L341" s="820"/>
      <c r="M341" s="820"/>
      <c r="N341" s="820"/>
      <c r="O341" s="820"/>
      <c r="P341" s="820"/>
      <c r="Q341" s="820"/>
      <c r="R341" s="820"/>
      <c r="S341" s="820"/>
      <c r="T341" s="820"/>
      <c r="U341" s="820"/>
      <c r="V341" s="820"/>
      <c r="W341" s="820"/>
      <c r="X341" s="820"/>
      <c r="Y341" s="820"/>
      <c r="Z341" s="820"/>
      <c r="AA341" s="66"/>
      <c r="AB341" s="66"/>
      <c r="AC341" s="80"/>
    </row>
    <row r="342" spans="1:68" ht="16.5" customHeight="1" x14ac:dyDescent="0.25">
      <c r="A342" s="63" t="s">
        <v>549</v>
      </c>
      <c r="B342" s="63" t="s">
        <v>550</v>
      </c>
      <c r="C342" s="36">
        <v>4301011728</v>
      </c>
      <c r="D342" s="821">
        <v>4680115885141</v>
      </c>
      <c r="E342" s="821"/>
      <c r="F342" s="62">
        <v>0.25</v>
      </c>
      <c r="G342" s="37">
        <v>8</v>
      </c>
      <c r="H342" s="62">
        <v>2</v>
      </c>
      <c r="I342" s="62">
        <v>2.1</v>
      </c>
      <c r="J342" s="37">
        <v>234</v>
      </c>
      <c r="K342" s="37" t="s">
        <v>123</v>
      </c>
      <c r="L342" s="37" t="s">
        <v>45</v>
      </c>
      <c r="M342" s="38" t="s">
        <v>112</v>
      </c>
      <c r="N342" s="38"/>
      <c r="O342" s="37">
        <v>55</v>
      </c>
      <c r="P342" s="99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3"/>
      <c r="R342" s="823"/>
      <c r="S342" s="823"/>
      <c r="T342" s="82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IFERROR(IF(Y342=0,"",ROUNDUP(Y342/H342,0)*0.00502),"")</f>
        <v/>
      </c>
      <c r="AA342" s="68" t="s">
        <v>45</v>
      </c>
      <c r="AB342" s="69" t="s">
        <v>45</v>
      </c>
      <c r="AC342" s="422" t="s">
        <v>551</v>
      </c>
      <c r="AG342" s="78"/>
      <c r="AJ342" s="84" t="s">
        <v>45</v>
      </c>
      <c r="AK342" s="84">
        <v>0</v>
      </c>
      <c r="BB342" s="42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31"/>
      <c r="B343" s="831"/>
      <c r="C343" s="831"/>
      <c r="D343" s="831"/>
      <c r="E343" s="831"/>
      <c r="F343" s="831"/>
      <c r="G343" s="831"/>
      <c r="H343" s="831"/>
      <c r="I343" s="831"/>
      <c r="J343" s="831"/>
      <c r="K343" s="831"/>
      <c r="L343" s="831"/>
      <c r="M343" s="831"/>
      <c r="N343" s="831"/>
      <c r="O343" s="832"/>
      <c r="P343" s="828" t="s">
        <v>40</v>
      </c>
      <c r="Q343" s="829"/>
      <c r="R343" s="829"/>
      <c r="S343" s="829"/>
      <c r="T343" s="829"/>
      <c r="U343" s="829"/>
      <c r="V343" s="830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31"/>
      <c r="B344" s="831"/>
      <c r="C344" s="831"/>
      <c r="D344" s="831"/>
      <c r="E344" s="831"/>
      <c r="F344" s="831"/>
      <c r="G344" s="831"/>
      <c r="H344" s="831"/>
      <c r="I344" s="831"/>
      <c r="J344" s="831"/>
      <c r="K344" s="831"/>
      <c r="L344" s="831"/>
      <c r="M344" s="831"/>
      <c r="N344" s="831"/>
      <c r="O344" s="832"/>
      <c r="P344" s="828" t="s">
        <v>40</v>
      </c>
      <c r="Q344" s="829"/>
      <c r="R344" s="829"/>
      <c r="S344" s="829"/>
      <c r="T344" s="829"/>
      <c r="U344" s="829"/>
      <c r="V344" s="830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19" t="s">
        <v>552</v>
      </c>
      <c r="B345" s="819"/>
      <c r="C345" s="819"/>
      <c r="D345" s="819"/>
      <c r="E345" s="819"/>
      <c r="F345" s="819"/>
      <c r="G345" s="819"/>
      <c r="H345" s="819"/>
      <c r="I345" s="819"/>
      <c r="J345" s="819"/>
      <c r="K345" s="819"/>
      <c r="L345" s="819"/>
      <c r="M345" s="819"/>
      <c r="N345" s="819"/>
      <c r="O345" s="819"/>
      <c r="P345" s="819"/>
      <c r="Q345" s="819"/>
      <c r="R345" s="819"/>
      <c r="S345" s="819"/>
      <c r="T345" s="819"/>
      <c r="U345" s="819"/>
      <c r="V345" s="819"/>
      <c r="W345" s="819"/>
      <c r="X345" s="819"/>
      <c r="Y345" s="819"/>
      <c r="Z345" s="819"/>
      <c r="AA345" s="65"/>
      <c r="AB345" s="65"/>
      <c r="AC345" s="79"/>
    </row>
    <row r="346" spans="1:68" ht="14.25" customHeight="1" x14ac:dyDescent="0.25">
      <c r="A346" s="820" t="s">
        <v>101</v>
      </c>
      <c r="B346" s="820"/>
      <c r="C346" s="820"/>
      <c r="D346" s="820"/>
      <c r="E346" s="820"/>
      <c r="F346" s="820"/>
      <c r="G346" s="820"/>
      <c r="H346" s="820"/>
      <c r="I346" s="820"/>
      <c r="J346" s="820"/>
      <c r="K346" s="820"/>
      <c r="L346" s="820"/>
      <c r="M346" s="820"/>
      <c r="N346" s="820"/>
      <c r="O346" s="820"/>
      <c r="P346" s="820"/>
      <c r="Q346" s="820"/>
      <c r="R346" s="820"/>
      <c r="S346" s="820"/>
      <c r="T346" s="820"/>
      <c r="U346" s="820"/>
      <c r="V346" s="820"/>
      <c r="W346" s="820"/>
      <c r="X346" s="820"/>
      <c r="Y346" s="820"/>
      <c r="Z346" s="820"/>
      <c r="AA346" s="66"/>
      <c r="AB346" s="66"/>
      <c r="AC346" s="80"/>
    </row>
    <row r="347" spans="1:68" ht="27" customHeight="1" x14ac:dyDescent="0.25">
      <c r="A347" s="63" t="s">
        <v>553</v>
      </c>
      <c r="B347" s="63" t="s">
        <v>554</v>
      </c>
      <c r="C347" s="36">
        <v>4301012024</v>
      </c>
      <c r="D347" s="821">
        <v>4680115885615</v>
      </c>
      <c r="E347" s="821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106</v>
      </c>
      <c r="L347" s="37" t="s">
        <v>45</v>
      </c>
      <c r="M347" s="38" t="s">
        <v>112</v>
      </c>
      <c r="N347" s="38"/>
      <c r="O347" s="37">
        <v>55</v>
      </c>
      <c r="P347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3"/>
      <c r="R347" s="823"/>
      <c r="S347" s="823"/>
      <c r="T347" s="8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61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555</v>
      </c>
      <c r="AG347" s="78"/>
      <c r="AJ347" s="84" t="s">
        <v>45</v>
      </c>
      <c r="AK347" s="84">
        <v>0</v>
      </c>
      <c r="BB347" s="425" t="s">
        <v>66</v>
      </c>
      <c r="BM347" s="78">
        <f t="shared" ref="BM347:BM354" si="62">IFERROR(X347*I347/H347,"0")</f>
        <v>0</v>
      </c>
      <c r="BN347" s="78">
        <f t="shared" ref="BN347:BN354" si="63">IFERROR(Y347*I347/H347,"0")</f>
        <v>0</v>
      </c>
      <c r="BO347" s="78">
        <f t="shared" ref="BO347:BO354" si="64">IFERROR(1/J347*(X347/H347),"0")</f>
        <v>0</v>
      </c>
      <c r="BP347" s="78">
        <f t="shared" ref="BP347:BP354" si="65">IFERROR(1/J347*(Y347/H347),"0")</f>
        <v>0</v>
      </c>
    </row>
    <row r="348" spans="1:68" ht="27" customHeight="1" x14ac:dyDescent="0.25">
      <c r="A348" s="63" t="s">
        <v>556</v>
      </c>
      <c r="B348" s="63" t="s">
        <v>557</v>
      </c>
      <c r="C348" s="36">
        <v>4301011911</v>
      </c>
      <c r="D348" s="821">
        <v>4680115885554</v>
      </c>
      <c r="E348" s="821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106</v>
      </c>
      <c r="L348" s="37" t="s">
        <v>45</v>
      </c>
      <c r="M348" s="38" t="s">
        <v>413</v>
      </c>
      <c r="N348" s="38"/>
      <c r="O348" s="37">
        <v>55</v>
      </c>
      <c r="P348" s="9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3"/>
      <c r="R348" s="823"/>
      <c r="S348" s="823"/>
      <c r="T348" s="8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61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558</v>
      </c>
      <c r="AG348" s="78"/>
      <c r="AJ348" s="84" t="s">
        <v>45</v>
      </c>
      <c r="AK348" s="84">
        <v>0</v>
      </c>
      <c r="BB348" s="427" t="s">
        <v>66</v>
      </c>
      <c r="BM348" s="78">
        <f t="shared" si="62"/>
        <v>0</v>
      </c>
      <c r="BN348" s="78">
        <f t="shared" si="63"/>
        <v>0</v>
      </c>
      <c r="BO348" s="78">
        <f t="shared" si="64"/>
        <v>0</v>
      </c>
      <c r="BP348" s="78">
        <f t="shared" si="65"/>
        <v>0</v>
      </c>
    </row>
    <row r="349" spans="1:68" ht="27" customHeight="1" x14ac:dyDescent="0.25">
      <c r="A349" s="63" t="s">
        <v>556</v>
      </c>
      <c r="B349" s="63" t="s">
        <v>559</v>
      </c>
      <c r="C349" s="36">
        <v>4301012016</v>
      </c>
      <c r="D349" s="821">
        <v>4680115885554</v>
      </c>
      <c r="E349" s="821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106</v>
      </c>
      <c r="L349" s="37" t="s">
        <v>45</v>
      </c>
      <c r="M349" s="38" t="s">
        <v>112</v>
      </c>
      <c r="N349" s="38"/>
      <c r="O349" s="37">
        <v>55</v>
      </c>
      <c r="P349" s="10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3"/>
      <c r="R349" s="823"/>
      <c r="S349" s="823"/>
      <c r="T349" s="8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61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560</v>
      </c>
      <c r="AG349" s="78"/>
      <c r="AJ349" s="84" t="s">
        <v>45</v>
      </c>
      <c r="AK349" s="84">
        <v>0</v>
      </c>
      <c r="BB349" s="429" t="s">
        <v>66</v>
      </c>
      <c r="BM349" s="78">
        <f t="shared" si="62"/>
        <v>0</v>
      </c>
      <c r="BN349" s="78">
        <f t="shared" si="63"/>
        <v>0</v>
      </c>
      <c r="BO349" s="78">
        <f t="shared" si="64"/>
        <v>0</v>
      </c>
      <c r="BP349" s="78">
        <f t="shared" si="65"/>
        <v>0</v>
      </c>
    </row>
    <row r="350" spans="1:68" ht="37.5" customHeight="1" x14ac:dyDescent="0.25">
      <c r="A350" s="63" t="s">
        <v>561</v>
      </c>
      <c r="B350" s="63" t="s">
        <v>562</v>
      </c>
      <c r="C350" s="36">
        <v>4301011858</v>
      </c>
      <c r="D350" s="821">
        <v>4680115885646</v>
      </c>
      <c r="E350" s="821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106</v>
      </c>
      <c r="L350" s="37" t="s">
        <v>45</v>
      </c>
      <c r="M350" s="38" t="s">
        <v>105</v>
      </c>
      <c r="N350" s="38"/>
      <c r="O350" s="37">
        <v>55</v>
      </c>
      <c r="P350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3"/>
      <c r="R350" s="823"/>
      <c r="S350" s="823"/>
      <c r="T350" s="82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61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0" t="s">
        <v>563</v>
      </c>
      <c r="AG350" s="78"/>
      <c r="AJ350" s="84" t="s">
        <v>45</v>
      </c>
      <c r="AK350" s="84">
        <v>0</v>
      </c>
      <c r="BB350" s="431" t="s">
        <v>66</v>
      </c>
      <c r="BM350" s="78">
        <f t="shared" si="62"/>
        <v>0</v>
      </c>
      <c r="BN350" s="78">
        <f t="shared" si="63"/>
        <v>0</v>
      </c>
      <c r="BO350" s="78">
        <f t="shared" si="64"/>
        <v>0</v>
      </c>
      <c r="BP350" s="78">
        <f t="shared" si="65"/>
        <v>0</v>
      </c>
    </row>
    <row r="351" spans="1:68" ht="27" customHeight="1" x14ac:dyDescent="0.25">
      <c r="A351" s="63" t="s">
        <v>564</v>
      </c>
      <c r="B351" s="63" t="s">
        <v>565</v>
      </c>
      <c r="C351" s="36">
        <v>4301011857</v>
      </c>
      <c r="D351" s="821">
        <v>4680115885622</v>
      </c>
      <c r="E351" s="821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113</v>
      </c>
      <c r="L351" s="37" t="s">
        <v>45</v>
      </c>
      <c r="M351" s="38" t="s">
        <v>105</v>
      </c>
      <c r="N351" s="38"/>
      <c r="O351" s="37">
        <v>55</v>
      </c>
      <c r="P351" s="10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3"/>
      <c r="R351" s="823"/>
      <c r="S351" s="823"/>
      <c r="T351" s="82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1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566</v>
      </c>
      <c r="AG351" s="78"/>
      <c r="AJ351" s="84" t="s">
        <v>45</v>
      </c>
      <c r="AK351" s="84">
        <v>0</v>
      </c>
      <c r="BB351" s="433" t="s">
        <v>66</v>
      </c>
      <c r="BM351" s="78">
        <f t="shared" si="62"/>
        <v>0</v>
      </c>
      <c r="BN351" s="78">
        <f t="shared" si="63"/>
        <v>0</v>
      </c>
      <c r="BO351" s="78">
        <f t="shared" si="64"/>
        <v>0</v>
      </c>
      <c r="BP351" s="78">
        <f t="shared" si="65"/>
        <v>0</v>
      </c>
    </row>
    <row r="352" spans="1:68" ht="27" customHeight="1" x14ac:dyDescent="0.25">
      <c r="A352" s="63" t="s">
        <v>567</v>
      </c>
      <c r="B352" s="63" t="s">
        <v>568</v>
      </c>
      <c r="C352" s="36">
        <v>4301011573</v>
      </c>
      <c r="D352" s="821">
        <v>4680115881938</v>
      </c>
      <c r="E352" s="821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113</v>
      </c>
      <c r="L352" s="37" t="s">
        <v>45</v>
      </c>
      <c r="M352" s="38" t="s">
        <v>105</v>
      </c>
      <c r="N352" s="38"/>
      <c r="O352" s="37">
        <v>90</v>
      </c>
      <c r="P352" s="10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3"/>
      <c r="R352" s="823"/>
      <c r="S352" s="823"/>
      <c r="T352" s="82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1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569</v>
      </c>
      <c r="AG352" s="78"/>
      <c r="AJ352" s="84" t="s">
        <v>45</v>
      </c>
      <c r="AK352" s="84">
        <v>0</v>
      </c>
      <c r="BB352" s="435" t="s">
        <v>66</v>
      </c>
      <c r="BM352" s="78">
        <f t="shared" si="62"/>
        <v>0</v>
      </c>
      <c r="BN352" s="78">
        <f t="shared" si="63"/>
        <v>0</v>
      </c>
      <c r="BO352" s="78">
        <f t="shared" si="64"/>
        <v>0</v>
      </c>
      <c r="BP352" s="78">
        <f t="shared" si="65"/>
        <v>0</v>
      </c>
    </row>
    <row r="353" spans="1:68" ht="27" customHeight="1" x14ac:dyDescent="0.25">
      <c r="A353" s="63" t="s">
        <v>570</v>
      </c>
      <c r="B353" s="63" t="s">
        <v>571</v>
      </c>
      <c r="C353" s="36">
        <v>4301011337</v>
      </c>
      <c r="D353" s="821">
        <v>4607091386011</v>
      </c>
      <c r="E353" s="821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113</v>
      </c>
      <c r="L353" s="37" t="s">
        <v>45</v>
      </c>
      <c r="M353" s="38" t="s">
        <v>105</v>
      </c>
      <c r="N353" s="38"/>
      <c r="O353" s="37">
        <v>55</v>
      </c>
      <c r="P353" s="10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23"/>
      <c r="R353" s="823"/>
      <c r="S353" s="823"/>
      <c r="T353" s="82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1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572</v>
      </c>
      <c r="AG353" s="78"/>
      <c r="AJ353" s="84" t="s">
        <v>45</v>
      </c>
      <c r="AK353" s="84">
        <v>0</v>
      </c>
      <c r="BB353" s="437" t="s">
        <v>66</v>
      </c>
      <c r="BM353" s="78">
        <f t="shared" si="62"/>
        <v>0</v>
      </c>
      <c r="BN353" s="78">
        <f t="shared" si="63"/>
        <v>0</v>
      </c>
      <c r="BO353" s="78">
        <f t="shared" si="64"/>
        <v>0</v>
      </c>
      <c r="BP353" s="78">
        <f t="shared" si="65"/>
        <v>0</v>
      </c>
    </row>
    <row r="354" spans="1:68" ht="27" customHeight="1" x14ac:dyDescent="0.25">
      <c r="A354" s="63" t="s">
        <v>573</v>
      </c>
      <c r="B354" s="63" t="s">
        <v>574</v>
      </c>
      <c r="C354" s="36">
        <v>4301011859</v>
      </c>
      <c r="D354" s="821">
        <v>4680115885608</v>
      </c>
      <c r="E354" s="82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113</v>
      </c>
      <c r="L354" s="37" t="s">
        <v>45</v>
      </c>
      <c r="M354" s="38" t="s">
        <v>105</v>
      </c>
      <c r="N354" s="38"/>
      <c r="O354" s="37">
        <v>55</v>
      </c>
      <c r="P354" s="10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23"/>
      <c r="R354" s="823"/>
      <c r="S354" s="823"/>
      <c r="T354" s="82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1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8" t="s">
        <v>560</v>
      </c>
      <c r="AG354" s="78"/>
      <c r="AJ354" s="84" t="s">
        <v>45</v>
      </c>
      <c r="AK354" s="84">
        <v>0</v>
      </c>
      <c r="BB354" s="439" t="s">
        <v>66</v>
      </c>
      <c r="BM354" s="78">
        <f t="shared" si="62"/>
        <v>0</v>
      </c>
      <c r="BN354" s="78">
        <f t="shared" si="63"/>
        <v>0</v>
      </c>
      <c r="BO354" s="78">
        <f t="shared" si="64"/>
        <v>0</v>
      </c>
      <c r="BP354" s="78">
        <f t="shared" si="65"/>
        <v>0</v>
      </c>
    </row>
    <row r="355" spans="1:68" x14ac:dyDescent="0.2">
      <c r="A355" s="831"/>
      <c r="B355" s="831"/>
      <c r="C355" s="831"/>
      <c r="D355" s="831"/>
      <c r="E355" s="831"/>
      <c r="F355" s="831"/>
      <c r="G355" s="831"/>
      <c r="H355" s="831"/>
      <c r="I355" s="831"/>
      <c r="J355" s="831"/>
      <c r="K355" s="831"/>
      <c r="L355" s="831"/>
      <c r="M355" s="831"/>
      <c r="N355" s="831"/>
      <c r="O355" s="832"/>
      <c r="P355" s="828" t="s">
        <v>40</v>
      </c>
      <c r="Q355" s="829"/>
      <c r="R355" s="829"/>
      <c r="S355" s="829"/>
      <c r="T355" s="829"/>
      <c r="U355" s="829"/>
      <c r="V355" s="830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31"/>
      <c r="B356" s="831"/>
      <c r="C356" s="831"/>
      <c r="D356" s="831"/>
      <c r="E356" s="831"/>
      <c r="F356" s="831"/>
      <c r="G356" s="831"/>
      <c r="H356" s="831"/>
      <c r="I356" s="831"/>
      <c r="J356" s="831"/>
      <c r="K356" s="831"/>
      <c r="L356" s="831"/>
      <c r="M356" s="831"/>
      <c r="N356" s="831"/>
      <c r="O356" s="832"/>
      <c r="P356" s="828" t="s">
        <v>40</v>
      </c>
      <c r="Q356" s="829"/>
      <c r="R356" s="829"/>
      <c r="S356" s="829"/>
      <c r="T356" s="829"/>
      <c r="U356" s="829"/>
      <c r="V356" s="830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20" t="s">
        <v>161</v>
      </c>
      <c r="B357" s="820"/>
      <c r="C357" s="820"/>
      <c r="D357" s="820"/>
      <c r="E357" s="820"/>
      <c r="F357" s="820"/>
      <c r="G357" s="820"/>
      <c r="H357" s="820"/>
      <c r="I357" s="820"/>
      <c r="J357" s="820"/>
      <c r="K357" s="820"/>
      <c r="L357" s="820"/>
      <c r="M357" s="820"/>
      <c r="N357" s="820"/>
      <c r="O357" s="820"/>
      <c r="P357" s="820"/>
      <c r="Q357" s="820"/>
      <c r="R357" s="820"/>
      <c r="S357" s="820"/>
      <c r="T357" s="820"/>
      <c r="U357" s="820"/>
      <c r="V357" s="820"/>
      <c r="W357" s="820"/>
      <c r="X357" s="820"/>
      <c r="Y357" s="820"/>
      <c r="Z357" s="820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4301030878</v>
      </c>
      <c r="D358" s="821">
        <v>4607091387193</v>
      </c>
      <c r="E358" s="821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113</v>
      </c>
      <c r="L358" s="37" t="s">
        <v>45</v>
      </c>
      <c r="M358" s="38" t="s">
        <v>82</v>
      </c>
      <c r="N358" s="38"/>
      <c r="O358" s="37">
        <v>35</v>
      </c>
      <c r="P358" s="10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3"/>
      <c r="R358" s="823"/>
      <c r="S358" s="823"/>
      <c r="T358" s="8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577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4301031153</v>
      </c>
      <c r="D359" s="821">
        <v>4607091387230</v>
      </c>
      <c r="E359" s="821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113</v>
      </c>
      <c r="L359" s="37" t="s">
        <v>45</v>
      </c>
      <c r="M359" s="38" t="s">
        <v>82</v>
      </c>
      <c r="N359" s="38"/>
      <c r="O359" s="37">
        <v>40</v>
      </c>
      <c r="P359" s="10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3"/>
      <c r="R359" s="823"/>
      <c r="S359" s="823"/>
      <c r="T359" s="8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580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4301031154</v>
      </c>
      <c r="D360" s="821">
        <v>4607091387292</v>
      </c>
      <c r="E360" s="821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113</v>
      </c>
      <c r="L360" s="37" t="s">
        <v>45</v>
      </c>
      <c r="M360" s="38" t="s">
        <v>82</v>
      </c>
      <c r="N360" s="38"/>
      <c r="O360" s="37">
        <v>45</v>
      </c>
      <c r="P360" s="100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3"/>
      <c r="R360" s="823"/>
      <c r="S360" s="823"/>
      <c r="T360" s="82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583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4301031152</v>
      </c>
      <c r="D361" s="821">
        <v>4607091387285</v>
      </c>
      <c r="E361" s="821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123</v>
      </c>
      <c r="L361" s="37" t="s">
        <v>45</v>
      </c>
      <c r="M361" s="38" t="s">
        <v>82</v>
      </c>
      <c r="N361" s="38"/>
      <c r="O361" s="37">
        <v>40</v>
      </c>
      <c r="P361" s="10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3"/>
      <c r="R361" s="823"/>
      <c r="S361" s="823"/>
      <c r="T361" s="82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6" t="s">
        <v>580</v>
      </c>
      <c r="AG361" s="78"/>
      <c r="AJ361" s="84" t="s">
        <v>45</v>
      </c>
      <c r="AK361" s="84">
        <v>0</v>
      </c>
      <c r="BB361" s="44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31"/>
      <c r="B362" s="831"/>
      <c r="C362" s="831"/>
      <c r="D362" s="831"/>
      <c r="E362" s="831"/>
      <c r="F362" s="831"/>
      <c r="G362" s="831"/>
      <c r="H362" s="831"/>
      <c r="I362" s="831"/>
      <c r="J362" s="831"/>
      <c r="K362" s="831"/>
      <c r="L362" s="831"/>
      <c r="M362" s="831"/>
      <c r="N362" s="831"/>
      <c r="O362" s="832"/>
      <c r="P362" s="828" t="s">
        <v>40</v>
      </c>
      <c r="Q362" s="829"/>
      <c r="R362" s="829"/>
      <c r="S362" s="829"/>
      <c r="T362" s="829"/>
      <c r="U362" s="829"/>
      <c r="V362" s="830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31"/>
      <c r="B363" s="831"/>
      <c r="C363" s="831"/>
      <c r="D363" s="831"/>
      <c r="E363" s="831"/>
      <c r="F363" s="831"/>
      <c r="G363" s="831"/>
      <c r="H363" s="831"/>
      <c r="I363" s="831"/>
      <c r="J363" s="831"/>
      <c r="K363" s="831"/>
      <c r="L363" s="831"/>
      <c r="M363" s="831"/>
      <c r="N363" s="831"/>
      <c r="O363" s="832"/>
      <c r="P363" s="828" t="s">
        <v>40</v>
      </c>
      <c r="Q363" s="829"/>
      <c r="R363" s="829"/>
      <c r="S363" s="829"/>
      <c r="T363" s="829"/>
      <c r="U363" s="829"/>
      <c r="V363" s="830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20" t="s">
        <v>78</v>
      </c>
      <c r="B364" s="820"/>
      <c r="C364" s="820"/>
      <c r="D364" s="820"/>
      <c r="E364" s="820"/>
      <c r="F364" s="820"/>
      <c r="G364" s="820"/>
      <c r="H364" s="820"/>
      <c r="I364" s="820"/>
      <c r="J364" s="820"/>
      <c r="K364" s="820"/>
      <c r="L364" s="820"/>
      <c r="M364" s="820"/>
      <c r="N364" s="820"/>
      <c r="O364" s="820"/>
      <c r="P364" s="820"/>
      <c r="Q364" s="820"/>
      <c r="R364" s="820"/>
      <c r="S364" s="820"/>
      <c r="T364" s="820"/>
      <c r="U364" s="820"/>
      <c r="V364" s="820"/>
      <c r="W364" s="820"/>
      <c r="X364" s="820"/>
      <c r="Y364" s="820"/>
      <c r="Z364" s="820"/>
      <c r="AA364" s="66"/>
      <c r="AB364" s="66"/>
      <c r="AC364" s="80"/>
    </row>
    <row r="365" spans="1:68" ht="37.5" customHeight="1" x14ac:dyDescent="0.25">
      <c r="A365" s="63" t="s">
        <v>586</v>
      </c>
      <c r="B365" s="63" t="s">
        <v>587</v>
      </c>
      <c r="C365" s="36">
        <v>4301051100</v>
      </c>
      <c r="D365" s="821">
        <v>4607091387766</v>
      </c>
      <c r="E365" s="821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106</v>
      </c>
      <c r="L365" s="37" t="s">
        <v>45</v>
      </c>
      <c r="M365" s="38" t="s">
        <v>112</v>
      </c>
      <c r="N365" s="38"/>
      <c r="O365" s="37">
        <v>40</v>
      </c>
      <c r="P365" s="10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3"/>
      <c r="R365" s="823"/>
      <c r="S365" s="823"/>
      <c r="T365" s="82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66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ref="BM365:BM370" si="67">IFERROR(X365*I365/H365,"0")</f>
        <v>0</v>
      </c>
      <c r="BN365" s="78">
        <f t="shared" ref="BN365:BN370" si="68">IFERROR(Y365*I365/H365,"0")</f>
        <v>0</v>
      </c>
      <c r="BO365" s="78">
        <f t="shared" ref="BO365:BO370" si="69">IFERROR(1/J365*(X365/H365),"0")</f>
        <v>0</v>
      </c>
      <c r="BP365" s="78">
        <f t="shared" ref="BP365:BP370" si="70"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4301051818</v>
      </c>
      <c r="D366" s="821">
        <v>4607091387957</v>
      </c>
      <c r="E366" s="821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106</v>
      </c>
      <c r="L366" s="37" t="s">
        <v>45</v>
      </c>
      <c r="M366" s="38" t="s">
        <v>112</v>
      </c>
      <c r="N366" s="38"/>
      <c r="O366" s="37">
        <v>40</v>
      </c>
      <c r="P366" s="10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3"/>
      <c r="R366" s="823"/>
      <c r="S366" s="823"/>
      <c r="T366" s="82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66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67"/>
        <v>0</v>
      </c>
      <c r="BN366" s="78">
        <f t="shared" si="68"/>
        <v>0</v>
      </c>
      <c r="BO366" s="78">
        <f t="shared" si="69"/>
        <v>0</v>
      </c>
      <c r="BP366" s="78">
        <f t="shared" si="70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4301051819</v>
      </c>
      <c r="D367" s="821">
        <v>4607091387964</v>
      </c>
      <c r="E367" s="821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106</v>
      </c>
      <c r="L367" s="37" t="s">
        <v>45</v>
      </c>
      <c r="M367" s="38" t="s">
        <v>112</v>
      </c>
      <c r="N367" s="38"/>
      <c r="O367" s="37">
        <v>40</v>
      </c>
      <c r="P367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3"/>
      <c r="R367" s="823"/>
      <c r="S367" s="823"/>
      <c r="T367" s="82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66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52" t="s">
        <v>594</v>
      </c>
      <c r="AG367" s="78"/>
      <c r="AJ367" s="84" t="s">
        <v>45</v>
      </c>
      <c r="AK367" s="84">
        <v>0</v>
      </c>
      <c r="BB367" s="453" t="s">
        <v>66</v>
      </c>
      <c r="BM367" s="78">
        <f t="shared" si="67"/>
        <v>0</v>
      </c>
      <c r="BN367" s="78">
        <f t="shared" si="68"/>
        <v>0</v>
      </c>
      <c r="BO367" s="78">
        <f t="shared" si="69"/>
        <v>0</v>
      </c>
      <c r="BP367" s="78">
        <f t="shared" si="70"/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4301051734</v>
      </c>
      <c r="D368" s="821">
        <v>4680115884588</v>
      </c>
      <c r="E368" s="821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83</v>
      </c>
      <c r="L368" s="37" t="s">
        <v>45</v>
      </c>
      <c r="M368" s="38" t="s">
        <v>112</v>
      </c>
      <c r="N368" s="38"/>
      <c r="O368" s="37">
        <v>40</v>
      </c>
      <c r="P368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3"/>
      <c r="R368" s="823"/>
      <c r="S368" s="823"/>
      <c r="T368" s="82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66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597</v>
      </c>
      <c r="AG368" s="78"/>
      <c r="AJ368" s="84" t="s">
        <v>45</v>
      </c>
      <c r="AK368" s="84">
        <v>0</v>
      </c>
      <c r="BB368" s="455" t="s">
        <v>66</v>
      </c>
      <c r="BM368" s="78">
        <f t="shared" si="67"/>
        <v>0</v>
      </c>
      <c r="BN368" s="78">
        <f t="shared" si="68"/>
        <v>0</v>
      </c>
      <c r="BO368" s="78">
        <f t="shared" si="69"/>
        <v>0</v>
      </c>
      <c r="BP368" s="78">
        <f t="shared" si="70"/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4301051131</v>
      </c>
      <c r="D369" s="821">
        <v>4607091387537</v>
      </c>
      <c r="E369" s="821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83</v>
      </c>
      <c r="L369" s="37" t="s">
        <v>45</v>
      </c>
      <c r="M369" s="38" t="s">
        <v>112</v>
      </c>
      <c r="N369" s="38"/>
      <c r="O369" s="37">
        <v>40</v>
      </c>
      <c r="P369" s="10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3"/>
      <c r="R369" s="823"/>
      <c r="S369" s="823"/>
      <c r="T369" s="824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66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600</v>
      </c>
      <c r="AG369" s="78"/>
      <c r="AJ369" s="84" t="s">
        <v>45</v>
      </c>
      <c r="AK369" s="84">
        <v>0</v>
      </c>
      <c r="BB369" s="457" t="s">
        <v>66</v>
      </c>
      <c r="BM369" s="78">
        <f t="shared" si="67"/>
        <v>0</v>
      </c>
      <c r="BN369" s="78">
        <f t="shared" si="68"/>
        <v>0</v>
      </c>
      <c r="BO369" s="78">
        <f t="shared" si="69"/>
        <v>0</v>
      </c>
      <c r="BP369" s="78">
        <f t="shared" si="70"/>
        <v>0</v>
      </c>
    </row>
    <row r="370" spans="1:68" ht="37.5" customHeight="1" x14ac:dyDescent="0.25">
      <c r="A370" s="63" t="s">
        <v>601</v>
      </c>
      <c r="B370" s="63" t="s">
        <v>602</v>
      </c>
      <c r="C370" s="36">
        <v>4301051578</v>
      </c>
      <c r="D370" s="821">
        <v>4607091387513</v>
      </c>
      <c r="E370" s="821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83</v>
      </c>
      <c r="L370" s="37" t="s">
        <v>45</v>
      </c>
      <c r="M370" s="38" t="s">
        <v>147</v>
      </c>
      <c r="N370" s="38"/>
      <c r="O370" s="37">
        <v>40</v>
      </c>
      <c r="P370" s="10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3"/>
      <c r="R370" s="823"/>
      <c r="S370" s="823"/>
      <c r="T370" s="824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66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8" t="s">
        <v>603</v>
      </c>
      <c r="AG370" s="78"/>
      <c r="AJ370" s="84" t="s">
        <v>45</v>
      </c>
      <c r="AK370" s="84">
        <v>0</v>
      </c>
      <c r="BB370" s="459" t="s">
        <v>66</v>
      </c>
      <c r="BM370" s="78">
        <f t="shared" si="67"/>
        <v>0</v>
      </c>
      <c r="BN370" s="78">
        <f t="shared" si="68"/>
        <v>0</v>
      </c>
      <c r="BO370" s="78">
        <f t="shared" si="69"/>
        <v>0</v>
      </c>
      <c r="BP370" s="78">
        <f t="shared" si="70"/>
        <v>0</v>
      </c>
    </row>
    <row r="371" spans="1:68" x14ac:dyDescent="0.2">
      <c r="A371" s="831"/>
      <c r="B371" s="831"/>
      <c r="C371" s="831"/>
      <c r="D371" s="831"/>
      <c r="E371" s="831"/>
      <c r="F371" s="831"/>
      <c r="G371" s="831"/>
      <c r="H371" s="831"/>
      <c r="I371" s="831"/>
      <c r="J371" s="831"/>
      <c r="K371" s="831"/>
      <c r="L371" s="831"/>
      <c r="M371" s="831"/>
      <c r="N371" s="831"/>
      <c r="O371" s="832"/>
      <c r="P371" s="828" t="s">
        <v>40</v>
      </c>
      <c r="Q371" s="829"/>
      <c r="R371" s="829"/>
      <c r="S371" s="829"/>
      <c r="T371" s="829"/>
      <c r="U371" s="829"/>
      <c r="V371" s="830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31"/>
      <c r="B372" s="831"/>
      <c r="C372" s="831"/>
      <c r="D372" s="831"/>
      <c r="E372" s="831"/>
      <c r="F372" s="831"/>
      <c r="G372" s="831"/>
      <c r="H372" s="831"/>
      <c r="I372" s="831"/>
      <c r="J372" s="831"/>
      <c r="K372" s="831"/>
      <c r="L372" s="831"/>
      <c r="M372" s="831"/>
      <c r="N372" s="831"/>
      <c r="O372" s="832"/>
      <c r="P372" s="828" t="s">
        <v>40</v>
      </c>
      <c r="Q372" s="829"/>
      <c r="R372" s="829"/>
      <c r="S372" s="829"/>
      <c r="T372" s="829"/>
      <c r="U372" s="829"/>
      <c r="V372" s="830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20" t="s">
        <v>192</v>
      </c>
      <c r="B373" s="820"/>
      <c r="C373" s="820"/>
      <c r="D373" s="820"/>
      <c r="E373" s="820"/>
      <c r="F373" s="820"/>
      <c r="G373" s="820"/>
      <c r="H373" s="820"/>
      <c r="I373" s="820"/>
      <c r="J373" s="820"/>
      <c r="K373" s="820"/>
      <c r="L373" s="820"/>
      <c r="M373" s="820"/>
      <c r="N373" s="820"/>
      <c r="O373" s="820"/>
      <c r="P373" s="820"/>
      <c r="Q373" s="820"/>
      <c r="R373" s="820"/>
      <c r="S373" s="820"/>
      <c r="T373" s="820"/>
      <c r="U373" s="820"/>
      <c r="V373" s="820"/>
      <c r="W373" s="820"/>
      <c r="X373" s="820"/>
      <c r="Y373" s="820"/>
      <c r="Z373" s="820"/>
      <c r="AA373" s="66"/>
      <c r="AB373" s="66"/>
      <c r="AC373" s="80"/>
    </row>
    <row r="374" spans="1:68" ht="27" customHeight="1" x14ac:dyDescent="0.25">
      <c r="A374" s="63" t="s">
        <v>604</v>
      </c>
      <c r="B374" s="63" t="s">
        <v>605</v>
      </c>
      <c r="C374" s="36">
        <v>4301060387</v>
      </c>
      <c r="D374" s="821">
        <v>4607091380880</v>
      </c>
      <c r="E374" s="821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106</v>
      </c>
      <c r="L374" s="37" t="s">
        <v>45</v>
      </c>
      <c r="M374" s="38" t="s">
        <v>112</v>
      </c>
      <c r="N374" s="38"/>
      <c r="O374" s="37">
        <v>30</v>
      </c>
      <c r="P374" s="10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3"/>
      <c r="R374" s="823"/>
      <c r="S374" s="823"/>
      <c r="T374" s="8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606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607</v>
      </c>
      <c r="B375" s="63" t="s">
        <v>608</v>
      </c>
      <c r="C375" s="36">
        <v>4301060406</v>
      </c>
      <c r="D375" s="821">
        <v>4607091384482</v>
      </c>
      <c r="E375" s="821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106</v>
      </c>
      <c r="L375" s="37" t="s">
        <v>45</v>
      </c>
      <c r="M375" s="38" t="s">
        <v>112</v>
      </c>
      <c r="N375" s="38"/>
      <c r="O375" s="37">
        <v>30</v>
      </c>
      <c r="P375" s="10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3"/>
      <c r="R375" s="823"/>
      <c r="S375" s="823"/>
      <c r="T375" s="82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609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610</v>
      </c>
      <c r="B376" s="63" t="s">
        <v>611</v>
      </c>
      <c r="C376" s="36">
        <v>4301060484</v>
      </c>
      <c r="D376" s="821">
        <v>4607091380897</v>
      </c>
      <c r="E376" s="821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106</v>
      </c>
      <c r="L376" s="37" t="s">
        <v>45</v>
      </c>
      <c r="M376" s="38" t="s">
        <v>147</v>
      </c>
      <c r="N376" s="38"/>
      <c r="O376" s="37">
        <v>30</v>
      </c>
      <c r="P376" s="10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23"/>
      <c r="R376" s="823"/>
      <c r="S376" s="823"/>
      <c r="T376" s="824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612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31"/>
      <c r="B377" s="831"/>
      <c r="C377" s="831"/>
      <c r="D377" s="831"/>
      <c r="E377" s="831"/>
      <c r="F377" s="831"/>
      <c r="G377" s="831"/>
      <c r="H377" s="831"/>
      <c r="I377" s="831"/>
      <c r="J377" s="831"/>
      <c r="K377" s="831"/>
      <c r="L377" s="831"/>
      <c r="M377" s="831"/>
      <c r="N377" s="831"/>
      <c r="O377" s="832"/>
      <c r="P377" s="828" t="s">
        <v>40</v>
      </c>
      <c r="Q377" s="829"/>
      <c r="R377" s="829"/>
      <c r="S377" s="829"/>
      <c r="T377" s="829"/>
      <c r="U377" s="829"/>
      <c r="V377" s="830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31"/>
      <c r="B378" s="831"/>
      <c r="C378" s="831"/>
      <c r="D378" s="831"/>
      <c r="E378" s="831"/>
      <c r="F378" s="831"/>
      <c r="G378" s="831"/>
      <c r="H378" s="831"/>
      <c r="I378" s="831"/>
      <c r="J378" s="831"/>
      <c r="K378" s="831"/>
      <c r="L378" s="831"/>
      <c r="M378" s="831"/>
      <c r="N378" s="831"/>
      <c r="O378" s="832"/>
      <c r="P378" s="828" t="s">
        <v>40</v>
      </c>
      <c r="Q378" s="829"/>
      <c r="R378" s="829"/>
      <c r="S378" s="829"/>
      <c r="T378" s="829"/>
      <c r="U378" s="829"/>
      <c r="V378" s="830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20" t="s">
        <v>93</v>
      </c>
      <c r="B379" s="820"/>
      <c r="C379" s="820"/>
      <c r="D379" s="820"/>
      <c r="E379" s="820"/>
      <c r="F379" s="820"/>
      <c r="G379" s="820"/>
      <c r="H379" s="820"/>
      <c r="I379" s="820"/>
      <c r="J379" s="820"/>
      <c r="K379" s="820"/>
      <c r="L379" s="820"/>
      <c r="M379" s="820"/>
      <c r="N379" s="820"/>
      <c r="O379" s="820"/>
      <c r="P379" s="820"/>
      <c r="Q379" s="820"/>
      <c r="R379" s="820"/>
      <c r="S379" s="820"/>
      <c r="T379" s="820"/>
      <c r="U379" s="820"/>
      <c r="V379" s="820"/>
      <c r="W379" s="820"/>
      <c r="X379" s="820"/>
      <c r="Y379" s="820"/>
      <c r="Z379" s="820"/>
      <c r="AA379" s="66"/>
      <c r="AB379" s="66"/>
      <c r="AC379" s="80"/>
    </row>
    <row r="380" spans="1:68" ht="27" customHeight="1" x14ac:dyDescent="0.25">
      <c r="A380" s="63" t="s">
        <v>613</v>
      </c>
      <c r="B380" s="63" t="s">
        <v>614</v>
      </c>
      <c r="C380" s="36">
        <v>4301030235</v>
      </c>
      <c r="D380" s="821">
        <v>4607091388381</v>
      </c>
      <c r="E380" s="821"/>
      <c r="F380" s="62">
        <v>0.38</v>
      </c>
      <c r="G380" s="37">
        <v>8</v>
      </c>
      <c r="H380" s="62">
        <v>3.04</v>
      </c>
      <c r="I380" s="62">
        <v>3.33</v>
      </c>
      <c r="J380" s="37">
        <v>132</v>
      </c>
      <c r="K380" s="37" t="s">
        <v>113</v>
      </c>
      <c r="L380" s="37" t="s">
        <v>45</v>
      </c>
      <c r="M380" s="38" t="s">
        <v>98</v>
      </c>
      <c r="N380" s="38"/>
      <c r="O380" s="37">
        <v>180</v>
      </c>
      <c r="P380" s="1019" t="s">
        <v>615</v>
      </c>
      <c r="Q380" s="823"/>
      <c r="R380" s="823"/>
      <c r="S380" s="823"/>
      <c r="T380" s="824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616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4301030232</v>
      </c>
      <c r="D381" s="821">
        <v>4607091388374</v>
      </c>
      <c r="E381" s="821"/>
      <c r="F381" s="62">
        <v>0.38</v>
      </c>
      <c r="G381" s="37">
        <v>8</v>
      </c>
      <c r="H381" s="62">
        <v>3.04</v>
      </c>
      <c r="I381" s="62">
        <v>3.29</v>
      </c>
      <c r="J381" s="37">
        <v>132</v>
      </c>
      <c r="K381" s="37" t="s">
        <v>113</v>
      </c>
      <c r="L381" s="37" t="s">
        <v>45</v>
      </c>
      <c r="M381" s="38" t="s">
        <v>98</v>
      </c>
      <c r="N381" s="38"/>
      <c r="O381" s="37">
        <v>180</v>
      </c>
      <c r="P381" s="1020" t="s">
        <v>619</v>
      </c>
      <c r="Q381" s="823"/>
      <c r="R381" s="823"/>
      <c r="S381" s="823"/>
      <c r="T381" s="82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620</v>
      </c>
      <c r="B382" s="63" t="s">
        <v>621</v>
      </c>
      <c r="C382" s="36">
        <v>4301032015</v>
      </c>
      <c r="D382" s="821">
        <v>4607091383102</v>
      </c>
      <c r="E382" s="821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83</v>
      </c>
      <c r="L382" s="37" t="s">
        <v>45</v>
      </c>
      <c r="M382" s="38" t="s">
        <v>98</v>
      </c>
      <c r="N382" s="38"/>
      <c r="O382" s="37">
        <v>180</v>
      </c>
      <c r="P382" s="10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3"/>
      <c r="R382" s="823"/>
      <c r="S382" s="823"/>
      <c r="T382" s="82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622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623</v>
      </c>
      <c r="B383" s="63" t="s">
        <v>624</v>
      </c>
      <c r="C383" s="36">
        <v>4301030233</v>
      </c>
      <c r="D383" s="821">
        <v>4607091388404</v>
      </c>
      <c r="E383" s="821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83</v>
      </c>
      <c r="L383" s="37" t="s">
        <v>45</v>
      </c>
      <c r="M383" s="38" t="s">
        <v>98</v>
      </c>
      <c r="N383" s="38"/>
      <c r="O383" s="37">
        <v>180</v>
      </c>
      <c r="P383" s="10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3"/>
      <c r="R383" s="823"/>
      <c r="S383" s="823"/>
      <c r="T383" s="82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616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31"/>
      <c r="B384" s="831"/>
      <c r="C384" s="831"/>
      <c r="D384" s="831"/>
      <c r="E384" s="831"/>
      <c r="F384" s="831"/>
      <c r="G384" s="831"/>
      <c r="H384" s="831"/>
      <c r="I384" s="831"/>
      <c r="J384" s="831"/>
      <c r="K384" s="831"/>
      <c r="L384" s="831"/>
      <c r="M384" s="831"/>
      <c r="N384" s="831"/>
      <c r="O384" s="832"/>
      <c r="P384" s="828" t="s">
        <v>40</v>
      </c>
      <c r="Q384" s="829"/>
      <c r="R384" s="829"/>
      <c r="S384" s="829"/>
      <c r="T384" s="829"/>
      <c r="U384" s="829"/>
      <c r="V384" s="830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31"/>
      <c r="B385" s="831"/>
      <c r="C385" s="831"/>
      <c r="D385" s="831"/>
      <c r="E385" s="831"/>
      <c r="F385" s="831"/>
      <c r="G385" s="831"/>
      <c r="H385" s="831"/>
      <c r="I385" s="831"/>
      <c r="J385" s="831"/>
      <c r="K385" s="831"/>
      <c r="L385" s="831"/>
      <c r="M385" s="831"/>
      <c r="N385" s="831"/>
      <c r="O385" s="832"/>
      <c r="P385" s="828" t="s">
        <v>40</v>
      </c>
      <c r="Q385" s="829"/>
      <c r="R385" s="829"/>
      <c r="S385" s="829"/>
      <c r="T385" s="829"/>
      <c r="U385" s="829"/>
      <c r="V385" s="830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20" t="s">
        <v>625</v>
      </c>
      <c r="B386" s="820"/>
      <c r="C386" s="820"/>
      <c r="D386" s="820"/>
      <c r="E386" s="820"/>
      <c r="F386" s="820"/>
      <c r="G386" s="820"/>
      <c r="H386" s="820"/>
      <c r="I386" s="820"/>
      <c r="J386" s="820"/>
      <c r="K386" s="820"/>
      <c r="L386" s="820"/>
      <c r="M386" s="820"/>
      <c r="N386" s="820"/>
      <c r="O386" s="820"/>
      <c r="P386" s="820"/>
      <c r="Q386" s="820"/>
      <c r="R386" s="820"/>
      <c r="S386" s="820"/>
      <c r="T386" s="820"/>
      <c r="U386" s="820"/>
      <c r="V386" s="820"/>
      <c r="W386" s="820"/>
      <c r="X386" s="820"/>
      <c r="Y386" s="820"/>
      <c r="Z386" s="820"/>
      <c r="AA386" s="66"/>
      <c r="AB386" s="66"/>
      <c r="AC386" s="80"/>
    </row>
    <row r="387" spans="1:68" ht="16.5" customHeight="1" x14ac:dyDescent="0.25">
      <c r="A387" s="63" t="s">
        <v>626</v>
      </c>
      <c r="B387" s="63" t="s">
        <v>627</v>
      </c>
      <c r="C387" s="36">
        <v>4301180007</v>
      </c>
      <c r="D387" s="821">
        <v>4680115881808</v>
      </c>
      <c r="E387" s="821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83</v>
      </c>
      <c r="L387" s="37" t="s">
        <v>45</v>
      </c>
      <c r="M387" s="38" t="s">
        <v>629</v>
      </c>
      <c r="N387" s="38"/>
      <c r="O387" s="37">
        <v>730</v>
      </c>
      <c r="P387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3"/>
      <c r="R387" s="823"/>
      <c r="S387" s="823"/>
      <c r="T387" s="82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628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630</v>
      </c>
      <c r="B388" s="63" t="s">
        <v>631</v>
      </c>
      <c r="C388" s="36">
        <v>4301180006</v>
      </c>
      <c r="D388" s="821">
        <v>4680115881822</v>
      </c>
      <c r="E388" s="821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83</v>
      </c>
      <c r="L388" s="37" t="s">
        <v>45</v>
      </c>
      <c r="M388" s="38" t="s">
        <v>629</v>
      </c>
      <c r="N388" s="38"/>
      <c r="O388" s="37">
        <v>730</v>
      </c>
      <c r="P388" s="10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3"/>
      <c r="R388" s="823"/>
      <c r="S388" s="823"/>
      <c r="T388" s="82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632</v>
      </c>
      <c r="B389" s="63" t="s">
        <v>633</v>
      </c>
      <c r="C389" s="36">
        <v>4301180001</v>
      </c>
      <c r="D389" s="821">
        <v>4680115880016</v>
      </c>
      <c r="E389" s="821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83</v>
      </c>
      <c r="L389" s="37" t="s">
        <v>45</v>
      </c>
      <c r="M389" s="38" t="s">
        <v>629</v>
      </c>
      <c r="N389" s="38"/>
      <c r="O389" s="37">
        <v>730</v>
      </c>
      <c r="P389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3"/>
      <c r="R389" s="823"/>
      <c r="S389" s="823"/>
      <c r="T389" s="82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628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31"/>
      <c r="B390" s="831"/>
      <c r="C390" s="831"/>
      <c r="D390" s="831"/>
      <c r="E390" s="831"/>
      <c r="F390" s="831"/>
      <c r="G390" s="831"/>
      <c r="H390" s="831"/>
      <c r="I390" s="831"/>
      <c r="J390" s="831"/>
      <c r="K390" s="831"/>
      <c r="L390" s="831"/>
      <c r="M390" s="831"/>
      <c r="N390" s="831"/>
      <c r="O390" s="832"/>
      <c r="P390" s="828" t="s">
        <v>40</v>
      </c>
      <c r="Q390" s="829"/>
      <c r="R390" s="829"/>
      <c r="S390" s="829"/>
      <c r="T390" s="829"/>
      <c r="U390" s="829"/>
      <c r="V390" s="830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31"/>
      <c r="B391" s="831"/>
      <c r="C391" s="831"/>
      <c r="D391" s="831"/>
      <c r="E391" s="831"/>
      <c r="F391" s="831"/>
      <c r="G391" s="831"/>
      <c r="H391" s="831"/>
      <c r="I391" s="831"/>
      <c r="J391" s="831"/>
      <c r="K391" s="831"/>
      <c r="L391" s="831"/>
      <c r="M391" s="831"/>
      <c r="N391" s="831"/>
      <c r="O391" s="832"/>
      <c r="P391" s="828" t="s">
        <v>40</v>
      </c>
      <c r="Q391" s="829"/>
      <c r="R391" s="829"/>
      <c r="S391" s="829"/>
      <c r="T391" s="829"/>
      <c r="U391" s="829"/>
      <c r="V391" s="830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19" t="s">
        <v>634</v>
      </c>
      <c r="B392" s="819"/>
      <c r="C392" s="819"/>
      <c r="D392" s="819"/>
      <c r="E392" s="819"/>
      <c r="F392" s="819"/>
      <c r="G392" s="819"/>
      <c r="H392" s="819"/>
      <c r="I392" s="819"/>
      <c r="J392" s="819"/>
      <c r="K392" s="819"/>
      <c r="L392" s="819"/>
      <c r="M392" s="819"/>
      <c r="N392" s="819"/>
      <c r="O392" s="819"/>
      <c r="P392" s="819"/>
      <c r="Q392" s="819"/>
      <c r="R392" s="819"/>
      <c r="S392" s="819"/>
      <c r="T392" s="819"/>
      <c r="U392" s="819"/>
      <c r="V392" s="819"/>
      <c r="W392" s="819"/>
      <c r="X392" s="819"/>
      <c r="Y392" s="819"/>
      <c r="Z392" s="819"/>
      <c r="AA392" s="65"/>
      <c r="AB392" s="65"/>
      <c r="AC392" s="79"/>
    </row>
    <row r="393" spans="1:68" ht="14.25" customHeight="1" x14ac:dyDescent="0.25">
      <c r="A393" s="820" t="s">
        <v>161</v>
      </c>
      <c r="B393" s="820"/>
      <c r="C393" s="820"/>
      <c r="D393" s="820"/>
      <c r="E393" s="820"/>
      <c r="F393" s="820"/>
      <c r="G393" s="820"/>
      <c r="H393" s="820"/>
      <c r="I393" s="820"/>
      <c r="J393" s="820"/>
      <c r="K393" s="820"/>
      <c r="L393" s="820"/>
      <c r="M393" s="820"/>
      <c r="N393" s="820"/>
      <c r="O393" s="820"/>
      <c r="P393" s="820"/>
      <c r="Q393" s="820"/>
      <c r="R393" s="820"/>
      <c r="S393" s="820"/>
      <c r="T393" s="820"/>
      <c r="U393" s="820"/>
      <c r="V393" s="820"/>
      <c r="W393" s="820"/>
      <c r="X393" s="820"/>
      <c r="Y393" s="820"/>
      <c r="Z393" s="820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4301031066</v>
      </c>
      <c r="D394" s="821">
        <v>4607091383836</v>
      </c>
      <c r="E394" s="821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83</v>
      </c>
      <c r="L394" s="37" t="s">
        <v>45</v>
      </c>
      <c r="M394" s="38" t="s">
        <v>82</v>
      </c>
      <c r="N394" s="38"/>
      <c r="O394" s="37">
        <v>40</v>
      </c>
      <c r="P394" s="10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3"/>
      <c r="R394" s="823"/>
      <c r="S394" s="823"/>
      <c r="T394" s="82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637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31"/>
      <c r="B395" s="831"/>
      <c r="C395" s="831"/>
      <c r="D395" s="831"/>
      <c r="E395" s="831"/>
      <c r="F395" s="831"/>
      <c r="G395" s="831"/>
      <c r="H395" s="831"/>
      <c r="I395" s="831"/>
      <c r="J395" s="831"/>
      <c r="K395" s="831"/>
      <c r="L395" s="831"/>
      <c r="M395" s="831"/>
      <c r="N395" s="831"/>
      <c r="O395" s="832"/>
      <c r="P395" s="828" t="s">
        <v>40</v>
      </c>
      <c r="Q395" s="829"/>
      <c r="R395" s="829"/>
      <c r="S395" s="829"/>
      <c r="T395" s="829"/>
      <c r="U395" s="829"/>
      <c r="V395" s="830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31"/>
      <c r="B396" s="831"/>
      <c r="C396" s="831"/>
      <c r="D396" s="831"/>
      <c r="E396" s="831"/>
      <c r="F396" s="831"/>
      <c r="G396" s="831"/>
      <c r="H396" s="831"/>
      <c r="I396" s="831"/>
      <c r="J396" s="831"/>
      <c r="K396" s="831"/>
      <c r="L396" s="831"/>
      <c r="M396" s="831"/>
      <c r="N396" s="831"/>
      <c r="O396" s="832"/>
      <c r="P396" s="828" t="s">
        <v>40</v>
      </c>
      <c r="Q396" s="829"/>
      <c r="R396" s="829"/>
      <c r="S396" s="829"/>
      <c r="T396" s="829"/>
      <c r="U396" s="829"/>
      <c r="V396" s="830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20" t="s">
        <v>78</v>
      </c>
      <c r="B397" s="820"/>
      <c r="C397" s="820"/>
      <c r="D397" s="820"/>
      <c r="E397" s="820"/>
      <c r="F397" s="820"/>
      <c r="G397" s="820"/>
      <c r="H397" s="820"/>
      <c r="I397" s="820"/>
      <c r="J397" s="820"/>
      <c r="K397" s="820"/>
      <c r="L397" s="820"/>
      <c r="M397" s="820"/>
      <c r="N397" s="820"/>
      <c r="O397" s="820"/>
      <c r="P397" s="820"/>
      <c r="Q397" s="820"/>
      <c r="R397" s="820"/>
      <c r="S397" s="820"/>
      <c r="T397" s="820"/>
      <c r="U397" s="820"/>
      <c r="V397" s="820"/>
      <c r="W397" s="820"/>
      <c r="X397" s="820"/>
      <c r="Y397" s="820"/>
      <c r="Z397" s="820"/>
      <c r="AA397" s="66"/>
      <c r="AB397" s="66"/>
      <c r="AC397" s="80"/>
    </row>
    <row r="398" spans="1:68" ht="37.5" customHeight="1" x14ac:dyDescent="0.25">
      <c r="A398" s="63" t="s">
        <v>638</v>
      </c>
      <c r="B398" s="63" t="s">
        <v>639</v>
      </c>
      <c r="C398" s="36">
        <v>4301051142</v>
      </c>
      <c r="D398" s="821">
        <v>4607091387919</v>
      </c>
      <c r="E398" s="821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106</v>
      </c>
      <c r="L398" s="37" t="s">
        <v>45</v>
      </c>
      <c r="M398" s="38" t="s">
        <v>82</v>
      </c>
      <c r="N398" s="38"/>
      <c r="O398" s="37">
        <v>45</v>
      </c>
      <c r="P398" s="10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3"/>
      <c r="R398" s="823"/>
      <c r="S398" s="823"/>
      <c r="T398" s="8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640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641</v>
      </c>
      <c r="B399" s="63" t="s">
        <v>642</v>
      </c>
      <c r="C399" s="36">
        <v>4301051461</v>
      </c>
      <c r="D399" s="821">
        <v>4680115883604</v>
      </c>
      <c r="E399" s="821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83</v>
      </c>
      <c r="L399" s="37" t="s">
        <v>45</v>
      </c>
      <c r="M399" s="38" t="s">
        <v>112</v>
      </c>
      <c r="N399" s="38"/>
      <c r="O399" s="37">
        <v>45</v>
      </c>
      <c r="P399" s="10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3"/>
      <c r="R399" s="823"/>
      <c r="S399" s="823"/>
      <c r="T399" s="82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643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644</v>
      </c>
      <c r="B400" s="63" t="s">
        <v>645</v>
      </c>
      <c r="C400" s="36">
        <v>4301051864</v>
      </c>
      <c r="D400" s="821">
        <v>4680115883567</v>
      </c>
      <c r="E400" s="821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83</v>
      </c>
      <c r="L400" s="37" t="s">
        <v>45</v>
      </c>
      <c r="M400" s="38" t="s">
        <v>147</v>
      </c>
      <c r="N400" s="38"/>
      <c r="O400" s="37">
        <v>40</v>
      </c>
      <c r="P400" s="10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3"/>
      <c r="R400" s="823"/>
      <c r="S400" s="823"/>
      <c r="T400" s="82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646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31"/>
      <c r="B401" s="831"/>
      <c r="C401" s="831"/>
      <c r="D401" s="831"/>
      <c r="E401" s="831"/>
      <c r="F401" s="831"/>
      <c r="G401" s="831"/>
      <c r="H401" s="831"/>
      <c r="I401" s="831"/>
      <c r="J401" s="831"/>
      <c r="K401" s="831"/>
      <c r="L401" s="831"/>
      <c r="M401" s="831"/>
      <c r="N401" s="831"/>
      <c r="O401" s="832"/>
      <c r="P401" s="828" t="s">
        <v>40</v>
      </c>
      <c r="Q401" s="829"/>
      <c r="R401" s="829"/>
      <c r="S401" s="829"/>
      <c r="T401" s="829"/>
      <c r="U401" s="829"/>
      <c r="V401" s="830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31"/>
      <c r="B402" s="831"/>
      <c r="C402" s="831"/>
      <c r="D402" s="831"/>
      <c r="E402" s="831"/>
      <c r="F402" s="831"/>
      <c r="G402" s="831"/>
      <c r="H402" s="831"/>
      <c r="I402" s="831"/>
      <c r="J402" s="831"/>
      <c r="K402" s="831"/>
      <c r="L402" s="831"/>
      <c r="M402" s="831"/>
      <c r="N402" s="831"/>
      <c r="O402" s="832"/>
      <c r="P402" s="828" t="s">
        <v>40</v>
      </c>
      <c r="Q402" s="829"/>
      <c r="R402" s="829"/>
      <c r="S402" s="829"/>
      <c r="T402" s="829"/>
      <c r="U402" s="829"/>
      <c r="V402" s="830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18" t="s">
        <v>647</v>
      </c>
      <c r="B403" s="818"/>
      <c r="C403" s="818"/>
      <c r="D403" s="818"/>
      <c r="E403" s="818"/>
      <c r="F403" s="818"/>
      <c r="G403" s="818"/>
      <c r="H403" s="818"/>
      <c r="I403" s="818"/>
      <c r="J403" s="818"/>
      <c r="K403" s="818"/>
      <c r="L403" s="818"/>
      <c r="M403" s="818"/>
      <c r="N403" s="818"/>
      <c r="O403" s="818"/>
      <c r="P403" s="818"/>
      <c r="Q403" s="818"/>
      <c r="R403" s="818"/>
      <c r="S403" s="818"/>
      <c r="T403" s="818"/>
      <c r="U403" s="818"/>
      <c r="V403" s="818"/>
      <c r="W403" s="818"/>
      <c r="X403" s="818"/>
      <c r="Y403" s="818"/>
      <c r="Z403" s="818"/>
      <c r="AA403" s="54"/>
      <c r="AB403" s="54"/>
      <c r="AC403" s="54"/>
    </row>
    <row r="404" spans="1:68" ht="16.5" customHeight="1" x14ac:dyDescent="0.25">
      <c r="A404" s="819" t="s">
        <v>648</v>
      </c>
      <c r="B404" s="819"/>
      <c r="C404" s="819"/>
      <c r="D404" s="819"/>
      <c r="E404" s="819"/>
      <c r="F404" s="819"/>
      <c r="G404" s="819"/>
      <c r="H404" s="819"/>
      <c r="I404" s="819"/>
      <c r="J404" s="819"/>
      <c r="K404" s="819"/>
      <c r="L404" s="819"/>
      <c r="M404" s="819"/>
      <c r="N404" s="819"/>
      <c r="O404" s="819"/>
      <c r="P404" s="819"/>
      <c r="Q404" s="819"/>
      <c r="R404" s="819"/>
      <c r="S404" s="819"/>
      <c r="T404" s="819"/>
      <c r="U404" s="819"/>
      <c r="V404" s="819"/>
      <c r="W404" s="819"/>
      <c r="X404" s="819"/>
      <c r="Y404" s="819"/>
      <c r="Z404" s="819"/>
      <c r="AA404" s="65"/>
      <c r="AB404" s="65"/>
      <c r="AC404" s="79"/>
    </row>
    <row r="405" spans="1:68" ht="14.25" customHeight="1" x14ac:dyDescent="0.25">
      <c r="A405" s="820" t="s">
        <v>101</v>
      </c>
      <c r="B405" s="820"/>
      <c r="C405" s="820"/>
      <c r="D405" s="820"/>
      <c r="E405" s="820"/>
      <c r="F405" s="820"/>
      <c r="G405" s="820"/>
      <c r="H405" s="820"/>
      <c r="I405" s="820"/>
      <c r="J405" s="820"/>
      <c r="K405" s="820"/>
      <c r="L405" s="820"/>
      <c r="M405" s="820"/>
      <c r="N405" s="820"/>
      <c r="O405" s="820"/>
      <c r="P405" s="820"/>
      <c r="Q405" s="820"/>
      <c r="R405" s="820"/>
      <c r="S405" s="820"/>
      <c r="T405" s="820"/>
      <c r="U405" s="820"/>
      <c r="V405" s="820"/>
      <c r="W405" s="820"/>
      <c r="X405" s="820"/>
      <c r="Y405" s="820"/>
      <c r="Z405" s="820"/>
      <c r="AA405" s="66"/>
      <c r="AB405" s="66"/>
      <c r="AC405" s="80"/>
    </row>
    <row r="406" spans="1:68" ht="37.5" customHeight="1" x14ac:dyDescent="0.25">
      <c r="A406" s="63" t="s">
        <v>649</v>
      </c>
      <c r="B406" s="63" t="s">
        <v>650</v>
      </c>
      <c r="C406" s="36">
        <v>4301011869</v>
      </c>
      <c r="D406" s="821">
        <v>4680115884847</v>
      </c>
      <c r="E406" s="821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114</v>
      </c>
      <c r="M406" s="38" t="s">
        <v>82</v>
      </c>
      <c r="N406" s="38"/>
      <c r="O406" s="37">
        <v>60</v>
      </c>
      <c r="P406" s="10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3"/>
      <c r="R406" s="823"/>
      <c r="S406" s="823"/>
      <c r="T406" s="824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71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651</v>
      </c>
      <c r="AG406" s="78"/>
      <c r="AJ406" s="84" t="s">
        <v>115</v>
      </c>
      <c r="AK406" s="84">
        <v>720</v>
      </c>
      <c r="BB406" s="489" t="s">
        <v>66</v>
      </c>
      <c r="BM406" s="78">
        <f t="shared" ref="BM406:BM415" si="72">IFERROR(X406*I406/H406,"0")</f>
        <v>0</v>
      </c>
      <c r="BN406" s="78">
        <f t="shared" ref="BN406:BN415" si="73">IFERROR(Y406*I406/H406,"0")</f>
        <v>0</v>
      </c>
      <c r="BO406" s="78">
        <f t="shared" ref="BO406:BO415" si="74">IFERROR(1/J406*(X406/H406),"0")</f>
        <v>0</v>
      </c>
      <c r="BP406" s="78">
        <f t="shared" ref="BP406:BP415" si="75">IFERROR(1/J406*(Y406/H406),"0")</f>
        <v>0</v>
      </c>
    </row>
    <row r="407" spans="1:68" ht="27" customHeight="1" x14ac:dyDescent="0.25">
      <c r="A407" s="63" t="s">
        <v>649</v>
      </c>
      <c r="B407" s="63" t="s">
        <v>652</v>
      </c>
      <c r="C407" s="36">
        <v>4301011946</v>
      </c>
      <c r="D407" s="821">
        <v>4680115884847</v>
      </c>
      <c r="E407" s="821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413</v>
      </c>
      <c r="N407" s="38"/>
      <c r="O407" s="37">
        <v>60</v>
      </c>
      <c r="P407" s="10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3"/>
      <c r="R407" s="823"/>
      <c r="S407" s="823"/>
      <c r="T407" s="824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71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653</v>
      </c>
      <c r="AG407" s="78"/>
      <c r="AJ407" s="84" t="s">
        <v>45</v>
      </c>
      <c r="AK407" s="84">
        <v>0</v>
      </c>
      <c r="BB407" s="491" t="s">
        <v>66</v>
      </c>
      <c r="BM407" s="78">
        <f t="shared" si="72"/>
        <v>0</v>
      </c>
      <c r="BN407" s="78">
        <f t="shared" si="73"/>
        <v>0</v>
      </c>
      <c r="BO407" s="78">
        <f t="shared" si="74"/>
        <v>0</v>
      </c>
      <c r="BP407" s="78">
        <f t="shared" si="75"/>
        <v>0</v>
      </c>
    </row>
    <row r="408" spans="1:68" ht="27" customHeight="1" x14ac:dyDescent="0.25">
      <c r="A408" s="63" t="s">
        <v>654</v>
      </c>
      <c r="B408" s="63" t="s">
        <v>655</v>
      </c>
      <c r="C408" s="36">
        <v>4301011870</v>
      </c>
      <c r="D408" s="821">
        <v>4680115884854</v>
      </c>
      <c r="E408" s="821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106</v>
      </c>
      <c r="L408" s="37" t="s">
        <v>114</v>
      </c>
      <c r="M408" s="38" t="s">
        <v>82</v>
      </c>
      <c r="N408" s="38"/>
      <c r="O408" s="37">
        <v>60</v>
      </c>
      <c r="P408" s="10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3"/>
      <c r="R408" s="823"/>
      <c r="S408" s="823"/>
      <c r="T408" s="82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71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656</v>
      </c>
      <c r="AG408" s="78"/>
      <c r="AJ408" s="84" t="s">
        <v>115</v>
      </c>
      <c r="AK408" s="84">
        <v>720</v>
      </c>
      <c r="BB408" s="493" t="s">
        <v>66</v>
      </c>
      <c r="BM408" s="78">
        <f t="shared" si="72"/>
        <v>0</v>
      </c>
      <c r="BN408" s="78">
        <f t="shared" si="73"/>
        <v>0</v>
      </c>
      <c r="BO408" s="78">
        <f t="shared" si="74"/>
        <v>0</v>
      </c>
      <c r="BP408" s="78">
        <f t="shared" si="75"/>
        <v>0</v>
      </c>
    </row>
    <row r="409" spans="1:68" ht="27" customHeight="1" x14ac:dyDescent="0.25">
      <c r="A409" s="63" t="s">
        <v>654</v>
      </c>
      <c r="B409" s="63" t="s">
        <v>657</v>
      </c>
      <c r="C409" s="36">
        <v>4301011947</v>
      </c>
      <c r="D409" s="821">
        <v>4680115884854</v>
      </c>
      <c r="E409" s="821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106</v>
      </c>
      <c r="L409" s="37" t="s">
        <v>45</v>
      </c>
      <c r="M409" s="38" t="s">
        <v>413</v>
      </c>
      <c r="N409" s="38"/>
      <c r="O409" s="37">
        <v>60</v>
      </c>
      <c r="P409" s="10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3"/>
      <c r="R409" s="823"/>
      <c r="S409" s="823"/>
      <c r="T409" s="82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1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653</v>
      </c>
      <c r="AG409" s="78"/>
      <c r="AJ409" s="84" t="s">
        <v>45</v>
      </c>
      <c r="AK409" s="84">
        <v>0</v>
      </c>
      <c r="BB409" s="495" t="s">
        <v>66</v>
      </c>
      <c r="BM409" s="78">
        <f t="shared" si="72"/>
        <v>0</v>
      </c>
      <c r="BN409" s="78">
        <f t="shared" si="73"/>
        <v>0</v>
      </c>
      <c r="BO409" s="78">
        <f t="shared" si="74"/>
        <v>0</v>
      </c>
      <c r="BP409" s="78">
        <f t="shared" si="75"/>
        <v>0</v>
      </c>
    </row>
    <row r="410" spans="1:68" ht="27" customHeight="1" x14ac:dyDescent="0.25">
      <c r="A410" s="63" t="s">
        <v>658</v>
      </c>
      <c r="B410" s="63" t="s">
        <v>659</v>
      </c>
      <c r="C410" s="36">
        <v>4301011832</v>
      </c>
      <c r="D410" s="821">
        <v>4607091383997</v>
      </c>
      <c r="E410" s="82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106</v>
      </c>
      <c r="L410" s="37" t="s">
        <v>45</v>
      </c>
      <c r="M410" s="38" t="s">
        <v>147</v>
      </c>
      <c r="N410" s="38"/>
      <c r="O410" s="37">
        <v>60</v>
      </c>
      <c r="P410" s="10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23"/>
      <c r="R410" s="823"/>
      <c r="S410" s="823"/>
      <c r="T410" s="82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1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660</v>
      </c>
      <c r="AG410" s="78"/>
      <c r="AJ410" s="84" t="s">
        <v>45</v>
      </c>
      <c r="AK410" s="84">
        <v>0</v>
      </c>
      <c r="BB410" s="497" t="s">
        <v>66</v>
      </c>
      <c r="BM410" s="78">
        <f t="shared" si="72"/>
        <v>0</v>
      </c>
      <c r="BN410" s="78">
        <f t="shared" si="73"/>
        <v>0</v>
      </c>
      <c r="BO410" s="78">
        <f t="shared" si="74"/>
        <v>0</v>
      </c>
      <c r="BP410" s="78">
        <f t="shared" si="75"/>
        <v>0</v>
      </c>
    </row>
    <row r="411" spans="1:68" ht="37.5" customHeight="1" x14ac:dyDescent="0.25">
      <c r="A411" s="63" t="s">
        <v>661</v>
      </c>
      <c r="B411" s="63" t="s">
        <v>662</v>
      </c>
      <c r="C411" s="36">
        <v>4301011867</v>
      </c>
      <c r="D411" s="821">
        <v>4680115884830</v>
      </c>
      <c r="E411" s="821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106</v>
      </c>
      <c r="L411" s="37" t="s">
        <v>114</v>
      </c>
      <c r="M411" s="38" t="s">
        <v>82</v>
      </c>
      <c r="N411" s="38"/>
      <c r="O411" s="37">
        <v>60</v>
      </c>
      <c r="P411" s="10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3"/>
      <c r="R411" s="823"/>
      <c r="S411" s="823"/>
      <c r="T411" s="82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1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8" t="s">
        <v>663</v>
      </c>
      <c r="AG411" s="78"/>
      <c r="AJ411" s="84" t="s">
        <v>115</v>
      </c>
      <c r="AK411" s="84">
        <v>720</v>
      </c>
      <c r="BB411" s="499" t="s">
        <v>66</v>
      </c>
      <c r="BM411" s="78">
        <f t="shared" si="72"/>
        <v>0</v>
      </c>
      <c r="BN411" s="78">
        <f t="shared" si="73"/>
        <v>0</v>
      </c>
      <c r="BO411" s="78">
        <f t="shared" si="74"/>
        <v>0</v>
      </c>
      <c r="BP411" s="78">
        <f t="shared" si="75"/>
        <v>0</v>
      </c>
    </row>
    <row r="412" spans="1:68" ht="27" customHeight="1" x14ac:dyDescent="0.25">
      <c r="A412" s="63" t="s">
        <v>661</v>
      </c>
      <c r="B412" s="63" t="s">
        <v>664</v>
      </c>
      <c r="C412" s="36">
        <v>4301011943</v>
      </c>
      <c r="D412" s="821">
        <v>4680115884830</v>
      </c>
      <c r="E412" s="821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106</v>
      </c>
      <c r="L412" s="37" t="s">
        <v>45</v>
      </c>
      <c r="M412" s="38" t="s">
        <v>413</v>
      </c>
      <c r="N412" s="38"/>
      <c r="O412" s="37">
        <v>60</v>
      </c>
      <c r="P412" s="10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23"/>
      <c r="R412" s="823"/>
      <c r="S412" s="823"/>
      <c r="T412" s="82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1"/>
        <v>0</v>
      </c>
      <c r="Z412" s="41" t="str">
        <f>IFERROR(IF(Y412=0,"",ROUNDUP(Y412/H412,0)*0.02039),"")</f>
        <v/>
      </c>
      <c r="AA412" s="68" t="s">
        <v>45</v>
      </c>
      <c r="AB412" s="69" t="s">
        <v>45</v>
      </c>
      <c r="AC412" s="500" t="s">
        <v>653</v>
      </c>
      <c r="AG412" s="78"/>
      <c r="AJ412" s="84" t="s">
        <v>45</v>
      </c>
      <c r="AK412" s="84">
        <v>0</v>
      </c>
      <c r="BB412" s="501" t="s">
        <v>66</v>
      </c>
      <c r="BM412" s="78">
        <f t="shared" si="72"/>
        <v>0</v>
      </c>
      <c r="BN412" s="78">
        <f t="shared" si="73"/>
        <v>0</v>
      </c>
      <c r="BO412" s="78">
        <f t="shared" si="74"/>
        <v>0</v>
      </c>
      <c r="BP412" s="78">
        <f t="shared" si="75"/>
        <v>0</v>
      </c>
    </row>
    <row r="413" spans="1:68" ht="27" customHeight="1" x14ac:dyDescent="0.25">
      <c r="A413" s="63" t="s">
        <v>665</v>
      </c>
      <c r="B413" s="63" t="s">
        <v>666</v>
      </c>
      <c r="C413" s="36">
        <v>4301011433</v>
      </c>
      <c r="D413" s="821">
        <v>4680115882638</v>
      </c>
      <c r="E413" s="821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113</v>
      </c>
      <c r="L413" s="37" t="s">
        <v>45</v>
      </c>
      <c r="M413" s="38" t="s">
        <v>105</v>
      </c>
      <c r="N413" s="38"/>
      <c r="O413" s="37">
        <v>90</v>
      </c>
      <c r="P413" s="10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3"/>
      <c r="R413" s="823"/>
      <c r="S413" s="823"/>
      <c r="T413" s="82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1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667</v>
      </c>
      <c r="AG413" s="78"/>
      <c r="AJ413" s="84" t="s">
        <v>45</v>
      </c>
      <c r="AK413" s="84">
        <v>0</v>
      </c>
      <c r="BB413" s="503" t="s">
        <v>66</v>
      </c>
      <c r="BM413" s="78">
        <f t="shared" si="72"/>
        <v>0</v>
      </c>
      <c r="BN413" s="78">
        <f t="shared" si="73"/>
        <v>0</v>
      </c>
      <c r="BO413" s="78">
        <f t="shared" si="74"/>
        <v>0</v>
      </c>
      <c r="BP413" s="78">
        <f t="shared" si="75"/>
        <v>0</v>
      </c>
    </row>
    <row r="414" spans="1:68" ht="27" customHeight="1" x14ac:dyDescent="0.25">
      <c r="A414" s="63" t="s">
        <v>668</v>
      </c>
      <c r="B414" s="63" t="s">
        <v>669</v>
      </c>
      <c r="C414" s="36">
        <v>4301011952</v>
      </c>
      <c r="D414" s="821">
        <v>4680115884922</v>
      </c>
      <c r="E414" s="821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113</v>
      </c>
      <c r="L414" s="37" t="s">
        <v>45</v>
      </c>
      <c r="M414" s="38" t="s">
        <v>82</v>
      </c>
      <c r="N414" s="38"/>
      <c r="O414" s="37">
        <v>60</v>
      </c>
      <c r="P414" s="10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3"/>
      <c r="R414" s="823"/>
      <c r="S414" s="823"/>
      <c r="T414" s="82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1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656</v>
      </c>
      <c r="AG414" s="78"/>
      <c r="AJ414" s="84" t="s">
        <v>45</v>
      </c>
      <c r="AK414" s="84">
        <v>0</v>
      </c>
      <c r="BB414" s="505" t="s">
        <v>66</v>
      </c>
      <c r="BM414" s="78">
        <f t="shared" si="72"/>
        <v>0</v>
      </c>
      <c r="BN414" s="78">
        <f t="shared" si="73"/>
        <v>0</v>
      </c>
      <c r="BO414" s="78">
        <f t="shared" si="74"/>
        <v>0</v>
      </c>
      <c r="BP414" s="78">
        <f t="shared" si="75"/>
        <v>0</v>
      </c>
    </row>
    <row r="415" spans="1:68" ht="37.5" customHeight="1" x14ac:dyDescent="0.25">
      <c r="A415" s="63" t="s">
        <v>670</v>
      </c>
      <c r="B415" s="63" t="s">
        <v>671</v>
      </c>
      <c r="C415" s="36">
        <v>4301011868</v>
      </c>
      <c r="D415" s="821">
        <v>4680115884861</v>
      </c>
      <c r="E415" s="821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113</v>
      </c>
      <c r="L415" s="37" t="s">
        <v>45</v>
      </c>
      <c r="M415" s="38" t="s">
        <v>82</v>
      </c>
      <c r="N415" s="38"/>
      <c r="O415" s="37">
        <v>60</v>
      </c>
      <c r="P415" s="10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3"/>
      <c r="R415" s="823"/>
      <c r="S415" s="823"/>
      <c r="T415" s="82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1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663</v>
      </c>
      <c r="AG415" s="78"/>
      <c r="AJ415" s="84" t="s">
        <v>45</v>
      </c>
      <c r="AK415" s="84">
        <v>0</v>
      </c>
      <c r="BB415" s="507" t="s">
        <v>66</v>
      </c>
      <c r="BM415" s="78">
        <f t="shared" si="72"/>
        <v>0</v>
      </c>
      <c r="BN415" s="78">
        <f t="shared" si="73"/>
        <v>0</v>
      </c>
      <c r="BO415" s="78">
        <f t="shared" si="74"/>
        <v>0</v>
      </c>
      <c r="BP415" s="78">
        <f t="shared" si="75"/>
        <v>0</v>
      </c>
    </row>
    <row r="416" spans="1:68" x14ac:dyDescent="0.2">
      <c r="A416" s="831"/>
      <c r="B416" s="831"/>
      <c r="C416" s="831"/>
      <c r="D416" s="831"/>
      <c r="E416" s="831"/>
      <c r="F416" s="831"/>
      <c r="G416" s="831"/>
      <c r="H416" s="831"/>
      <c r="I416" s="831"/>
      <c r="J416" s="831"/>
      <c r="K416" s="831"/>
      <c r="L416" s="831"/>
      <c r="M416" s="831"/>
      <c r="N416" s="831"/>
      <c r="O416" s="832"/>
      <c r="P416" s="828" t="s">
        <v>40</v>
      </c>
      <c r="Q416" s="829"/>
      <c r="R416" s="829"/>
      <c r="S416" s="829"/>
      <c r="T416" s="829"/>
      <c r="U416" s="829"/>
      <c r="V416" s="830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31"/>
      <c r="B417" s="831"/>
      <c r="C417" s="831"/>
      <c r="D417" s="831"/>
      <c r="E417" s="831"/>
      <c r="F417" s="831"/>
      <c r="G417" s="831"/>
      <c r="H417" s="831"/>
      <c r="I417" s="831"/>
      <c r="J417" s="831"/>
      <c r="K417" s="831"/>
      <c r="L417" s="831"/>
      <c r="M417" s="831"/>
      <c r="N417" s="831"/>
      <c r="O417" s="832"/>
      <c r="P417" s="828" t="s">
        <v>40</v>
      </c>
      <c r="Q417" s="829"/>
      <c r="R417" s="829"/>
      <c r="S417" s="829"/>
      <c r="T417" s="829"/>
      <c r="U417" s="829"/>
      <c r="V417" s="830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20" t="s">
        <v>150</v>
      </c>
      <c r="B418" s="820"/>
      <c r="C418" s="820"/>
      <c r="D418" s="820"/>
      <c r="E418" s="820"/>
      <c r="F418" s="820"/>
      <c r="G418" s="820"/>
      <c r="H418" s="820"/>
      <c r="I418" s="820"/>
      <c r="J418" s="820"/>
      <c r="K418" s="820"/>
      <c r="L418" s="820"/>
      <c r="M418" s="820"/>
      <c r="N418" s="820"/>
      <c r="O418" s="820"/>
      <c r="P418" s="820"/>
      <c r="Q418" s="820"/>
      <c r="R418" s="820"/>
      <c r="S418" s="820"/>
      <c r="T418" s="820"/>
      <c r="U418" s="820"/>
      <c r="V418" s="820"/>
      <c r="W418" s="820"/>
      <c r="X418" s="820"/>
      <c r="Y418" s="820"/>
      <c r="Z418" s="820"/>
      <c r="AA418" s="66"/>
      <c r="AB418" s="66"/>
      <c r="AC418" s="80"/>
    </row>
    <row r="419" spans="1:68" ht="27" customHeight="1" x14ac:dyDescent="0.25">
      <c r="A419" s="63" t="s">
        <v>672</v>
      </c>
      <c r="B419" s="63" t="s">
        <v>673</v>
      </c>
      <c r="C419" s="36">
        <v>4301020178</v>
      </c>
      <c r="D419" s="821">
        <v>4607091383980</v>
      </c>
      <c r="E419" s="82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106</v>
      </c>
      <c r="L419" s="37" t="s">
        <v>114</v>
      </c>
      <c r="M419" s="38" t="s">
        <v>105</v>
      </c>
      <c r="N419" s="38"/>
      <c r="O419" s="37">
        <v>50</v>
      </c>
      <c r="P419" s="10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3"/>
      <c r="R419" s="823"/>
      <c r="S419" s="823"/>
      <c r="T419" s="82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674</v>
      </c>
      <c r="AG419" s="78"/>
      <c r="AJ419" s="84" t="s">
        <v>115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4301020179</v>
      </c>
      <c r="D420" s="821">
        <v>4607091384178</v>
      </c>
      <c r="E420" s="82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113</v>
      </c>
      <c r="L420" s="37" t="s">
        <v>45</v>
      </c>
      <c r="M420" s="38" t="s">
        <v>105</v>
      </c>
      <c r="N420" s="38"/>
      <c r="O420" s="37">
        <v>50</v>
      </c>
      <c r="P420" s="10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3"/>
      <c r="R420" s="823"/>
      <c r="S420" s="823"/>
      <c r="T420" s="82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31"/>
      <c r="B421" s="831"/>
      <c r="C421" s="831"/>
      <c r="D421" s="831"/>
      <c r="E421" s="831"/>
      <c r="F421" s="831"/>
      <c r="G421" s="831"/>
      <c r="H421" s="831"/>
      <c r="I421" s="831"/>
      <c r="J421" s="831"/>
      <c r="K421" s="831"/>
      <c r="L421" s="831"/>
      <c r="M421" s="831"/>
      <c r="N421" s="831"/>
      <c r="O421" s="832"/>
      <c r="P421" s="828" t="s">
        <v>40</v>
      </c>
      <c r="Q421" s="829"/>
      <c r="R421" s="829"/>
      <c r="S421" s="829"/>
      <c r="T421" s="829"/>
      <c r="U421" s="829"/>
      <c r="V421" s="830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31"/>
      <c r="B422" s="831"/>
      <c r="C422" s="831"/>
      <c r="D422" s="831"/>
      <c r="E422" s="831"/>
      <c r="F422" s="831"/>
      <c r="G422" s="831"/>
      <c r="H422" s="831"/>
      <c r="I422" s="831"/>
      <c r="J422" s="831"/>
      <c r="K422" s="831"/>
      <c r="L422" s="831"/>
      <c r="M422" s="831"/>
      <c r="N422" s="831"/>
      <c r="O422" s="832"/>
      <c r="P422" s="828" t="s">
        <v>40</v>
      </c>
      <c r="Q422" s="829"/>
      <c r="R422" s="829"/>
      <c r="S422" s="829"/>
      <c r="T422" s="829"/>
      <c r="U422" s="829"/>
      <c r="V422" s="830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20" t="s">
        <v>78</v>
      </c>
      <c r="B423" s="820"/>
      <c r="C423" s="820"/>
      <c r="D423" s="820"/>
      <c r="E423" s="820"/>
      <c r="F423" s="820"/>
      <c r="G423" s="820"/>
      <c r="H423" s="820"/>
      <c r="I423" s="820"/>
      <c r="J423" s="820"/>
      <c r="K423" s="820"/>
      <c r="L423" s="820"/>
      <c r="M423" s="820"/>
      <c r="N423" s="820"/>
      <c r="O423" s="820"/>
      <c r="P423" s="820"/>
      <c r="Q423" s="820"/>
      <c r="R423" s="820"/>
      <c r="S423" s="820"/>
      <c r="T423" s="820"/>
      <c r="U423" s="820"/>
      <c r="V423" s="820"/>
      <c r="W423" s="820"/>
      <c r="X423" s="820"/>
      <c r="Y423" s="820"/>
      <c r="Z423" s="820"/>
      <c r="AA423" s="66"/>
      <c r="AB423" s="66"/>
      <c r="AC423" s="80"/>
    </row>
    <row r="424" spans="1:68" ht="27" customHeight="1" x14ac:dyDescent="0.25">
      <c r="A424" s="63" t="s">
        <v>677</v>
      </c>
      <c r="B424" s="63" t="s">
        <v>678</v>
      </c>
      <c r="C424" s="36">
        <v>4301051903</v>
      </c>
      <c r="D424" s="821">
        <v>4607091383928</v>
      </c>
      <c r="E424" s="821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106</v>
      </c>
      <c r="L424" s="37" t="s">
        <v>45</v>
      </c>
      <c r="M424" s="38" t="s">
        <v>112</v>
      </c>
      <c r="N424" s="38"/>
      <c r="O424" s="37">
        <v>40</v>
      </c>
      <c r="P424" s="1042" t="s">
        <v>679</v>
      </c>
      <c r="Q424" s="823"/>
      <c r="R424" s="823"/>
      <c r="S424" s="823"/>
      <c r="T424" s="82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680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4301051897</v>
      </c>
      <c r="D425" s="821">
        <v>4607091384260</v>
      </c>
      <c r="E425" s="821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106</v>
      </c>
      <c r="L425" s="37" t="s">
        <v>45</v>
      </c>
      <c r="M425" s="38" t="s">
        <v>112</v>
      </c>
      <c r="N425" s="38"/>
      <c r="O425" s="37">
        <v>40</v>
      </c>
      <c r="P425" s="1043" t="s">
        <v>683</v>
      </c>
      <c r="Q425" s="823"/>
      <c r="R425" s="823"/>
      <c r="S425" s="823"/>
      <c r="T425" s="82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31"/>
      <c r="B426" s="831"/>
      <c r="C426" s="831"/>
      <c r="D426" s="831"/>
      <c r="E426" s="831"/>
      <c r="F426" s="831"/>
      <c r="G426" s="831"/>
      <c r="H426" s="831"/>
      <c r="I426" s="831"/>
      <c r="J426" s="831"/>
      <c r="K426" s="831"/>
      <c r="L426" s="831"/>
      <c r="M426" s="831"/>
      <c r="N426" s="831"/>
      <c r="O426" s="832"/>
      <c r="P426" s="828" t="s">
        <v>40</v>
      </c>
      <c r="Q426" s="829"/>
      <c r="R426" s="829"/>
      <c r="S426" s="829"/>
      <c r="T426" s="829"/>
      <c r="U426" s="829"/>
      <c r="V426" s="830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31"/>
      <c r="B427" s="831"/>
      <c r="C427" s="831"/>
      <c r="D427" s="831"/>
      <c r="E427" s="831"/>
      <c r="F427" s="831"/>
      <c r="G427" s="831"/>
      <c r="H427" s="831"/>
      <c r="I427" s="831"/>
      <c r="J427" s="831"/>
      <c r="K427" s="831"/>
      <c r="L427" s="831"/>
      <c r="M427" s="831"/>
      <c r="N427" s="831"/>
      <c r="O427" s="832"/>
      <c r="P427" s="828" t="s">
        <v>40</v>
      </c>
      <c r="Q427" s="829"/>
      <c r="R427" s="829"/>
      <c r="S427" s="829"/>
      <c r="T427" s="829"/>
      <c r="U427" s="829"/>
      <c r="V427" s="830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20" t="s">
        <v>192</v>
      </c>
      <c r="B428" s="820"/>
      <c r="C428" s="820"/>
      <c r="D428" s="820"/>
      <c r="E428" s="820"/>
      <c r="F428" s="820"/>
      <c r="G428" s="820"/>
      <c r="H428" s="820"/>
      <c r="I428" s="820"/>
      <c r="J428" s="820"/>
      <c r="K428" s="820"/>
      <c r="L428" s="820"/>
      <c r="M428" s="820"/>
      <c r="N428" s="820"/>
      <c r="O428" s="820"/>
      <c r="P428" s="820"/>
      <c r="Q428" s="820"/>
      <c r="R428" s="820"/>
      <c r="S428" s="820"/>
      <c r="T428" s="820"/>
      <c r="U428" s="820"/>
      <c r="V428" s="820"/>
      <c r="W428" s="820"/>
      <c r="X428" s="820"/>
      <c r="Y428" s="820"/>
      <c r="Z428" s="820"/>
      <c r="AA428" s="66"/>
      <c r="AB428" s="66"/>
      <c r="AC428" s="80"/>
    </row>
    <row r="429" spans="1:68" ht="27" customHeight="1" x14ac:dyDescent="0.25">
      <c r="A429" s="63" t="s">
        <v>685</v>
      </c>
      <c r="B429" s="63" t="s">
        <v>686</v>
      </c>
      <c r="C429" s="36">
        <v>4301060439</v>
      </c>
      <c r="D429" s="821">
        <v>4607091384673</v>
      </c>
      <c r="E429" s="821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106</v>
      </c>
      <c r="L429" s="37" t="s">
        <v>45</v>
      </c>
      <c r="M429" s="38" t="s">
        <v>112</v>
      </c>
      <c r="N429" s="38"/>
      <c r="O429" s="37">
        <v>30</v>
      </c>
      <c r="P429" s="1044" t="s">
        <v>687</v>
      </c>
      <c r="Q429" s="823"/>
      <c r="R429" s="823"/>
      <c r="S429" s="823"/>
      <c r="T429" s="82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688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31"/>
      <c r="B430" s="831"/>
      <c r="C430" s="831"/>
      <c r="D430" s="831"/>
      <c r="E430" s="831"/>
      <c r="F430" s="831"/>
      <c r="G430" s="831"/>
      <c r="H430" s="831"/>
      <c r="I430" s="831"/>
      <c r="J430" s="831"/>
      <c r="K430" s="831"/>
      <c r="L430" s="831"/>
      <c r="M430" s="831"/>
      <c r="N430" s="831"/>
      <c r="O430" s="832"/>
      <c r="P430" s="828" t="s">
        <v>40</v>
      </c>
      <c r="Q430" s="829"/>
      <c r="R430" s="829"/>
      <c r="S430" s="829"/>
      <c r="T430" s="829"/>
      <c r="U430" s="829"/>
      <c r="V430" s="830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31"/>
      <c r="B431" s="831"/>
      <c r="C431" s="831"/>
      <c r="D431" s="831"/>
      <c r="E431" s="831"/>
      <c r="F431" s="831"/>
      <c r="G431" s="831"/>
      <c r="H431" s="831"/>
      <c r="I431" s="831"/>
      <c r="J431" s="831"/>
      <c r="K431" s="831"/>
      <c r="L431" s="831"/>
      <c r="M431" s="831"/>
      <c r="N431" s="831"/>
      <c r="O431" s="832"/>
      <c r="P431" s="828" t="s">
        <v>40</v>
      </c>
      <c r="Q431" s="829"/>
      <c r="R431" s="829"/>
      <c r="S431" s="829"/>
      <c r="T431" s="829"/>
      <c r="U431" s="829"/>
      <c r="V431" s="830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19" t="s">
        <v>689</v>
      </c>
      <c r="B432" s="819"/>
      <c r="C432" s="819"/>
      <c r="D432" s="819"/>
      <c r="E432" s="819"/>
      <c r="F432" s="819"/>
      <c r="G432" s="819"/>
      <c r="H432" s="819"/>
      <c r="I432" s="819"/>
      <c r="J432" s="819"/>
      <c r="K432" s="819"/>
      <c r="L432" s="819"/>
      <c r="M432" s="819"/>
      <c r="N432" s="819"/>
      <c r="O432" s="819"/>
      <c r="P432" s="819"/>
      <c r="Q432" s="819"/>
      <c r="R432" s="819"/>
      <c r="S432" s="819"/>
      <c r="T432" s="819"/>
      <c r="U432" s="819"/>
      <c r="V432" s="819"/>
      <c r="W432" s="819"/>
      <c r="X432" s="819"/>
      <c r="Y432" s="819"/>
      <c r="Z432" s="819"/>
      <c r="AA432" s="65"/>
      <c r="AB432" s="65"/>
      <c r="AC432" s="79"/>
    </row>
    <row r="433" spans="1:68" ht="14.25" customHeight="1" x14ac:dyDescent="0.25">
      <c r="A433" s="820" t="s">
        <v>101</v>
      </c>
      <c r="B433" s="820"/>
      <c r="C433" s="820"/>
      <c r="D433" s="820"/>
      <c r="E433" s="820"/>
      <c r="F433" s="820"/>
      <c r="G433" s="820"/>
      <c r="H433" s="820"/>
      <c r="I433" s="820"/>
      <c r="J433" s="820"/>
      <c r="K433" s="820"/>
      <c r="L433" s="820"/>
      <c r="M433" s="820"/>
      <c r="N433" s="820"/>
      <c r="O433" s="820"/>
      <c r="P433" s="820"/>
      <c r="Q433" s="820"/>
      <c r="R433" s="820"/>
      <c r="S433" s="820"/>
      <c r="T433" s="820"/>
      <c r="U433" s="820"/>
      <c r="V433" s="820"/>
      <c r="W433" s="820"/>
      <c r="X433" s="820"/>
      <c r="Y433" s="820"/>
      <c r="Z433" s="820"/>
      <c r="AA433" s="66"/>
      <c r="AB433" s="66"/>
      <c r="AC433" s="80"/>
    </row>
    <row r="434" spans="1:68" ht="37.5" customHeight="1" x14ac:dyDescent="0.25">
      <c r="A434" s="63" t="s">
        <v>690</v>
      </c>
      <c r="B434" s="63" t="s">
        <v>691</v>
      </c>
      <c r="C434" s="36">
        <v>4301011873</v>
      </c>
      <c r="D434" s="821">
        <v>4680115881907</v>
      </c>
      <c r="E434" s="821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82</v>
      </c>
      <c r="N434" s="38"/>
      <c r="O434" s="37">
        <v>60</v>
      </c>
      <c r="P434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3"/>
      <c r="R434" s="823"/>
      <c r="S434" s="823"/>
      <c r="T434" s="82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76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692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77">IFERROR(X434*I434/H434,"0")</f>
        <v>0</v>
      </c>
      <c r="BN434" s="78">
        <f t="shared" ref="BN434:BN441" si="78">IFERROR(Y434*I434/H434,"0")</f>
        <v>0</v>
      </c>
      <c r="BO434" s="78">
        <f t="shared" ref="BO434:BO441" si="79">IFERROR(1/J434*(X434/H434),"0")</f>
        <v>0</v>
      </c>
      <c r="BP434" s="78">
        <f t="shared" ref="BP434:BP441" si="80">IFERROR(1/J434*(Y434/H434),"0")</f>
        <v>0</v>
      </c>
    </row>
    <row r="435" spans="1:68" ht="27" customHeight="1" x14ac:dyDescent="0.25">
      <c r="A435" s="63" t="s">
        <v>690</v>
      </c>
      <c r="B435" s="63" t="s">
        <v>693</v>
      </c>
      <c r="C435" s="36">
        <v>4301011483</v>
      </c>
      <c r="D435" s="821">
        <v>4680115881907</v>
      </c>
      <c r="E435" s="821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3"/>
      <c r="R435" s="823"/>
      <c r="S435" s="823"/>
      <c r="T435" s="82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76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694</v>
      </c>
      <c r="AG435" s="78"/>
      <c r="AJ435" s="84" t="s">
        <v>45</v>
      </c>
      <c r="AK435" s="84">
        <v>0</v>
      </c>
      <c r="BB435" s="521" t="s">
        <v>66</v>
      </c>
      <c r="BM435" s="78">
        <f t="shared" si="77"/>
        <v>0</v>
      </c>
      <c r="BN435" s="78">
        <f t="shared" si="78"/>
        <v>0</v>
      </c>
      <c r="BO435" s="78">
        <f t="shared" si="79"/>
        <v>0</v>
      </c>
      <c r="BP435" s="78">
        <f t="shared" si="80"/>
        <v>0</v>
      </c>
    </row>
    <row r="436" spans="1:68" ht="27" customHeight="1" x14ac:dyDescent="0.25">
      <c r="A436" s="63" t="s">
        <v>695</v>
      </c>
      <c r="B436" s="63" t="s">
        <v>696</v>
      </c>
      <c r="C436" s="36">
        <v>4301011655</v>
      </c>
      <c r="D436" s="821">
        <v>4680115883925</v>
      </c>
      <c r="E436" s="821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106</v>
      </c>
      <c r="L436" s="37" t="s">
        <v>45</v>
      </c>
      <c r="M436" s="38" t="s">
        <v>82</v>
      </c>
      <c r="N436" s="38"/>
      <c r="O436" s="37">
        <v>60</v>
      </c>
      <c r="P436" s="10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3"/>
      <c r="R436" s="823"/>
      <c r="S436" s="823"/>
      <c r="T436" s="82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76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694</v>
      </c>
      <c r="AG436" s="78"/>
      <c r="AJ436" s="84" t="s">
        <v>45</v>
      </c>
      <c r="AK436" s="84">
        <v>0</v>
      </c>
      <c r="BB436" s="523" t="s">
        <v>66</v>
      </c>
      <c r="BM436" s="78">
        <f t="shared" si="77"/>
        <v>0</v>
      </c>
      <c r="BN436" s="78">
        <f t="shared" si="78"/>
        <v>0</v>
      </c>
      <c r="BO436" s="78">
        <f t="shared" si="79"/>
        <v>0</v>
      </c>
      <c r="BP436" s="78">
        <f t="shared" si="80"/>
        <v>0</v>
      </c>
    </row>
    <row r="437" spans="1:68" ht="37.5" customHeight="1" x14ac:dyDescent="0.25">
      <c r="A437" s="63" t="s">
        <v>695</v>
      </c>
      <c r="B437" s="63" t="s">
        <v>697</v>
      </c>
      <c r="C437" s="36">
        <v>4301011872</v>
      </c>
      <c r="D437" s="821">
        <v>4680115883925</v>
      </c>
      <c r="E437" s="821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106</v>
      </c>
      <c r="L437" s="37" t="s">
        <v>45</v>
      </c>
      <c r="M437" s="38" t="s">
        <v>82</v>
      </c>
      <c r="N437" s="38"/>
      <c r="O437" s="37">
        <v>60</v>
      </c>
      <c r="P437" s="104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3"/>
      <c r="R437" s="823"/>
      <c r="S437" s="823"/>
      <c r="T437" s="82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76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692</v>
      </c>
      <c r="AG437" s="78"/>
      <c r="AJ437" s="84" t="s">
        <v>45</v>
      </c>
      <c r="AK437" s="84">
        <v>0</v>
      </c>
      <c r="BB437" s="525" t="s">
        <v>66</v>
      </c>
      <c r="BM437" s="78">
        <f t="shared" si="77"/>
        <v>0</v>
      </c>
      <c r="BN437" s="78">
        <f t="shared" si="78"/>
        <v>0</v>
      </c>
      <c r="BO437" s="78">
        <f t="shared" si="79"/>
        <v>0</v>
      </c>
      <c r="BP437" s="78">
        <f t="shared" si="80"/>
        <v>0</v>
      </c>
    </row>
    <row r="438" spans="1:68" ht="37.5" customHeight="1" x14ac:dyDescent="0.25">
      <c r="A438" s="63" t="s">
        <v>698</v>
      </c>
      <c r="B438" s="63" t="s">
        <v>699</v>
      </c>
      <c r="C438" s="36">
        <v>4301011312</v>
      </c>
      <c r="D438" s="821">
        <v>4607091384192</v>
      </c>
      <c r="E438" s="821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106</v>
      </c>
      <c r="L438" s="37" t="s">
        <v>45</v>
      </c>
      <c r="M438" s="38" t="s">
        <v>105</v>
      </c>
      <c r="N438" s="38"/>
      <c r="O438" s="37">
        <v>60</v>
      </c>
      <c r="P438" s="10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23"/>
      <c r="R438" s="823"/>
      <c r="S438" s="823"/>
      <c r="T438" s="82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76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700</v>
      </c>
      <c r="AG438" s="78"/>
      <c r="AJ438" s="84" t="s">
        <v>45</v>
      </c>
      <c r="AK438" s="84">
        <v>0</v>
      </c>
      <c r="BB438" s="527" t="s">
        <v>66</v>
      </c>
      <c r="BM438" s="78">
        <f t="shared" si="77"/>
        <v>0</v>
      </c>
      <c r="BN438" s="78">
        <f t="shared" si="78"/>
        <v>0</v>
      </c>
      <c r="BO438" s="78">
        <f t="shared" si="79"/>
        <v>0</v>
      </c>
      <c r="BP438" s="78">
        <f t="shared" si="80"/>
        <v>0</v>
      </c>
    </row>
    <row r="439" spans="1:68" ht="37.5" customHeight="1" x14ac:dyDescent="0.25">
      <c r="A439" s="63" t="s">
        <v>701</v>
      </c>
      <c r="B439" s="63" t="s">
        <v>702</v>
      </c>
      <c r="C439" s="36">
        <v>4301011874</v>
      </c>
      <c r="D439" s="821">
        <v>4680115884892</v>
      </c>
      <c r="E439" s="821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106</v>
      </c>
      <c r="L439" s="37" t="s">
        <v>45</v>
      </c>
      <c r="M439" s="38" t="s">
        <v>82</v>
      </c>
      <c r="N439" s="38"/>
      <c r="O439" s="37">
        <v>60</v>
      </c>
      <c r="P439" s="10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23"/>
      <c r="R439" s="823"/>
      <c r="S439" s="823"/>
      <c r="T439" s="82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76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703</v>
      </c>
      <c r="AG439" s="78"/>
      <c r="AJ439" s="84" t="s">
        <v>45</v>
      </c>
      <c r="AK439" s="84">
        <v>0</v>
      </c>
      <c r="BB439" s="529" t="s">
        <v>66</v>
      </c>
      <c r="BM439" s="78">
        <f t="shared" si="77"/>
        <v>0</v>
      </c>
      <c r="BN439" s="78">
        <f t="shared" si="78"/>
        <v>0</v>
      </c>
      <c r="BO439" s="78">
        <f t="shared" si="79"/>
        <v>0</v>
      </c>
      <c r="BP439" s="78">
        <f t="shared" si="80"/>
        <v>0</v>
      </c>
    </row>
    <row r="440" spans="1:68" ht="37.5" customHeight="1" x14ac:dyDescent="0.25">
      <c r="A440" s="63" t="s">
        <v>704</v>
      </c>
      <c r="B440" s="63" t="s">
        <v>705</v>
      </c>
      <c r="C440" s="36">
        <v>4301011875</v>
      </c>
      <c r="D440" s="821">
        <v>4680115884885</v>
      </c>
      <c r="E440" s="821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106</v>
      </c>
      <c r="L440" s="37" t="s">
        <v>45</v>
      </c>
      <c r="M440" s="38" t="s">
        <v>82</v>
      </c>
      <c r="N440" s="38"/>
      <c r="O440" s="37">
        <v>60</v>
      </c>
      <c r="P440" s="10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3"/>
      <c r="R440" s="823"/>
      <c r="S440" s="823"/>
      <c r="T440" s="82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76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703</v>
      </c>
      <c r="AG440" s="78"/>
      <c r="AJ440" s="84" t="s">
        <v>45</v>
      </c>
      <c r="AK440" s="84">
        <v>0</v>
      </c>
      <c r="BB440" s="531" t="s">
        <v>66</v>
      </c>
      <c r="BM440" s="78">
        <f t="shared" si="77"/>
        <v>0</v>
      </c>
      <c r="BN440" s="78">
        <f t="shared" si="78"/>
        <v>0</v>
      </c>
      <c r="BO440" s="78">
        <f t="shared" si="79"/>
        <v>0</v>
      </c>
      <c r="BP440" s="78">
        <f t="shared" si="80"/>
        <v>0</v>
      </c>
    </row>
    <row r="441" spans="1:68" ht="37.5" customHeight="1" x14ac:dyDescent="0.25">
      <c r="A441" s="63" t="s">
        <v>706</v>
      </c>
      <c r="B441" s="63" t="s">
        <v>707</v>
      </c>
      <c r="C441" s="36">
        <v>4301011871</v>
      </c>
      <c r="D441" s="821">
        <v>4680115884908</v>
      </c>
      <c r="E441" s="821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113</v>
      </c>
      <c r="L441" s="37" t="s">
        <v>45</v>
      </c>
      <c r="M441" s="38" t="s">
        <v>82</v>
      </c>
      <c r="N441" s="38"/>
      <c r="O441" s="37">
        <v>60</v>
      </c>
      <c r="P441" s="10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3"/>
      <c r="R441" s="823"/>
      <c r="S441" s="823"/>
      <c r="T441" s="8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76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703</v>
      </c>
      <c r="AG441" s="78"/>
      <c r="AJ441" s="84" t="s">
        <v>45</v>
      </c>
      <c r="AK441" s="84">
        <v>0</v>
      </c>
      <c r="BB441" s="533" t="s">
        <v>66</v>
      </c>
      <c r="BM441" s="78">
        <f t="shared" si="77"/>
        <v>0</v>
      </c>
      <c r="BN441" s="78">
        <f t="shared" si="78"/>
        <v>0</v>
      </c>
      <c r="BO441" s="78">
        <f t="shared" si="79"/>
        <v>0</v>
      </c>
      <c r="BP441" s="78">
        <f t="shared" si="80"/>
        <v>0</v>
      </c>
    </row>
    <row r="442" spans="1:68" x14ac:dyDescent="0.2">
      <c r="A442" s="831"/>
      <c r="B442" s="831"/>
      <c r="C442" s="831"/>
      <c r="D442" s="831"/>
      <c r="E442" s="831"/>
      <c r="F442" s="831"/>
      <c r="G442" s="831"/>
      <c r="H442" s="831"/>
      <c r="I442" s="831"/>
      <c r="J442" s="831"/>
      <c r="K442" s="831"/>
      <c r="L442" s="831"/>
      <c r="M442" s="831"/>
      <c r="N442" s="831"/>
      <c r="O442" s="832"/>
      <c r="P442" s="828" t="s">
        <v>40</v>
      </c>
      <c r="Q442" s="829"/>
      <c r="R442" s="829"/>
      <c r="S442" s="829"/>
      <c r="T442" s="829"/>
      <c r="U442" s="829"/>
      <c r="V442" s="830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31"/>
      <c r="B443" s="831"/>
      <c r="C443" s="831"/>
      <c r="D443" s="831"/>
      <c r="E443" s="831"/>
      <c r="F443" s="831"/>
      <c r="G443" s="831"/>
      <c r="H443" s="831"/>
      <c r="I443" s="831"/>
      <c r="J443" s="831"/>
      <c r="K443" s="831"/>
      <c r="L443" s="831"/>
      <c r="M443" s="831"/>
      <c r="N443" s="831"/>
      <c r="O443" s="832"/>
      <c r="P443" s="828" t="s">
        <v>40</v>
      </c>
      <c r="Q443" s="829"/>
      <c r="R443" s="829"/>
      <c r="S443" s="829"/>
      <c r="T443" s="829"/>
      <c r="U443" s="829"/>
      <c r="V443" s="830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20" t="s">
        <v>161</v>
      </c>
      <c r="B444" s="820"/>
      <c r="C444" s="820"/>
      <c r="D444" s="820"/>
      <c r="E444" s="820"/>
      <c r="F444" s="820"/>
      <c r="G444" s="820"/>
      <c r="H444" s="820"/>
      <c r="I444" s="820"/>
      <c r="J444" s="820"/>
      <c r="K444" s="820"/>
      <c r="L444" s="820"/>
      <c r="M444" s="820"/>
      <c r="N444" s="820"/>
      <c r="O444" s="820"/>
      <c r="P444" s="820"/>
      <c r="Q444" s="820"/>
      <c r="R444" s="820"/>
      <c r="S444" s="820"/>
      <c r="T444" s="820"/>
      <c r="U444" s="820"/>
      <c r="V444" s="820"/>
      <c r="W444" s="820"/>
      <c r="X444" s="820"/>
      <c r="Y444" s="820"/>
      <c r="Z444" s="820"/>
      <c r="AA444" s="66"/>
      <c r="AB444" s="66"/>
      <c r="AC444" s="80"/>
    </row>
    <row r="445" spans="1:68" ht="27" customHeight="1" x14ac:dyDescent="0.25">
      <c r="A445" s="63" t="s">
        <v>708</v>
      </c>
      <c r="B445" s="63" t="s">
        <v>709</v>
      </c>
      <c r="C445" s="36">
        <v>4301031303</v>
      </c>
      <c r="D445" s="821">
        <v>4607091384802</v>
      </c>
      <c r="E445" s="821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113</v>
      </c>
      <c r="L445" s="37" t="s">
        <v>45</v>
      </c>
      <c r="M445" s="38" t="s">
        <v>82</v>
      </c>
      <c r="N445" s="38"/>
      <c r="O445" s="37">
        <v>35</v>
      </c>
      <c r="P445" s="10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3"/>
      <c r="R445" s="823"/>
      <c r="S445" s="823"/>
      <c r="T445" s="82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710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711</v>
      </c>
      <c r="B446" s="63" t="s">
        <v>712</v>
      </c>
      <c r="C446" s="36">
        <v>4301031304</v>
      </c>
      <c r="D446" s="821">
        <v>4607091384826</v>
      </c>
      <c r="E446" s="821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123</v>
      </c>
      <c r="L446" s="37" t="s">
        <v>45</v>
      </c>
      <c r="M446" s="38" t="s">
        <v>82</v>
      </c>
      <c r="N446" s="38"/>
      <c r="O446" s="37">
        <v>35</v>
      </c>
      <c r="P446" s="10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3"/>
      <c r="R446" s="823"/>
      <c r="S446" s="823"/>
      <c r="T446" s="82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710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31"/>
      <c r="B447" s="831"/>
      <c r="C447" s="831"/>
      <c r="D447" s="831"/>
      <c r="E447" s="831"/>
      <c r="F447" s="831"/>
      <c r="G447" s="831"/>
      <c r="H447" s="831"/>
      <c r="I447" s="831"/>
      <c r="J447" s="831"/>
      <c r="K447" s="831"/>
      <c r="L447" s="831"/>
      <c r="M447" s="831"/>
      <c r="N447" s="831"/>
      <c r="O447" s="832"/>
      <c r="P447" s="828" t="s">
        <v>40</v>
      </c>
      <c r="Q447" s="829"/>
      <c r="R447" s="829"/>
      <c r="S447" s="829"/>
      <c r="T447" s="829"/>
      <c r="U447" s="829"/>
      <c r="V447" s="830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31"/>
      <c r="B448" s="831"/>
      <c r="C448" s="831"/>
      <c r="D448" s="831"/>
      <c r="E448" s="831"/>
      <c r="F448" s="831"/>
      <c r="G448" s="831"/>
      <c r="H448" s="831"/>
      <c r="I448" s="831"/>
      <c r="J448" s="831"/>
      <c r="K448" s="831"/>
      <c r="L448" s="831"/>
      <c r="M448" s="831"/>
      <c r="N448" s="831"/>
      <c r="O448" s="832"/>
      <c r="P448" s="828" t="s">
        <v>40</v>
      </c>
      <c r="Q448" s="829"/>
      <c r="R448" s="829"/>
      <c r="S448" s="829"/>
      <c r="T448" s="829"/>
      <c r="U448" s="829"/>
      <c r="V448" s="830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20" t="s">
        <v>78</v>
      </c>
      <c r="B449" s="820"/>
      <c r="C449" s="820"/>
      <c r="D449" s="820"/>
      <c r="E449" s="820"/>
      <c r="F449" s="820"/>
      <c r="G449" s="820"/>
      <c r="H449" s="820"/>
      <c r="I449" s="820"/>
      <c r="J449" s="820"/>
      <c r="K449" s="820"/>
      <c r="L449" s="820"/>
      <c r="M449" s="820"/>
      <c r="N449" s="820"/>
      <c r="O449" s="820"/>
      <c r="P449" s="820"/>
      <c r="Q449" s="820"/>
      <c r="R449" s="820"/>
      <c r="S449" s="820"/>
      <c r="T449" s="820"/>
      <c r="U449" s="820"/>
      <c r="V449" s="820"/>
      <c r="W449" s="820"/>
      <c r="X449" s="820"/>
      <c r="Y449" s="820"/>
      <c r="Z449" s="820"/>
      <c r="AA449" s="66"/>
      <c r="AB449" s="66"/>
      <c r="AC449" s="80"/>
    </row>
    <row r="450" spans="1:68" ht="27" customHeight="1" x14ac:dyDescent="0.25">
      <c r="A450" s="63" t="s">
        <v>713</v>
      </c>
      <c r="B450" s="63" t="s">
        <v>714</v>
      </c>
      <c r="C450" s="36">
        <v>4301051899</v>
      </c>
      <c r="D450" s="821">
        <v>4607091384246</v>
      </c>
      <c r="E450" s="821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106</v>
      </c>
      <c r="L450" s="37" t="s">
        <v>45</v>
      </c>
      <c r="M450" s="38" t="s">
        <v>112</v>
      </c>
      <c r="N450" s="38"/>
      <c r="O450" s="37">
        <v>40</v>
      </c>
      <c r="P450" s="10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23"/>
      <c r="R450" s="823"/>
      <c r="S450" s="823"/>
      <c r="T450" s="8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715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716</v>
      </c>
      <c r="B451" s="63" t="s">
        <v>717</v>
      </c>
      <c r="C451" s="36">
        <v>4301051901</v>
      </c>
      <c r="D451" s="821">
        <v>4680115881976</v>
      </c>
      <c r="E451" s="821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106</v>
      </c>
      <c r="L451" s="37" t="s">
        <v>45</v>
      </c>
      <c r="M451" s="38" t="s">
        <v>112</v>
      </c>
      <c r="N451" s="38"/>
      <c r="O451" s="37">
        <v>40</v>
      </c>
      <c r="P451" s="1056" t="s">
        <v>718</v>
      </c>
      <c r="Q451" s="823"/>
      <c r="R451" s="823"/>
      <c r="S451" s="823"/>
      <c r="T451" s="8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719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720</v>
      </c>
      <c r="B452" s="63" t="s">
        <v>721</v>
      </c>
      <c r="C452" s="36">
        <v>4301051297</v>
      </c>
      <c r="D452" s="821">
        <v>4607091384253</v>
      </c>
      <c r="E452" s="821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10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23"/>
      <c r="R452" s="823"/>
      <c r="S452" s="823"/>
      <c r="T452" s="8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722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720</v>
      </c>
      <c r="B453" s="63" t="s">
        <v>723</v>
      </c>
      <c r="C453" s="36">
        <v>4301051660</v>
      </c>
      <c r="D453" s="821">
        <v>4607091384253</v>
      </c>
      <c r="E453" s="821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83</v>
      </c>
      <c r="L453" s="37" t="s">
        <v>45</v>
      </c>
      <c r="M453" s="38" t="s">
        <v>112</v>
      </c>
      <c r="N453" s="38"/>
      <c r="O453" s="37">
        <v>40</v>
      </c>
      <c r="P453" s="10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23"/>
      <c r="R453" s="823"/>
      <c r="S453" s="823"/>
      <c r="T453" s="82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715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724</v>
      </c>
      <c r="B454" s="63" t="s">
        <v>725</v>
      </c>
      <c r="C454" s="36">
        <v>4301051444</v>
      </c>
      <c r="D454" s="821">
        <v>4680115881969</v>
      </c>
      <c r="E454" s="821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83</v>
      </c>
      <c r="L454" s="37" t="s">
        <v>45</v>
      </c>
      <c r="M454" s="38" t="s">
        <v>82</v>
      </c>
      <c r="N454" s="38"/>
      <c r="O454" s="37">
        <v>40</v>
      </c>
      <c r="P454" s="10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3"/>
      <c r="R454" s="823"/>
      <c r="S454" s="823"/>
      <c r="T454" s="82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726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31"/>
      <c r="B455" s="831"/>
      <c r="C455" s="831"/>
      <c r="D455" s="831"/>
      <c r="E455" s="831"/>
      <c r="F455" s="831"/>
      <c r="G455" s="831"/>
      <c r="H455" s="831"/>
      <c r="I455" s="831"/>
      <c r="J455" s="831"/>
      <c r="K455" s="831"/>
      <c r="L455" s="831"/>
      <c r="M455" s="831"/>
      <c r="N455" s="831"/>
      <c r="O455" s="832"/>
      <c r="P455" s="828" t="s">
        <v>40</v>
      </c>
      <c r="Q455" s="829"/>
      <c r="R455" s="829"/>
      <c r="S455" s="829"/>
      <c r="T455" s="829"/>
      <c r="U455" s="829"/>
      <c r="V455" s="830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31"/>
      <c r="B456" s="831"/>
      <c r="C456" s="831"/>
      <c r="D456" s="831"/>
      <c r="E456" s="831"/>
      <c r="F456" s="831"/>
      <c r="G456" s="831"/>
      <c r="H456" s="831"/>
      <c r="I456" s="831"/>
      <c r="J456" s="831"/>
      <c r="K456" s="831"/>
      <c r="L456" s="831"/>
      <c r="M456" s="831"/>
      <c r="N456" s="831"/>
      <c r="O456" s="832"/>
      <c r="P456" s="828" t="s">
        <v>40</v>
      </c>
      <c r="Q456" s="829"/>
      <c r="R456" s="829"/>
      <c r="S456" s="829"/>
      <c r="T456" s="829"/>
      <c r="U456" s="829"/>
      <c r="V456" s="830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20" t="s">
        <v>192</v>
      </c>
      <c r="B457" s="820"/>
      <c r="C457" s="820"/>
      <c r="D457" s="820"/>
      <c r="E457" s="820"/>
      <c r="F457" s="820"/>
      <c r="G457" s="820"/>
      <c r="H457" s="820"/>
      <c r="I457" s="820"/>
      <c r="J457" s="820"/>
      <c r="K457" s="820"/>
      <c r="L457" s="820"/>
      <c r="M457" s="820"/>
      <c r="N457" s="820"/>
      <c r="O457" s="820"/>
      <c r="P457" s="820"/>
      <c r="Q457" s="820"/>
      <c r="R457" s="820"/>
      <c r="S457" s="820"/>
      <c r="T457" s="820"/>
      <c r="U457" s="820"/>
      <c r="V457" s="820"/>
      <c r="W457" s="820"/>
      <c r="X457" s="820"/>
      <c r="Y457" s="820"/>
      <c r="Z457" s="820"/>
      <c r="AA457" s="66"/>
      <c r="AB457" s="66"/>
      <c r="AC457" s="80"/>
    </row>
    <row r="458" spans="1:68" ht="27" customHeight="1" x14ac:dyDescent="0.25">
      <c r="A458" s="63" t="s">
        <v>727</v>
      </c>
      <c r="B458" s="63" t="s">
        <v>728</v>
      </c>
      <c r="C458" s="36">
        <v>4301060441</v>
      </c>
      <c r="D458" s="821">
        <v>4607091389357</v>
      </c>
      <c r="E458" s="821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106</v>
      </c>
      <c r="L458" s="37" t="s">
        <v>45</v>
      </c>
      <c r="M458" s="38" t="s">
        <v>112</v>
      </c>
      <c r="N458" s="38"/>
      <c r="O458" s="37">
        <v>40</v>
      </c>
      <c r="P458" s="1060" t="s">
        <v>729</v>
      </c>
      <c r="Q458" s="823"/>
      <c r="R458" s="823"/>
      <c r="S458" s="823"/>
      <c r="T458" s="8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31"/>
      <c r="B459" s="831"/>
      <c r="C459" s="831"/>
      <c r="D459" s="831"/>
      <c r="E459" s="831"/>
      <c r="F459" s="831"/>
      <c r="G459" s="831"/>
      <c r="H459" s="831"/>
      <c r="I459" s="831"/>
      <c r="J459" s="831"/>
      <c r="K459" s="831"/>
      <c r="L459" s="831"/>
      <c r="M459" s="831"/>
      <c r="N459" s="831"/>
      <c r="O459" s="832"/>
      <c r="P459" s="828" t="s">
        <v>40</v>
      </c>
      <c r="Q459" s="829"/>
      <c r="R459" s="829"/>
      <c r="S459" s="829"/>
      <c r="T459" s="829"/>
      <c r="U459" s="829"/>
      <c r="V459" s="830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31"/>
      <c r="B460" s="831"/>
      <c r="C460" s="831"/>
      <c r="D460" s="831"/>
      <c r="E460" s="831"/>
      <c r="F460" s="831"/>
      <c r="G460" s="831"/>
      <c r="H460" s="831"/>
      <c r="I460" s="831"/>
      <c r="J460" s="831"/>
      <c r="K460" s="831"/>
      <c r="L460" s="831"/>
      <c r="M460" s="831"/>
      <c r="N460" s="831"/>
      <c r="O460" s="832"/>
      <c r="P460" s="828" t="s">
        <v>40</v>
      </c>
      <c r="Q460" s="829"/>
      <c r="R460" s="829"/>
      <c r="S460" s="829"/>
      <c r="T460" s="829"/>
      <c r="U460" s="829"/>
      <c r="V460" s="830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18" t="s">
        <v>731</v>
      </c>
      <c r="B461" s="818"/>
      <c r="C461" s="818"/>
      <c r="D461" s="818"/>
      <c r="E461" s="818"/>
      <c r="F461" s="818"/>
      <c r="G461" s="818"/>
      <c r="H461" s="818"/>
      <c r="I461" s="818"/>
      <c r="J461" s="818"/>
      <c r="K461" s="818"/>
      <c r="L461" s="818"/>
      <c r="M461" s="818"/>
      <c r="N461" s="818"/>
      <c r="O461" s="818"/>
      <c r="P461" s="818"/>
      <c r="Q461" s="818"/>
      <c r="R461" s="818"/>
      <c r="S461" s="818"/>
      <c r="T461" s="818"/>
      <c r="U461" s="818"/>
      <c r="V461" s="818"/>
      <c r="W461" s="818"/>
      <c r="X461" s="818"/>
      <c r="Y461" s="818"/>
      <c r="Z461" s="818"/>
      <c r="AA461" s="54"/>
      <c r="AB461" s="54"/>
      <c r="AC461" s="54"/>
    </row>
    <row r="462" spans="1:68" ht="16.5" customHeight="1" x14ac:dyDescent="0.25">
      <c r="A462" s="819" t="s">
        <v>732</v>
      </c>
      <c r="B462" s="819"/>
      <c r="C462" s="819"/>
      <c r="D462" s="819"/>
      <c r="E462" s="819"/>
      <c r="F462" s="819"/>
      <c r="G462" s="819"/>
      <c r="H462" s="819"/>
      <c r="I462" s="819"/>
      <c r="J462" s="819"/>
      <c r="K462" s="819"/>
      <c r="L462" s="819"/>
      <c r="M462" s="819"/>
      <c r="N462" s="819"/>
      <c r="O462" s="819"/>
      <c r="P462" s="819"/>
      <c r="Q462" s="819"/>
      <c r="R462" s="819"/>
      <c r="S462" s="819"/>
      <c r="T462" s="819"/>
      <c r="U462" s="819"/>
      <c r="V462" s="819"/>
      <c r="W462" s="819"/>
      <c r="X462" s="819"/>
      <c r="Y462" s="819"/>
      <c r="Z462" s="819"/>
      <c r="AA462" s="65"/>
      <c r="AB462" s="65"/>
      <c r="AC462" s="79"/>
    </row>
    <row r="463" spans="1:68" ht="14.25" customHeight="1" x14ac:dyDescent="0.25">
      <c r="A463" s="820" t="s">
        <v>161</v>
      </c>
      <c r="B463" s="820"/>
      <c r="C463" s="820"/>
      <c r="D463" s="820"/>
      <c r="E463" s="820"/>
      <c r="F463" s="820"/>
      <c r="G463" s="820"/>
      <c r="H463" s="820"/>
      <c r="I463" s="820"/>
      <c r="J463" s="820"/>
      <c r="K463" s="820"/>
      <c r="L463" s="820"/>
      <c r="M463" s="820"/>
      <c r="N463" s="820"/>
      <c r="O463" s="820"/>
      <c r="P463" s="820"/>
      <c r="Q463" s="820"/>
      <c r="R463" s="820"/>
      <c r="S463" s="820"/>
      <c r="T463" s="820"/>
      <c r="U463" s="820"/>
      <c r="V463" s="820"/>
      <c r="W463" s="820"/>
      <c r="X463" s="820"/>
      <c r="Y463" s="820"/>
      <c r="Z463" s="820"/>
      <c r="AA463" s="66"/>
      <c r="AB463" s="66"/>
      <c r="AC463" s="80"/>
    </row>
    <row r="464" spans="1:68" ht="27" customHeight="1" x14ac:dyDescent="0.25">
      <c r="A464" s="63" t="s">
        <v>733</v>
      </c>
      <c r="B464" s="63" t="s">
        <v>734</v>
      </c>
      <c r="C464" s="36">
        <v>4301031405</v>
      </c>
      <c r="D464" s="821">
        <v>4680115886100</v>
      </c>
      <c r="E464" s="821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113</v>
      </c>
      <c r="L464" s="37" t="s">
        <v>45</v>
      </c>
      <c r="M464" s="38" t="s">
        <v>82</v>
      </c>
      <c r="N464" s="38"/>
      <c r="O464" s="37">
        <v>50</v>
      </c>
      <c r="P464" s="1061" t="s">
        <v>735</v>
      </c>
      <c r="Q464" s="823"/>
      <c r="R464" s="823"/>
      <c r="S464" s="823"/>
      <c r="T464" s="824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9" si="81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736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79" si="82">IFERROR(X464*I464/H464,"0")</f>
        <v>0</v>
      </c>
      <c r="BN464" s="78">
        <f t="shared" ref="BN464:BN479" si="83">IFERROR(Y464*I464/H464,"0")</f>
        <v>0</v>
      </c>
      <c r="BO464" s="78">
        <f t="shared" ref="BO464:BO479" si="84">IFERROR(1/J464*(X464/H464),"0")</f>
        <v>0</v>
      </c>
      <c r="BP464" s="78">
        <f t="shared" ref="BP464:BP479" si="85">IFERROR(1/J464*(Y464/H464),"0")</f>
        <v>0</v>
      </c>
    </row>
    <row r="465" spans="1:68" ht="27" customHeight="1" x14ac:dyDescent="0.25">
      <c r="A465" s="63" t="s">
        <v>737</v>
      </c>
      <c r="B465" s="63" t="s">
        <v>738</v>
      </c>
      <c r="C465" s="36">
        <v>4301031382</v>
      </c>
      <c r="D465" s="821">
        <v>4680115886117</v>
      </c>
      <c r="E465" s="821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113</v>
      </c>
      <c r="L465" s="37" t="s">
        <v>45</v>
      </c>
      <c r="M465" s="38" t="s">
        <v>82</v>
      </c>
      <c r="N465" s="38"/>
      <c r="O465" s="37">
        <v>50</v>
      </c>
      <c r="P465" s="1062" t="s">
        <v>739</v>
      </c>
      <c r="Q465" s="823"/>
      <c r="R465" s="823"/>
      <c r="S465" s="823"/>
      <c r="T465" s="824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81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2" t="s">
        <v>740</v>
      </c>
      <c r="AG465" s="78"/>
      <c r="AJ465" s="84" t="s">
        <v>45</v>
      </c>
      <c r="AK465" s="84">
        <v>0</v>
      </c>
      <c r="BB465" s="553" t="s">
        <v>66</v>
      </c>
      <c r="BM465" s="78">
        <f t="shared" si="82"/>
        <v>0</v>
      </c>
      <c r="BN465" s="78">
        <f t="shared" si="83"/>
        <v>0</v>
      </c>
      <c r="BO465" s="78">
        <f t="shared" si="84"/>
        <v>0</v>
      </c>
      <c r="BP465" s="78">
        <f t="shared" si="85"/>
        <v>0</v>
      </c>
    </row>
    <row r="466" spans="1:68" ht="27" customHeight="1" x14ac:dyDescent="0.25">
      <c r="A466" s="63" t="s">
        <v>737</v>
      </c>
      <c r="B466" s="63" t="s">
        <v>741</v>
      </c>
      <c r="C466" s="36">
        <v>4301031406</v>
      </c>
      <c r="D466" s="821">
        <v>4680115886117</v>
      </c>
      <c r="E466" s="821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113</v>
      </c>
      <c r="L466" s="37" t="s">
        <v>45</v>
      </c>
      <c r="M466" s="38" t="s">
        <v>82</v>
      </c>
      <c r="N466" s="38"/>
      <c r="O466" s="37">
        <v>50</v>
      </c>
      <c r="P466" s="1063" t="s">
        <v>739</v>
      </c>
      <c r="Q466" s="823"/>
      <c r="R466" s="823"/>
      <c r="S466" s="823"/>
      <c r="T466" s="824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81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54" t="s">
        <v>740</v>
      </c>
      <c r="AG466" s="78"/>
      <c r="AJ466" s="84" t="s">
        <v>45</v>
      </c>
      <c r="AK466" s="84">
        <v>0</v>
      </c>
      <c r="BB466" s="555" t="s">
        <v>66</v>
      </c>
      <c r="BM466" s="78">
        <f t="shared" si="82"/>
        <v>0</v>
      </c>
      <c r="BN466" s="78">
        <f t="shared" si="83"/>
        <v>0</v>
      </c>
      <c r="BO466" s="78">
        <f t="shared" si="84"/>
        <v>0</v>
      </c>
      <c r="BP466" s="78">
        <f t="shared" si="85"/>
        <v>0</v>
      </c>
    </row>
    <row r="467" spans="1:68" ht="27" customHeight="1" x14ac:dyDescent="0.25">
      <c r="A467" s="63" t="s">
        <v>742</v>
      </c>
      <c r="B467" s="63" t="s">
        <v>743</v>
      </c>
      <c r="C467" s="36">
        <v>4301031402</v>
      </c>
      <c r="D467" s="821">
        <v>4680115886124</v>
      </c>
      <c r="E467" s="821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113</v>
      </c>
      <c r="L467" s="37" t="s">
        <v>45</v>
      </c>
      <c r="M467" s="38" t="s">
        <v>82</v>
      </c>
      <c r="N467" s="38"/>
      <c r="O467" s="37">
        <v>50</v>
      </c>
      <c r="P467" s="1064" t="s">
        <v>744</v>
      </c>
      <c r="Q467" s="823"/>
      <c r="R467" s="823"/>
      <c r="S467" s="823"/>
      <c r="T467" s="824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81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6" t="s">
        <v>745</v>
      </c>
      <c r="AG467" s="78"/>
      <c r="AJ467" s="84" t="s">
        <v>45</v>
      </c>
      <c r="AK467" s="84">
        <v>0</v>
      </c>
      <c r="BB467" s="557" t="s">
        <v>66</v>
      </c>
      <c r="BM467" s="78">
        <f t="shared" si="82"/>
        <v>0</v>
      </c>
      <c r="BN467" s="78">
        <f t="shared" si="83"/>
        <v>0</v>
      </c>
      <c r="BO467" s="78">
        <f t="shared" si="84"/>
        <v>0</v>
      </c>
      <c r="BP467" s="78">
        <f t="shared" si="85"/>
        <v>0</v>
      </c>
    </row>
    <row r="468" spans="1:68" ht="27" customHeight="1" x14ac:dyDescent="0.25">
      <c r="A468" s="63" t="s">
        <v>746</v>
      </c>
      <c r="B468" s="63" t="s">
        <v>747</v>
      </c>
      <c r="C468" s="36">
        <v>4301031335</v>
      </c>
      <c r="D468" s="821">
        <v>4680115883147</v>
      </c>
      <c r="E468" s="821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123</v>
      </c>
      <c r="L468" s="37" t="s">
        <v>45</v>
      </c>
      <c r="M468" s="38" t="s">
        <v>82</v>
      </c>
      <c r="N468" s="38"/>
      <c r="O468" s="37">
        <v>50</v>
      </c>
      <c r="P468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3"/>
      <c r="R468" s="823"/>
      <c r="S468" s="823"/>
      <c r="T468" s="824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81"/>
        <v>0</v>
      </c>
      <c r="Z468" s="41" t="str">
        <f t="shared" ref="Z468:Z479" si="86">IFERROR(IF(Y468=0,"",ROUNDUP(Y468/H468,0)*0.00502),"")</f>
        <v/>
      </c>
      <c r="AA468" s="68" t="s">
        <v>45</v>
      </c>
      <c r="AB468" s="69" t="s">
        <v>45</v>
      </c>
      <c r="AC468" s="558" t="s">
        <v>736</v>
      </c>
      <c r="AG468" s="78"/>
      <c r="AJ468" s="84" t="s">
        <v>45</v>
      </c>
      <c r="AK468" s="84">
        <v>0</v>
      </c>
      <c r="BB468" s="559" t="s">
        <v>66</v>
      </c>
      <c r="BM468" s="78">
        <f t="shared" si="82"/>
        <v>0</v>
      </c>
      <c r="BN468" s="78">
        <f t="shared" si="83"/>
        <v>0</v>
      </c>
      <c r="BO468" s="78">
        <f t="shared" si="84"/>
        <v>0</v>
      </c>
      <c r="BP468" s="78">
        <f t="shared" si="85"/>
        <v>0</v>
      </c>
    </row>
    <row r="469" spans="1:68" ht="27" customHeight="1" x14ac:dyDescent="0.25">
      <c r="A469" s="63" t="s">
        <v>746</v>
      </c>
      <c r="B469" s="63" t="s">
        <v>748</v>
      </c>
      <c r="C469" s="36">
        <v>4301031366</v>
      </c>
      <c r="D469" s="821">
        <v>4680115883147</v>
      </c>
      <c r="E469" s="821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123</v>
      </c>
      <c r="L469" s="37" t="s">
        <v>45</v>
      </c>
      <c r="M469" s="38" t="s">
        <v>82</v>
      </c>
      <c r="N469" s="38"/>
      <c r="O469" s="37">
        <v>50</v>
      </c>
      <c r="P469" s="1066" t="s">
        <v>749</v>
      </c>
      <c r="Q469" s="823"/>
      <c r="R469" s="823"/>
      <c r="S469" s="823"/>
      <c r="T469" s="824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81"/>
        <v>0</v>
      </c>
      <c r="Z469" s="41" t="str">
        <f t="shared" si="86"/>
        <v/>
      </c>
      <c r="AA469" s="68" t="s">
        <v>45</v>
      </c>
      <c r="AB469" s="69" t="s">
        <v>45</v>
      </c>
      <c r="AC469" s="560" t="s">
        <v>736</v>
      </c>
      <c r="AG469" s="78"/>
      <c r="AJ469" s="84" t="s">
        <v>45</v>
      </c>
      <c r="AK469" s="84">
        <v>0</v>
      </c>
      <c r="BB469" s="561" t="s">
        <v>66</v>
      </c>
      <c r="BM469" s="78">
        <f t="shared" si="82"/>
        <v>0</v>
      </c>
      <c r="BN469" s="78">
        <f t="shared" si="83"/>
        <v>0</v>
      </c>
      <c r="BO469" s="78">
        <f t="shared" si="84"/>
        <v>0</v>
      </c>
      <c r="BP469" s="78">
        <f t="shared" si="85"/>
        <v>0</v>
      </c>
    </row>
    <row r="470" spans="1:68" ht="27" customHeight="1" x14ac:dyDescent="0.25">
      <c r="A470" s="63" t="s">
        <v>750</v>
      </c>
      <c r="B470" s="63" t="s">
        <v>751</v>
      </c>
      <c r="C470" s="36">
        <v>4301031362</v>
      </c>
      <c r="D470" s="821">
        <v>4607091384338</v>
      </c>
      <c r="E470" s="821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123</v>
      </c>
      <c r="L470" s="37" t="s">
        <v>45</v>
      </c>
      <c r="M470" s="38" t="s">
        <v>82</v>
      </c>
      <c r="N470" s="38"/>
      <c r="O470" s="37">
        <v>50</v>
      </c>
      <c r="P470" s="10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3"/>
      <c r="R470" s="823"/>
      <c r="S470" s="823"/>
      <c r="T470" s="82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81"/>
        <v>0</v>
      </c>
      <c r="Z470" s="41" t="str">
        <f t="shared" si="86"/>
        <v/>
      </c>
      <c r="AA470" s="68" t="s">
        <v>45</v>
      </c>
      <c r="AB470" s="69" t="s">
        <v>45</v>
      </c>
      <c r="AC470" s="562" t="s">
        <v>736</v>
      </c>
      <c r="AG470" s="78"/>
      <c r="AJ470" s="84" t="s">
        <v>45</v>
      </c>
      <c r="AK470" s="84">
        <v>0</v>
      </c>
      <c r="BB470" s="563" t="s">
        <v>66</v>
      </c>
      <c r="BM470" s="78">
        <f t="shared" si="82"/>
        <v>0</v>
      </c>
      <c r="BN470" s="78">
        <f t="shared" si="83"/>
        <v>0</v>
      </c>
      <c r="BO470" s="78">
        <f t="shared" si="84"/>
        <v>0</v>
      </c>
      <c r="BP470" s="78">
        <f t="shared" si="85"/>
        <v>0</v>
      </c>
    </row>
    <row r="471" spans="1:68" ht="37.5" customHeight="1" x14ac:dyDescent="0.25">
      <c r="A471" s="63" t="s">
        <v>752</v>
      </c>
      <c r="B471" s="63" t="s">
        <v>753</v>
      </c>
      <c r="C471" s="36">
        <v>4301031374</v>
      </c>
      <c r="D471" s="821">
        <v>4680115883154</v>
      </c>
      <c r="E471" s="821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123</v>
      </c>
      <c r="L471" s="37" t="s">
        <v>45</v>
      </c>
      <c r="M471" s="38" t="s">
        <v>82</v>
      </c>
      <c r="N471" s="38"/>
      <c r="O471" s="37">
        <v>50</v>
      </c>
      <c r="P471" s="1068" t="s">
        <v>754</v>
      </c>
      <c r="Q471" s="823"/>
      <c r="R471" s="823"/>
      <c r="S471" s="823"/>
      <c r="T471" s="82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81"/>
        <v>0</v>
      </c>
      <c r="Z471" s="41" t="str">
        <f t="shared" si="86"/>
        <v/>
      </c>
      <c r="AA471" s="68" t="s">
        <v>45</v>
      </c>
      <c r="AB471" s="69" t="s">
        <v>45</v>
      </c>
      <c r="AC471" s="564" t="s">
        <v>755</v>
      </c>
      <c r="AG471" s="78"/>
      <c r="AJ471" s="84" t="s">
        <v>45</v>
      </c>
      <c r="AK471" s="84">
        <v>0</v>
      </c>
      <c r="BB471" s="565" t="s">
        <v>66</v>
      </c>
      <c r="BM471" s="78">
        <f t="shared" si="82"/>
        <v>0</v>
      </c>
      <c r="BN471" s="78">
        <f t="shared" si="83"/>
        <v>0</v>
      </c>
      <c r="BO471" s="78">
        <f t="shared" si="84"/>
        <v>0</v>
      </c>
      <c r="BP471" s="78">
        <f t="shared" si="85"/>
        <v>0</v>
      </c>
    </row>
    <row r="472" spans="1:68" ht="37.5" customHeight="1" x14ac:dyDescent="0.25">
      <c r="A472" s="63" t="s">
        <v>752</v>
      </c>
      <c r="B472" s="63" t="s">
        <v>756</v>
      </c>
      <c r="C472" s="36">
        <v>4301031336</v>
      </c>
      <c r="D472" s="821">
        <v>4680115883154</v>
      </c>
      <c r="E472" s="821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123</v>
      </c>
      <c r="L472" s="37" t="s">
        <v>45</v>
      </c>
      <c r="M472" s="38" t="s">
        <v>82</v>
      </c>
      <c r="N472" s="38"/>
      <c r="O472" s="37">
        <v>50</v>
      </c>
      <c r="P472" s="10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23"/>
      <c r="R472" s="823"/>
      <c r="S472" s="823"/>
      <c r="T472" s="82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81"/>
        <v>0</v>
      </c>
      <c r="Z472" s="41" t="str">
        <f t="shared" si="86"/>
        <v/>
      </c>
      <c r="AA472" s="68" t="s">
        <v>45</v>
      </c>
      <c r="AB472" s="69" t="s">
        <v>45</v>
      </c>
      <c r="AC472" s="566" t="s">
        <v>755</v>
      </c>
      <c r="AG472" s="78"/>
      <c r="AJ472" s="84" t="s">
        <v>45</v>
      </c>
      <c r="AK472" s="84">
        <v>0</v>
      </c>
      <c r="BB472" s="567" t="s">
        <v>66</v>
      </c>
      <c r="BM472" s="78">
        <f t="shared" si="82"/>
        <v>0</v>
      </c>
      <c r="BN472" s="78">
        <f t="shared" si="83"/>
        <v>0</v>
      </c>
      <c r="BO472" s="78">
        <f t="shared" si="84"/>
        <v>0</v>
      </c>
      <c r="BP472" s="78">
        <f t="shared" si="85"/>
        <v>0</v>
      </c>
    </row>
    <row r="473" spans="1:68" ht="37.5" customHeight="1" x14ac:dyDescent="0.25">
      <c r="A473" s="63" t="s">
        <v>757</v>
      </c>
      <c r="B473" s="63" t="s">
        <v>758</v>
      </c>
      <c r="C473" s="36">
        <v>4301031361</v>
      </c>
      <c r="D473" s="821">
        <v>4607091389524</v>
      </c>
      <c r="E473" s="821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123</v>
      </c>
      <c r="L473" s="37" t="s">
        <v>45</v>
      </c>
      <c r="M473" s="38" t="s">
        <v>82</v>
      </c>
      <c r="N473" s="38"/>
      <c r="O473" s="37">
        <v>50</v>
      </c>
      <c r="P473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3"/>
      <c r="R473" s="823"/>
      <c r="S473" s="823"/>
      <c r="T473" s="82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81"/>
        <v>0</v>
      </c>
      <c r="Z473" s="41" t="str">
        <f t="shared" si="86"/>
        <v/>
      </c>
      <c r="AA473" s="68" t="s">
        <v>45</v>
      </c>
      <c r="AB473" s="69" t="s">
        <v>45</v>
      </c>
      <c r="AC473" s="568" t="s">
        <v>755</v>
      </c>
      <c r="AG473" s="78"/>
      <c r="AJ473" s="84" t="s">
        <v>45</v>
      </c>
      <c r="AK473" s="84">
        <v>0</v>
      </c>
      <c r="BB473" s="569" t="s">
        <v>66</v>
      </c>
      <c r="BM473" s="78">
        <f t="shared" si="82"/>
        <v>0</v>
      </c>
      <c r="BN473" s="78">
        <f t="shared" si="83"/>
        <v>0</v>
      </c>
      <c r="BO473" s="78">
        <f t="shared" si="84"/>
        <v>0</v>
      </c>
      <c r="BP473" s="78">
        <f t="shared" si="85"/>
        <v>0</v>
      </c>
    </row>
    <row r="474" spans="1:68" ht="27" customHeight="1" x14ac:dyDescent="0.25">
      <c r="A474" s="63" t="s">
        <v>759</v>
      </c>
      <c r="B474" s="63" t="s">
        <v>760</v>
      </c>
      <c r="C474" s="36">
        <v>4301031337</v>
      </c>
      <c r="D474" s="821">
        <v>4680115883161</v>
      </c>
      <c r="E474" s="821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123</v>
      </c>
      <c r="L474" s="37" t="s">
        <v>45</v>
      </c>
      <c r="M474" s="38" t="s">
        <v>82</v>
      </c>
      <c r="N474" s="38"/>
      <c r="O474" s="37">
        <v>50</v>
      </c>
      <c r="P474" s="107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3"/>
      <c r="R474" s="823"/>
      <c r="S474" s="823"/>
      <c r="T474" s="82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81"/>
        <v>0</v>
      </c>
      <c r="Z474" s="41" t="str">
        <f t="shared" si="86"/>
        <v/>
      </c>
      <c r="AA474" s="68" t="s">
        <v>45</v>
      </c>
      <c r="AB474" s="69" t="s">
        <v>45</v>
      </c>
      <c r="AC474" s="570" t="s">
        <v>761</v>
      </c>
      <c r="AG474" s="78"/>
      <c r="AJ474" s="84" t="s">
        <v>45</v>
      </c>
      <c r="AK474" s="84">
        <v>0</v>
      </c>
      <c r="BB474" s="571" t="s">
        <v>66</v>
      </c>
      <c r="BM474" s="78">
        <f t="shared" si="82"/>
        <v>0</v>
      </c>
      <c r="BN474" s="78">
        <f t="shared" si="83"/>
        <v>0</v>
      </c>
      <c r="BO474" s="78">
        <f t="shared" si="84"/>
        <v>0</v>
      </c>
      <c r="BP474" s="78">
        <f t="shared" si="85"/>
        <v>0</v>
      </c>
    </row>
    <row r="475" spans="1:68" ht="27" customHeight="1" x14ac:dyDescent="0.25">
      <c r="A475" s="63" t="s">
        <v>759</v>
      </c>
      <c r="B475" s="63" t="s">
        <v>762</v>
      </c>
      <c r="C475" s="36">
        <v>4301031364</v>
      </c>
      <c r="D475" s="821">
        <v>4680115883161</v>
      </c>
      <c r="E475" s="821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123</v>
      </c>
      <c r="L475" s="37" t="s">
        <v>45</v>
      </c>
      <c r="M475" s="38" t="s">
        <v>82</v>
      </c>
      <c r="N475" s="38"/>
      <c r="O475" s="37">
        <v>50</v>
      </c>
      <c r="P475" s="1072" t="s">
        <v>763</v>
      </c>
      <c r="Q475" s="823"/>
      <c r="R475" s="823"/>
      <c r="S475" s="823"/>
      <c r="T475" s="82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1"/>
        <v>0</v>
      </c>
      <c r="Z475" s="41" t="str">
        <f t="shared" si="86"/>
        <v/>
      </c>
      <c r="AA475" s="68" t="s">
        <v>45</v>
      </c>
      <c r="AB475" s="69" t="s">
        <v>45</v>
      </c>
      <c r="AC475" s="572" t="s">
        <v>761</v>
      </c>
      <c r="AG475" s="78"/>
      <c r="AJ475" s="84" t="s">
        <v>45</v>
      </c>
      <c r="AK475" s="84">
        <v>0</v>
      </c>
      <c r="BB475" s="573" t="s">
        <v>66</v>
      </c>
      <c r="BM475" s="78">
        <f t="shared" si="82"/>
        <v>0</v>
      </c>
      <c r="BN475" s="78">
        <f t="shared" si="83"/>
        <v>0</v>
      </c>
      <c r="BO475" s="78">
        <f t="shared" si="84"/>
        <v>0</v>
      </c>
      <c r="BP475" s="78">
        <f t="shared" si="85"/>
        <v>0</v>
      </c>
    </row>
    <row r="476" spans="1:68" ht="27" customHeight="1" x14ac:dyDescent="0.25">
      <c r="A476" s="63" t="s">
        <v>764</v>
      </c>
      <c r="B476" s="63" t="s">
        <v>765</v>
      </c>
      <c r="C476" s="36">
        <v>4301031358</v>
      </c>
      <c r="D476" s="821">
        <v>4607091389531</v>
      </c>
      <c r="E476" s="821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123</v>
      </c>
      <c r="L476" s="37" t="s">
        <v>45</v>
      </c>
      <c r="M476" s="38" t="s">
        <v>82</v>
      </c>
      <c r="N476" s="38"/>
      <c r="O476" s="37">
        <v>50</v>
      </c>
      <c r="P476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3"/>
      <c r="R476" s="823"/>
      <c r="S476" s="823"/>
      <c r="T476" s="82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1"/>
        <v>0</v>
      </c>
      <c r="Z476" s="41" t="str">
        <f t="shared" si="86"/>
        <v/>
      </c>
      <c r="AA476" s="68" t="s">
        <v>45</v>
      </c>
      <c r="AB476" s="69" t="s">
        <v>45</v>
      </c>
      <c r="AC476" s="574" t="s">
        <v>766</v>
      </c>
      <c r="AG476" s="78"/>
      <c r="AJ476" s="84" t="s">
        <v>45</v>
      </c>
      <c r="AK476" s="84">
        <v>0</v>
      </c>
      <c r="BB476" s="575" t="s">
        <v>66</v>
      </c>
      <c r="BM476" s="78">
        <f t="shared" si="82"/>
        <v>0</v>
      </c>
      <c r="BN476" s="78">
        <f t="shared" si="83"/>
        <v>0</v>
      </c>
      <c r="BO476" s="78">
        <f t="shared" si="84"/>
        <v>0</v>
      </c>
      <c r="BP476" s="78">
        <f t="shared" si="85"/>
        <v>0</v>
      </c>
    </row>
    <row r="477" spans="1:68" ht="37.5" customHeight="1" x14ac:dyDescent="0.25">
      <c r="A477" s="63" t="s">
        <v>767</v>
      </c>
      <c r="B477" s="63" t="s">
        <v>768</v>
      </c>
      <c r="C477" s="36">
        <v>4301031360</v>
      </c>
      <c r="D477" s="821">
        <v>4607091384345</v>
      </c>
      <c r="E477" s="821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123</v>
      </c>
      <c r="L477" s="37" t="s">
        <v>45</v>
      </c>
      <c r="M477" s="38" t="s">
        <v>82</v>
      </c>
      <c r="N477" s="38"/>
      <c r="O477" s="37">
        <v>50</v>
      </c>
      <c r="P477" s="10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3"/>
      <c r="R477" s="823"/>
      <c r="S477" s="823"/>
      <c r="T477" s="82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1"/>
        <v>0</v>
      </c>
      <c r="Z477" s="41" t="str">
        <f t="shared" si="86"/>
        <v/>
      </c>
      <c r="AA477" s="68" t="s">
        <v>45</v>
      </c>
      <c r="AB477" s="69" t="s">
        <v>45</v>
      </c>
      <c r="AC477" s="576" t="s">
        <v>761</v>
      </c>
      <c r="AG477" s="78"/>
      <c r="AJ477" s="84" t="s">
        <v>45</v>
      </c>
      <c r="AK477" s="84">
        <v>0</v>
      </c>
      <c r="BB477" s="577" t="s">
        <v>66</v>
      </c>
      <c r="BM477" s="78">
        <f t="shared" si="82"/>
        <v>0</v>
      </c>
      <c r="BN477" s="78">
        <f t="shared" si="83"/>
        <v>0</v>
      </c>
      <c r="BO477" s="78">
        <f t="shared" si="84"/>
        <v>0</v>
      </c>
      <c r="BP477" s="78">
        <f t="shared" si="85"/>
        <v>0</v>
      </c>
    </row>
    <row r="478" spans="1:68" ht="27" customHeight="1" x14ac:dyDescent="0.25">
      <c r="A478" s="63" t="s">
        <v>769</v>
      </c>
      <c r="B478" s="63" t="s">
        <v>770</v>
      </c>
      <c r="C478" s="36">
        <v>4301031255</v>
      </c>
      <c r="D478" s="821">
        <v>4680115883185</v>
      </c>
      <c r="E478" s="821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123</v>
      </c>
      <c r="L478" s="37" t="s">
        <v>45</v>
      </c>
      <c r="M478" s="38" t="s">
        <v>82</v>
      </c>
      <c r="N478" s="38"/>
      <c r="O478" s="37">
        <v>45</v>
      </c>
      <c r="P478" s="10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23"/>
      <c r="R478" s="823"/>
      <c r="S478" s="823"/>
      <c r="T478" s="82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1"/>
        <v>0</v>
      </c>
      <c r="Z478" s="41" t="str">
        <f t="shared" si="86"/>
        <v/>
      </c>
      <c r="AA478" s="68" t="s">
        <v>45</v>
      </c>
      <c r="AB478" s="69" t="s">
        <v>45</v>
      </c>
      <c r="AC478" s="578" t="s">
        <v>771</v>
      </c>
      <c r="AG478" s="78"/>
      <c r="AJ478" s="84" t="s">
        <v>45</v>
      </c>
      <c r="AK478" s="84">
        <v>0</v>
      </c>
      <c r="BB478" s="579" t="s">
        <v>66</v>
      </c>
      <c r="BM478" s="78">
        <f t="shared" si="82"/>
        <v>0</v>
      </c>
      <c r="BN478" s="78">
        <f t="shared" si="83"/>
        <v>0</v>
      </c>
      <c r="BO478" s="78">
        <f t="shared" si="84"/>
        <v>0</v>
      </c>
      <c r="BP478" s="78">
        <f t="shared" si="85"/>
        <v>0</v>
      </c>
    </row>
    <row r="479" spans="1:68" ht="27" customHeight="1" x14ac:dyDescent="0.25">
      <c r="A479" s="63" t="s">
        <v>769</v>
      </c>
      <c r="B479" s="63" t="s">
        <v>772</v>
      </c>
      <c r="C479" s="36">
        <v>4301031368</v>
      </c>
      <c r="D479" s="821">
        <v>4680115883185</v>
      </c>
      <c r="E479" s="821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123</v>
      </c>
      <c r="L479" s="37" t="s">
        <v>45</v>
      </c>
      <c r="M479" s="38" t="s">
        <v>82</v>
      </c>
      <c r="N479" s="38"/>
      <c r="O479" s="37">
        <v>50</v>
      </c>
      <c r="P479" s="1076" t="s">
        <v>773</v>
      </c>
      <c r="Q479" s="823"/>
      <c r="R479" s="823"/>
      <c r="S479" s="823"/>
      <c r="T479" s="82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1"/>
        <v>0</v>
      </c>
      <c r="Z479" s="41" t="str">
        <f t="shared" si="86"/>
        <v/>
      </c>
      <c r="AA479" s="68" t="s">
        <v>45</v>
      </c>
      <c r="AB479" s="69" t="s">
        <v>45</v>
      </c>
      <c r="AC479" s="580" t="s">
        <v>740</v>
      </c>
      <c r="AG479" s="78"/>
      <c r="AJ479" s="84" t="s">
        <v>45</v>
      </c>
      <c r="AK479" s="84">
        <v>0</v>
      </c>
      <c r="BB479" s="581" t="s">
        <v>66</v>
      </c>
      <c r="BM479" s="78">
        <f t="shared" si="82"/>
        <v>0</v>
      </c>
      <c r="BN479" s="78">
        <f t="shared" si="83"/>
        <v>0</v>
      </c>
      <c r="BO479" s="78">
        <f t="shared" si="84"/>
        <v>0</v>
      </c>
      <c r="BP479" s="78">
        <f t="shared" si="85"/>
        <v>0</v>
      </c>
    </row>
    <row r="480" spans="1:68" x14ac:dyDescent="0.2">
      <c r="A480" s="831"/>
      <c r="B480" s="831"/>
      <c r="C480" s="831"/>
      <c r="D480" s="831"/>
      <c r="E480" s="831"/>
      <c r="F480" s="831"/>
      <c r="G480" s="831"/>
      <c r="H480" s="831"/>
      <c r="I480" s="831"/>
      <c r="J480" s="831"/>
      <c r="K480" s="831"/>
      <c r="L480" s="831"/>
      <c r="M480" s="831"/>
      <c r="N480" s="831"/>
      <c r="O480" s="832"/>
      <c r="P480" s="828" t="s">
        <v>40</v>
      </c>
      <c r="Q480" s="829"/>
      <c r="R480" s="829"/>
      <c r="S480" s="829"/>
      <c r="T480" s="829"/>
      <c r="U480" s="829"/>
      <c r="V480" s="830"/>
      <c r="W480" s="42" t="s">
        <v>39</v>
      </c>
      <c r="X480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831"/>
      <c r="B481" s="831"/>
      <c r="C481" s="831"/>
      <c r="D481" s="831"/>
      <c r="E481" s="831"/>
      <c r="F481" s="831"/>
      <c r="G481" s="831"/>
      <c r="H481" s="831"/>
      <c r="I481" s="831"/>
      <c r="J481" s="831"/>
      <c r="K481" s="831"/>
      <c r="L481" s="831"/>
      <c r="M481" s="831"/>
      <c r="N481" s="831"/>
      <c r="O481" s="832"/>
      <c r="P481" s="828" t="s">
        <v>40</v>
      </c>
      <c r="Q481" s="829"/>
      <c r="R481" s="829"/>
      <c r="S481" s="829"/>
      <c r="T481" s="829"/>
      <c r="U481" s="829"/>
      <c r="V481" s="830"/>
      <c r="W481" s="42" t="s">
        <v>0</v>
      </c>
      <c r="X481" s="43">
        <f>IFERROR(SUM(X464:X479),"0")</f>
        <v>0</v>
      </c>
      <c r="Y481" s="43">
        <f>IFERROR(SUM(Y464:Y479),"0")</f>
        <v>0</v>
      </c>
      <c r="Z481" s="42"/>
      <c r="AA481" s="67"/>
      <c r="AB481" s="67"/>
      <c r="AC481" s="67"/>
    </row>
    <row r="482" spans="1:68" ht="14.25" customHeight="1" x14ac:dyDescent="0.25">
      <c r="A482" s="820" t="s">
        <v>78</v>
      </c>
      <c r="B482" s="820"/>
      <c r="C482" s="820"/>
      <c r="D482" s="820"/>
      <c r="E482" s="820"/>
      <c r="F482" s="820"/>
      <c r="G482" s="820"/>
      <c r="H482" s="820"/>
      <c r="I482" s="820"/>
      <c r="J482" s="820"/>
      <c r="K482" s="820"/>
      <c r="L482" s="820"/>
      <c r="M482" s="820"/>
      <c r="N482" s="820"/>
      <c r="O482" s="820"/>
      <c r="P482" s="820"/>
      <c r="Q482" s="820"/>
      <c r="R482" s="820"/>
      <c r="S482" s="820"/>
      <c r="T482" s="820"/>
      <c r="U482" s="820"/>
      <c r="V482" s="820"/>
      <c r="W482" s="820"/>
      <c r="X482" s="820"/>
      <c r="Y482" s="820"/>
      <c r="Z482" s="820"/>
      <c r="AA482" s="66"/>
      <c r="AB482" s="66"/>
      <c r="AC482" s="80"/>
    </row>
    <row r="483" spans="1:68" ht="27" customHeight="1" x14ac:dyDescent="0.25">
      <c r="A483" s="63" t="s">
        <v>774</v>
      </c>
      <c r="B483" s="63" t="s">
        <v>775</v>
      </c>
      <c r="C483" s="36">
        <v>4301051284</v>
      </c>
      <c r="D483" s="821">
        <v>4607091384352</v>
      </c>
      <c r="E483" s="821"/>
      <c r="F483" s="62">
        <v>0.6</v>
      </c>
      <c r="G483" s="37">
        <v>4</v>
      </c>
      <c r="H483" s="62">
        <v>2.4</v>
      </c>
      <c r="I483" s="62">
        <v>2.6459999999999999</v>
      </c>
      <c r="J483" s="37">
        <v>132</v>
      </c>
      <c r="K483" s="37" t="s">
        <v>113</v>
      </c>
      <c r="L483" s="37" t="s">
        <v>45</v>
      </c>
      <c r="M483" s="38" t="s">
        <v>112</v>
      </c>
      <c r="N483" s="38"/>
      <c r="O483" s="37">
        <v>45</v>
      </c>
      <c r="P483" s="10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3"/>
      <c r="R483" s="823"/>
      <c r="S483" s="823"/>
      <c r="T483" s="82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82" t="s">
        <v>776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777</v>
      </c>
      <c r="B484" s="63" t="s">
        <v>778</v>
      </c>
      <c r="C484" s="36">
        <v>4301051431</v>
      </c>
      <c r="D484" s="821">
        <v>4607091389654</v>
      </c>
      <c r="E484" s="821"/>
      <c r="F484" s="62">
        <v>0.33</v>
      </c>
      <c r="G484" s="37">
        <v>6</v>
      </c>
      <c r="H484" s="62">
        <v>1.98</v>
      </c>
      <c r="I484" s="62">
        <v>2.238</v>
      </c>
      <c r="J484" s="37">
        <v>182</v>
      </c>
      <c r="K484" s="37" t="s">
        <v>83</v>
      </c>
      <c r="L484" s="37" t="s">
        <v>45</v>
      </c>
      <c r="M484" s="38" t="s">
        <v>112</v>
      </c>
      <c r="N484" s="38"/>
      <c r="O484" s="37">
        <v>45</v>
      </c>
      <c r="P484" s="10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3"/>
      <c r="R484" s="823"/>
      <c r="S484" s="823"/>
      <c r="T484" s="82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IFERROR(IF(Y484=0,"",ROUNDUP(Y484/H484,0)*0.00651),"")</f>
        <v/>
      </c>
      <c r="AA484" s="68" t="s">
        <v>45</v>
      </c>
      <c r="AB484" s="69" t="s">
        <v>45</v>
      </c>
      <c r="AC484" s="584" t="s">
        <v>779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31"/>
      <c r="B485" s="831"/>
      <c r="C485" s="831"/>
      <c r="D485" s="831"/>
      <c r="E485" s="831"/>
      <c r="F485" s="831"/>
      <c r="G485" s="831"/>
      <c r="H485" s="831"/>
      <c r="I485" s="831"/>
      <c r="J485" s="831"/>
      <c r="K485" s="831"/>
      <c r="L485" s="831"/>
      <c r="M485" s="831"/>
      <c r="N485" s="831"/>
      <c r="O485" s="832"/>
      <c r="P485" s="828" t="s">
        <v>40</v>
      </c>
      <c r="Q485" s="829"/>
      <c r="R485" s="829"/>
      <c r="S485" s="829"/>
      <c r="T485" s="829"/>
      <c r="U485" s="829"/>
      <c r="V485" s="830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831"/>
      <c r="B486" s="831"/>
      <c r="C486" s="831"/>
      <c r="D486" s="831"/>
      <c r="E486" s="831"/>
      <c r="F486" s="831"/>
      <c r="G486" s="831"/>
      <c r="H486" s="831"/>
      <c r="I486" s="831"/>
      <c r="J486" s="831"/>
      <c r="K486" s="831"/>
      <c r="L486" s="831"/>
      <c r="M486" s="831"/>
      <c r="N486" s="831"/>
      <c r="O486" s="832"/>
      <c r="P486" s="828" t="s">
        <v>40</v>
      </c>
      <c r="Q486" s="829"/>
      <c r="R486" s="829"/>
      <c r="S486" s="829"/>
      <c r="T486" s="829"/>
      <c r="U486" s="829"/>
      <c r="V486" s="830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820" t="s">
        <v>93</v>
      </c>
      <c r="B487" s="820"/>
      <c r="C487" s="820"/>
      <c r="D487" s="820"/>
      <c r="E487" s="820"/>
      <c r="F487" s="820"/>
      <c r="G487" s="820"/>
      <c r="H487" s="820"/>
      <c r="I487" s="820"/>
      <c r="J487" s="820"/>
      <c r="K487" s="820"/>
      <c r="L487" s="820"/>
      <c r="M487" s="820"/>
      <c r="N487" s="820"/>
      <c r="O487" s="820"/>
      <c r="P487" s="820"/>
      <c r="Q487" s="820"/>
      <c r="R487" s="820"/>
      <c r="S487" s="820"/>
      <c r="T487" s="820"/>
      <c r="U487" s="820"/>
      <c r="V487" s="820"/>
      <c r="W487" s="820"/>
      <c r="X487" s="820"/>
      <c r="Y487" s="820"/>
      <c r="Z487" s="820"/>
      <c r="AA487" s="66"/>
      <c r="AB487" s="66"/>
      <c r="AC487" s="80"/>
    </row>
    <row r="488" spans="1:68" ht="27" customHeight="1" x14ac:dyDescent="0.25">
      <c r="A488" s="63" t="s">
        <v>780</v>
      </c>
      <c r="B488" s="63" t="s">
        <v>781</v>
      </c>
      <c r="C488" s="36">
        <v>4301170011</v>
      </c>
      <c r="D488" s="821">
        <v>4680115884113</v>
      </c>
      <c r="E488" s="821"/>
      <c r="F488" s="62">
        <v>0.11</v>
      </c>
      <c r="G488" s="37">
        <v>12</v>
      </c>
      <c r="H488" s="62">
        <v>1.32</v>
      </c>
      <c r="I488" s="62">
        <v>1.88</v>
      </c>
      <c r="J488" s="37">
        <v>200</v>
      </c>
      <c r="K488" s="37" t="s">
        <v>784</v>
      </c>
      <c r="L488" s="37" t="s">
        <v>45</v>
      </c>
      <c r="M488" s="38" t="s">
        <v>783</v>
      </c>
      <c r="N488" s="38"/>
      <c r="O488" s="37">
        <v>150</v>
      </c>
      <c r="P488" s="10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3"/>
      <c r="R488" s="823"/>
      <c r="S488" s="823"/>
      <c r="T488" s="82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IFERROR(IF(Y488=0,"",ROUNDUP(Y488/H488,0)*0.00627),"")</f>
        <v/>
      </c>
      <c r="AA488" s="68" t="s">
        <v>45</v>
      </c>
      <c r="AB488" s="69" t="s">
        <v>45</v>
      </c>
      <c r="AC488" s="586" t="s">
        <v>782</v>
      </c>
      <c r="AG488" s="78"/>
      <c r="AJ488" s="84" t="s">
        <v>45</v>
      </c>
      <c r="AK488" s="84">
        <v>0</v>
      </c>
      <c r="BB488" s="58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31"/>
      <c r="B489" s="831"/>
      <c r="C489" s="831"/>
      <c r="D489" s="831"/>
      <c r="E489" s="831"/>
      <c r="F489" s="831"/>
      <c r="G489" s="831"/>
      <c r="H489" s="831"/>
      <c r="I489" s="831"/>
      <c r="J489" s="831"/>
      <c r="K489" s="831"/>
      <c r="L489" s="831"/>
      <c r="M489" s="831"/>
      <c r="N489" s="831"/>
      <c r="O489" s="832"/>
      <c r="P489" s="828" t="s">
        <v>40</v>
      </c>
      <c r="Q489" s="829"/>
      <c r="R489" s="829"/>
      <c r="S489" s="829"/>
      <c r="T489" s="829"/>
      <c r="U489" s="829"/>
      <c r="V489" s="830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831"/>
      <c r="B490" s="831"/>
      <c r="C490" s="831"/>
      <c r="D490" s="831"/>
      <c r="E490" s="831"/>
      <c r="F490" s="831"/>
      <c r="G490" s="831"/>
      <c r="H490" s="831"/>
      <c r="I490" s="831"/>
      <c r="J490" s="831"/>
      <c r="K490" s="831"/>
      <c r="L490" s="831"/>
      <c r="M490" s="831"/>
      <c r="N490" s="831"/>
      <c r="O490" s="832"/>
      <c r="P490" s="828" t="s">
        <v>40</v>
      </c>
      <c r="Q490" s="829"/>
      <c r="R490" s="829"/>
      <c r="S490" s="829"/>
      <c r="T490" s="829"/>
      <c r="U490" s="829"/>
      <c r="V490" s="830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6.5" customHeight="1" x14ac:dyDescent="0.25">
      <c r="A491" s="819" t="s">
        <v>785</v>
      </c>
      <c r="B491" s="819"/>
      <c r="C491" s="819"/>
      <c r="D491" s="819"/>
      <c r="E491" s="819"/>
      <c r="F491" s="819"/>
      <c r="G491" s="819"/>
      <c r="H491" s="819"/>
      <c r="I491" s="819"/>
      <c r="J491" s="819"/>
      <c r="K491" s="819"/>
      <c r="L491" s="819"/>
      <c r="M491" s="819"/>
      <c r="N491" s="819"/>
      <c r="O491" s="819"/>
      <c r="P491" s="819"/>
      <c r="Q491" s="819"/>
      <c r="R491" s="819"/>
      <c r="S491" s="819"/>
      <c r="T491" s="819"/>
      <c r="U491" s="819"/>
      <c r="V491" s="819"/>
      <c r="W491" s="819"/>
      <c r="X491" s="819"/>
      <c r="Y491" s="819"/>
      <c r="Z491" s="819"/>
      <c r="AA491" s="65"/>
      <c r="AB491" s="65"/>
      <c r="AC491" s="79"/>
    </row>
    <row r="492" spans="1:68" ht="14.25" customHeight="1" x14ac:dyDescent="0.25">
      <c r="A492" s="820" t="s">
        <v>150</v>
      </c>
      <c r="B492" s="820"/>
      <c r="C492" s="820"/>
      <c r="D492" s="820"/>
      <c r="E492" s="820"/>
      <c r="F492" s="820"/>
      <c r="G492" s="820"/>
      <c r="H492" s="820"/>
      <c r="I492" s="820"/>
      <c r="J492" s="820"/>
      <c r="K492" s="820"/>
      <c r="L492" s="820"/>
      <c r="M492" s="820"/>
      <c r="N492" s="820"/>
      <c r="O492" s="820"/>
      <c r="P492" s="820"/>
      <c r="Q492" s="820"/>
      <c r="R492" s="820"/>
      <c r="S492" s="820"/>
      <c r="T492" s="820"/>
      <c r="U492" s="820"/>
      <c r="V492" s="820"/>
      <c r="W492" s="820"/>
      <c r="X492" s="820"/>
      <c r="Y492" s="820"/>
      <c r="Z492" s="820"/>
      <c r="AA492" s="66"/>
      <c r="AB492" s="66"/>
      <c r="AC492" s="80"/>
    </row>
    <row r="493" spans="1:68" ht="27" customHeight="1" x14ac:dyDescent="0.25">
      <c r="A493" s="63" t="s">
        <v>786</v>
      </c>
      <c r="B493" s="63" t="s">
        <v>787</v>
      </c>
      <c r="C493" s="36">
        <v>4301020315</v>
      </c>
      <c r="D493" s="821">
        <v>4607091389364</v>
      </c>
      <c r="E493" s="821"/>
      <c r="F493" s="62">
        <v>0.42</v>
      </c>
      <c r="G493" s="37">
        <v>6</v>
      </c>
      <c r="H493" s="62">
        <v>2.52</v>
      </c>
      <c r="I493" s="62">
        <v>2.73</v>
      </c>
      <c r="J493" s="37">
        <v>182</v>
      </c>
      <c r="K493" s="37" t="s">
        <v>83</v>
      </c>
      <c r="L493" s="37" t="s">
        <v>45</v>
      </c>
      <c r="M493" s="38" t="s">
        <v>82</v>
      </c>
      <c r="N493" s="38"/>
      <c r="O493" s="37">
        <v>40</v>
      </c>
      <c r="P493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3"/>
      <c r="R493" s="823"/>
      <c r="S493" s="823"/>
      <c r="T493" s="82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88" t="s">
        <v>788</v>
      </c>
      <c r="AG493" s="78"/>
      <c r="AJ493" s="84" t="s">
        <v>45</v>
      </c>
      <c r="AK493" s="84">
        <v>0</v>
      </c>
      <c r="BB493" s="589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831"/>
      <c r="B494" s="831"/>
      <c r="C494" s="831"/>
      <c r="D494" s="831"/>
      <c r="E494" s="831"/>
      <c r="F494" s="831"/>
      <c r="G494" s="831"/>
      <c r="H494" s="831"/>
      <c r="I494" s="831"/>
      <c r="J494" s="831"/>
      <c r="K494" s="831"/>
      <c r="L494" s="831"/>
      <c r="M494" s="831"/>
      <c r="N494" s="831"/>
      <c r="O494" s="832"/>
      <c r="P494" s="828" t="s">
        <v>40</v>
      </c>
      <c r="Q494" s="829"/>
      <c r="R494" s="829"/>
      <c r="S494" s="829"/>
      <c r="T494" s="829"/>
      <c r="U494" s="829"/>
      <c r="V494" s="830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831"/>
      <c r="B495" s="831"/>
      <c r="C495" s="831"/>
      <c r="D495" s="831"/>
      <c r="E495" s="831"/>
      <c r="F495" s="831"/>
      <c r="G495" s="831"/>
      <c r="H495" s="831"/>
      <c r="I495" s="831"/>
      <c r="J495" s="831"/>
      <c r="K495" s="831"/>
      <c r="L495" s="831"/>
      <c r="M495" s="831"/>
      <c r="N495" s="831"/>
      <c r="O495" s="832"/>
      <c r="P495" s="828" t="s">
        <v>40</v>
      </c>
      <c r="Q495" s="829"/>
      <c r="R495" s="829"/>
      <c r="S495" s="829"/>
      <c r="T495" s="829"/>
      <c r="U495" s="829"/>
      <c r="V495" s="830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4.25" customHeight="1" x14ac:dyDescent="0.25">
      <c r="A496" s="820" t="s">
        <v>161</v>
      </c>
      <c r="B496" s="820"/>
      <c r="C496" s="820"/>
      <c r="D496" s="820"/>
      <c r="E496" s="820"/>
      <c r="F496" s="820"/>
      <c r="G496" s="820"/>
      <c r="H496" s="820"/>
      <c r="I496" s="820"/>
      <c r="J496" s="820"/>
      <c r="K496" s="820"/>
      <c r="L496" s="820"/>
      <c r="M496" s="820"/>
      <c r="N496" s="820"/>
      <c r="O496" s="820"/>
      <c r="P496" s="820"/>
      <c r="Q496" s="820"/>
      <c r="R496" s="820"/>
      <c r="S496" s="820"/>
      <c r="T496" s="820"/>
      <c r="U496" s="820"/>
      <c r="V496" s="820"/>
      <c r="W496" s="820"/>
      <c r="X496" s="820"/>
      <c r="Y496" s="820"/>
      <c r="Z496" s="820"/>
      <c r="AA496" s="66"/>
      <c r="AB496" s="66"/>
      <c r="AC496" s="80"/>
    </row>
    <row r="497" spans="1:68" ht="27" customHeight="1" x14ac:dyDescent="0.25">
      <c r="A497" s="63" t="s">
        <v>789</v>
      </c>
      <c r="B497" s="63" t="s">
        <v>790</v>
      </c>
      <c r="C497" s="36">
        <v>4301031403</v>
      </c>
      <c r="D497" s="821">
        <v>4680115886094</v>
      </c>
      <c r="E497" s="821"/>
      <c r="F497" s="62">
        <v>0.9</v>
      </c>
      <c r="G497" s="37">
        <v>6</v>
      </c>
      <c r="H497" s="62">
        <v>5.4</v>
      </c>
      <c r="I497" s="62">
        <v>5.61</v>
      </c>
      <c r="J497" s="37">
        <v>132</v>
      </c>
      <c r="K497" s="37" t="s">
        <v>113</v>
      </c>
      <c r="L497" s="37" t="s">
        <v>45</v>
      </c>
      <c r="M497" s="38" t="s">
        <v>105</v>
      </c>
      <c r="N497" s="38"/>
      <c r="O497" s="37">
        <v>50</v>
      </c>
      <c r="P497" s="1081" t="s">
        <v>791</v>
      </c>
      <c r="Q497" s="823"/>
      <c r="R497" s="823"/>
      <c r="S497" s="823"/>
      <c r="T497" s="824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90" t="s">
        <v>792</v>
      </c>
      <c r="AG497" s="78"/>
      <c r="AJ497" s="84" t="s">
        <v>45</v>
      </c>
      <c r="AK497" s="84">
        <v>0</v>
      </c>
      <c r="BB497" s="591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793</v>
      </c>
      <c r="B498" s="63" t="s">
        <v>794</v>
      </c>
      <c r="C498" s="36">
        <v>4301031363</v>
      </c>
      <c r="D498" s="821">
        <v>4607091389425</v>
      </c>
      <c r="E498" s="82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123</v>
      </c>
      <c r="L498" s="37" t="s">
        <v>45</v>
      </c>
      <c r="M498" s="38" t="s">
        <v>82</v>
      </c>
      <c r="N498" s="38"/>
      <c r="O498" s="37">
        <v>50</v>
      </c>
      <c r="P498" s="10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3"/>
      <c r="R498" s="823"/>
      <c r="S498" s="823"/>
      <c r="T498" s="82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592" t="s">
        <v>795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796</v>
      </c>
      <c r="B499" s="63" t="s">
        <v>797</v>
      </c>
      <c r="C499" s="36">
        <v>4301031373</v>
      </c>
      <c r="D499" s="821">
        <v>4680115880771</v>
      </c>
      <c r="E499" s="821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123</v>
      </c>
      <c r="L499" s="37" t="s">
        <v>45</v>
      </c>
      <c r="M499" s="38" t="s">
        <v>82</v>
      </c>
      <c r="N499" s="38"/>
      <c r="O499" s="37">
        <v>50</v>
      </c>
      <c r="P499" s="1083" t="s">
        <v>798</v>
      </c>
      <c r="Q499" s="823"/>
      <c r="R499" s="823"/>
      <c r="S499" s="823"/>
      <c r="T499" s="82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799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800</v>
      </c>
      <c r="B500" s="63" t="s">
        <v>801</v>
      </c>
      <c r="C500" s="36">
        <v>4301031359</v>
      </c>
      <c r="D500" s="821">
        <v>4607091389500</v>
      </c>
      <c r="E500" s="82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123</v>
      </c>
      <c r="L500" s="37" t="s">
        <v>45</v>
      </c>
      <c r="M500" s="38" t="s">
        <v>82</v>
      </c>
      <c r="N500" s="38"/>
      <c r="O500" s="37">
        <v>50</v>
      </c>
      <c r="P500" s="10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3"/>
      <c r="R500" s="823"/>
      <c r="S500" s="823"/>
      <c r="T500" s="82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799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31"/>
      <c r="B501" s="831"/>
      <c r="C501" s="831"/>
      <c r="D501" s="831"/>
      <c r="E501" s="831"/>
      <c r="F501" s="831"/>
      <c r="G501" s="831"/>
      <c r="H501" s="831"/>
      <c r="I501" s="831"/>
      <c r="J501" s="831"/>
      <c r="K501" s="831"/>
      <c r="L501" s="831"/>
      <c r="M501" s="831"/>
      <c r="N501" s="831"/>
      <c r="O501" s="832"/>
      <c r="P501" s="828" t="s">
        <v>40</v>
      </c>
      <c r="Q501" s="829"/>
      <c r="R501" s="829"/>
      <c r="S501" s="829"/>
      <c r="T501" s="829"/>
      <c r="U501" s="829"/>
      <c r="V501" s="830"/>
      <c r="W501" s="42" t="s">
        <v>39</v>
      </c>
      <c r="X501" s="43">
        <f>IFERROR(X497/H497,"0")+IFERROR(X498/H498,"0")+IFERROR(X499/H499,"0")+IFERROR(X500/H500,"0")</f>
        <v>0</v>
      </c>
      <c r="Y501" s="43">
        <f>IFERROR(Y497/H497,"0")+IFERROR(Y498/H498,"0")+IFERROR(Y499/H499,"0")+IFERROR(Y500/H500,"0")</f>
        <v>0</v>
      </c>
      <c r="Z501" s="43">
        <f>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31"/>
      <c r="B502" s="831"/>
      <c r="C502" s="831"/>
      <c r="D502" s="831"/>
      <c r="E502" s="831"/>
      <c r="F502" s="831"/>
      <c r="G502" s="831"/>
      <c r="H502" s="831"/>
      <c r="I502" s="831"/>
      <c r="J502" s="831"/>
      <c r="K502" s="831"/>
      <c r="L502" s="831"/>
      <c r="M502" s="831"/>
      <c r="N502" s="831"/>
      <c r="O502" s="832"/>
      <c r="P502" s="828" t="s">
        <v>40</v>
      </c>
      <c r="Q502" s="829"/>
      <c r="R502" s="829"/>
      <c r="S502" s="829"/>
      <c r="T502" s="829"/>
      <c r="U502" s="829"/>
      <c r="V502" s="830"/>
      <c r="W502" s="42" t="s">
        <v>0</v>
      </c>
      <c r="X502" s="43">
        <f>IFERROR(SUM(X497:X500),"0")</f>
        <v>0</v>
      </c>
      <c r="Y502" s="43">
        <f>IFERROR(SUM(Y497:Y500),"0")</f>
        <v>0</v>
      </c>
      <c r="Z502" s="42"/>
      <c r="AA502" s="67"/>
      <c r="AB502" s="67"/>
      <c r="AC502" s="67"/>
    </row>
    <row r="503" spans="1:68" ht="16.5" customHeight="1" x14ac:dyDescent="0.25">
      <c r="A503" s="819" t="s">
        <v>802</v>
      </c>
      <c r="B503" s="819"/>
      <c r="C503" s="819"/>
      <c r="D503" s="819"/>
      <c r="E503" s="819"/>
      <c r="F503" s="819"/>
      <c r="G503" s="819"/>
      <c r="H503" s="819"/>
      <c r="I503" s="819"/>
      <c r="J503" s="819"/>
      <c r="K503" s="819"/>
      <c r="L503" s="819"/>
      <c r="M503" s="819"/>
      <c r="N503" s="819"/>
      <c r="O503" s="819"/>
      <c r="P503" s="819"/>
      <c r="Q503" s="819"/>
      <c r="R503" s="819"/>
      <c r="S503" s="819"/>
      <c r="T503" s="819"/>
      <c r="U503" s="819"/>
      <c r="V503" s="819"/>
      <c r="W503" s="819"/>
      <c r="X503" s="819"/>
      <c r="Y503" s="819"/>
      <c r="Z503" s="819"/>
      <c r="AA503" s="65"/>
      <c r="AB503" s="65"/>
      <c r="AC503" s="79"/>
    </row>
    <row r="504" spans="1:68" ht="14.25" customHeight="1" x14ac:dyDescent="0.25">
      <c r="A504" s="820" t="s">
        <v>161</v>
      </c>
      <c r="B504" s="820"/>
      <c r="C504" s="820"/>
      <c r="D504" s="820"/>
      <c r="E504" s="820"/>
      <c r="F504" s="820"/>
      <c r="G504" s="820"/>
      <c r="H504" s="820"/>
      <c r="I504" s="820"/>
      <c r="J504" s="820"/>
      <c r="K504" s="820"/>
      <c r="L504" s="820"/>
      <c r="M504" s="820"/>
      <c r="N504" s="820"/>
      <c r="O504" s="820"/>
      <c r="P504" s="820"/>
      <c r="Q504" s="820"/>
      <c r="R504" s="820"/>
      <c r="S504" s="820"/>
      <c r="T504" s="820"/>
      <c r="U504" s="820"/>
      <c r="V504" s="820"/>
      <c r="W504" s="820"/>
      <c r="X504" s="820"/>
      <c r="Y504" s="820"/>
      <c r="Z504" s="820"/>
      <c r="AA504" s="66"/>
      <c r="AB504" s="66"/>
      <c r="AC504" s="80"/>
    </row>
    <row r="505" spans="1:68" ht="27" customHeight="1" x14ac:dyDescent="0.25">
      <c r="A505" s="63" t="s">
        <v>803</v>
      </c>
      <c r="B505" s="63" t="s">
        <v>804</v>
      </c>
      <c r="C505" s="36">
        <v>4301031294</v>
      </c>
      <c r="D505" s="821">
        <v>4680115885189</v>
      </c>
      <c r="E505" s="821"/>
      <c r="F505" s="62">
        <v>0.2</v>
      </c>
      <c r="G505" s="37">
        <v>6</v>
      </c>
      <c r="H505" s="62">
        <v>1.2</v>
      </c>
      <c r="I505" s="62">
        <v>1.3720000000000001</v>
      </c>
      <c r="J505" s="37">
        <v>234</v>
      </c>
      <c r="K505" s="37" t="s">
        <v>123</v>
      </c>
      <c r="L505" s="37" t="s">
        <v>45</v>
      </c>
      <c r="M505" s="38" t="s">
        <v>82</v>
      </c>
      <c r="N505" s="38"/>
      <c r="O505" s="37">
        <v>40</v>
      </c>
      <c r="P505" s="10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3"/>
      <c r="R505" s="823"/>
      <c r="S505" s="823"/>
      <c r="T505" s="82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598" t="s">
        <v>805</v>
      </c>
      <c r="AG505" s="78"/>
      <c r="AJ505" s="84" t="s">
        <v>45</v>
      </c>
      <c r="AK505" s="84">
        <v>0</v>
      </c>
      <c r="BB505" s="59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806</v>
      </c>
      <c r="B506" s="63" t="s">
        <v>807</v>
      </c>
      <c r="C506" s="36">
        <v>4301031347</v>
      </c>
      <c r="D506" s="821">
        <v>4680115885110</v>
      </c>
      <c r="E506" s="821"/>
      <c r="F506" s="62">
        <v>0.2</v>
      </c>
      <c r="G506" s="37">
        <v>6</v>
      </c>
      <c r="H506" s="62">
        <v>1.2</v>
      </c>
      <c r="I506" s="62">
        <v>2.1</v>
      </c>
      <c r="J506" s="37">
        <v>182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086" t="s">
        <v>808</v>
      </c>
      <c r="Q506" s="823"/>
      <c r="R506" s="823"/>
      <c r="S506" s="823"/>
      <c r="T506" s="824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00" t="s">
        <v>809</v>
      </c>
      <c r="AG506" s="78"/>
      <c r="AJ506" s="84" t="s">
        <v>45</v>
      </c>
      <c r="AK506" s="84">
        <v>0</v>
      </c>
      <c r="BB506" s="60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810</v>
      </c>
      <c r="B507" s="63" t="s">
        <v>811</v>
      </c>
      <c r="C507" s="36">
        <v>4301031416</v>
      </c>
      <c r="D507" s="821">
        <v>4680115885219</v>
      </c>
      <c r="E507" s="821"/>
      <c r="F507" s="62">
        <v>0.28000000000000003</v>
      </c>
      <c r="G507" s="37">
        <v>6</v>
      </c>
      <c r="H507" s="62">
        <v>1.68</v>
      </c>
      <c r="I507" s="62">
        <v>2.5</v>
      </c>
      <c r="J507" s="37">
        <v>234</v>
      </c>
      <c r="K507" s="37" t="s">
        <v>123</v>
      </c>
      <c r="L507" s="37" t="s">
        <v>45</v>
      </c>
      <c r="M507" s="38" t="s">
        <v>82</v>
      </c>
      <c r="N507" s="38"/>
      <c r="O507" s="37">
        <v>50</v>
      </c>
      <c r="P507" s="1087" t="s">
        <v>812</v>
      </c>
      <c r="Q507" s="823"/>
      <c r="R507" s="823"/>
      <c r="S507" s="823"/>
      <c r="T507" s="824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813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31"/>
      <c r="B508" s="831"/>
      <c r="C508" s="831"/>
      <c r="D508" s="831"/>
      <c r="E508" s="831"/>
      <c r="F508" s="831"/>
      <c r="G508" s="831"/>
      <c r="H508" s="831"/>
      <c r="I508" s="831"/>
      <c r="J508" s="831"/>
      <c r="K508" s="831"/>
      <c r="L508" s="831"/>
      <c r="M508" s="831"/>
      <c r="N508" s="831"/>
      <c r="O508" s="832"/>
      <c r="P508" s="828" t="s">
        <v>40</v>
      </c>
      <c r="Q508" s="829"/>
      <c r="R508" s="829"/>
      <c r="S508" s="829"/>
      <c r="T508" s="829"/>
      <c r="U508" s="829"/>
      <c r="V508" s="830"/>
      <c r="W508" s="42" t="s">
        <v>39</v>
      </c>
      <c r="X508" s="43">
        <f>IFERROR(X505/H505,"0")+IFERROR(X506/H506,"0")+IFERROR(X507/H507,"0")</f>
        <v>0</v>
      </c>
      <c r="Y508" s="43">
        <f>IFERROR(Y505/H505,"0")+IFERROR(Y506/H506,"0")+IFERROR(Y507/H507,"0")</f>
        <v>0</v>
      </c>
      <c r="Z508" s="43">
        <f>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31"/>
      <c r="B509" s="831"/>
      <c r="C509" s="831"/>
      <c r="D509" s="831"/>
      <c r="E509" s="831"/>
      <c r="F509" s="831"/>
      <c r="G509" s="831"/>
      <c r="H509" s="831"/>
      <c r="I509" s="831"/>
      <c r="J509" s="831"/>
      <c r="K509" s="831"/>
      <c r="L509" s="831"/>
      <c r="M509" s="831"/>
      <c r="N509" s="831"/>
      <c r="O509" s="832"/>
      <c r="P509" s="828" t="s">
        <v>40</v>
      </c>
      <c r="Q509" s="829"/>
      <c r="R509" s="829"/>
      <c r="S509" s="829"/>
      <c r="T509" s="829"/>
      <c r="U509" s="829"/>
      <c r="V509" s="830"/>
      <c r="W509" s="42" t="s">
        <v>0</v>
      </c>
      <c r="X509" s="43">
        <f>IFERROR(SUM(X505:X507),"0")</f>
        <v>0</v>
      </c>
      <c r="Y509" s="43">
        <f>IFERROR(SUM(Y505:Y507),"0")</f>
        <v>0</v>
      </c>
      <c r="Z509" s="42"/>
      <c r="AA509" s="67"/>
      <c r="AB509" s="67"/>
      <c r="AC509" s="67"/>
    </row>
    <row r="510" spans="1:68" ht="16.5" customHeight="1" x14ac:dyDescent="0.25">
      <c r="A510" s="819" t="s">
        <v>814</v>
      </c>
      <c r="B510" s="819"/>
      <c r="C510" s="819"/>
      <c r="D510" s="819"/>
      <c r="E510" s="819"/>
      <c r="F510" s="819"/>
      <c r="G510" s="819"/>
      <c r="H510" s="819"/>
      <c r="I510" s="819"/>
      <c r="J510" s="819"/>
      <c r="K510" s="819"/>
      <c r="L510" s="819"/>
      <c r="M510" s="819"/>
      <c r="N510" s="819"/>
      <c r="O510" s="819"/>
      <c r="P510" s="819"/>
      <c r="Q510" s="819"/>
      <c r="R510" s="819"/>
      <c r="S510" s="819"/>
      <c r="T510" s="819"/>
      <c r="U510" s="819"/>
      <c r="V510" s="819"/>
      <c r="W510" s="819"/>
      <c r="X510" s="819"/>
      <c r="Y510" s="819"/>
      <c r="Z510" s="819"/>
      <c r="AA510" s="65"/>
      <c r="AB510" s="65"/>
      <c r="AC510" s="79"/>
    </row>
    <row r="511" spans="1:68" ht="14.25" customHeight="1" x14ac:dyDescent="0.25">
      <c r="A511" s="820" t="s">
        <v>161</v>
      </c>
      <c r="B511" s="820"/>
      <c r="C511" s="820"/>
      <c r="D511" s="820"/>
      <c r="E511" s="820"/>
      <c r="F511" s="820"/>
      <c r="G511" s="820"/>
      <c r="H511" s="820"/>
      <c r="I511" s="820"/>
      <c r="J511" s="820"/>
      <c r="K511" s="820"/>
      <c r="L511" s="820"/>
      <c r="M511" s="820"/>
      <c r="N511" s="820"/>
      <c r="O511" s="820"/>
      <c r="P511" s="820"/>
      <c r="Q511" s="820"/>
      <c r="R511" s="820"/>
      <c r="S511" s="820"/>
      <c r="T511" s="820"/>
      <c r="U511" s="820"/>
      <c r="V511" s="820"/>
      <c r="W511" s="820"/>
      <c r="X511" s="820"/>
      <c r="Y511" s="820"/>
      <c r="Z511" s="820"/>
      <c r="AA511" s="66"/>
      <c r="AB511" s="66"/>
      <c r="AC511" s="80"/>
    </row>
    <row r="512" spans="1:68" ht="27" customHeight="1" x14ac:dyDescent="0.25">
      <c r="A512" s="63" t="s">
        <v>815</v>
      </c>
      <c r="B512" s="63" t="s">
        <v>816</v>
      </c>
      <c r="C512" s="36">
        <v>4301031261</v>
      </c>
      <c r="D512" s="821">
        <v>4680115885103</v>
      </c>
      <c r="E512" s="821"/>
      <c r="F512" s="62">
        <v>0.27</v>
      </c>
      <c r="G512" s="37">
        <v>6</v>
      </c>
      <c r="H512" s="62">
        <v>1.62</v>
      </c>
      <c r="I512" s="62">
        <v>1.8</v>
      </c>
      <c r="J512" s="37">
        <v>182</v>
      </c>
      <c r="K512" s="37" t="s">
        <v>83</v>
      </c>
      <c r="L512" s="37" t="s">
        <v>45</v>
      </c>
      <c r="M512" s="38" t="s">
        <v>82</v>
      </c>
      <c r="N512" s="38"/>
      <c r="O512" s="37">
        <v>40</v>
      </c>
      <c r="P512" s="10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3"/>
      <c r="R512" s="823"/>
      <c r="S512" s="823"/>
      <c r="T512" s="824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IFERROR(IF(Y512=0,"",ROUNDUP(Y512/H512,0)*0.00651),"")</f>
        <v/>
      </c>
      <c r="AA512" s="68" t="s">
        <v>45</v>
      </c>
      <c r="AB512" s="69" t="s">
        <v>45</v>
      </c>
      <c r="AC512" s="604" t="s">
        <v>817</v>
      </c>
      <c r="AG512" s="78"/>
      <c r="AJ512" s="84" t="s">
        <v>45</v>
      </c>
      <c r="AK512" s="84">
        <v>0</v>
      </c>
      <c r="BB512" s="60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31"/>
      <c r="B513" s="831"/>
      <c r="C513" s="831"/>
      <c r="D513" s="831"/>
      <c r="E513" s="831"/>
      <c r="F513" s="831"/>
      <c r="G513" s="831"/>
      <c r="H513" s="831"/>
      <c r="I513" s="831"/>
      <c r="J513" s="831"/>
      <c r="K513" s="831"/>
      <c r="L513" s="831"/>
      <c r="M513" s="831"/>
      <c r="N513" s="831"/>
      <c r="O513" s="832"/>
      <c r="P513" s="828" t="s">
        <v>40</v>
      </c>
      <c r="Q513" s="829"/>
      <c r="R513" s="829"/>
      <c r="S513" s="829"/>
      <c r="T513" s="829"/>
      <c r="U513" s="829"/>
      <c r="V513" s="830"/>
      <c r="W513" s="42" t="s">
        <v>39</v>
      </c>
      <c r="X513" s="43">
        <f>IFERROR(X512/H512,"0")</f>
        <v>0</v>
      </c>
      <c r="Y513" s="43">
        <f>IFERROR(Y512/H512,"0")</f>
        <v>0</v>
      </c>
      <c r="Z513" s="43">
        <f>IFERROR(IF(Z512="",0,Z512),"0")</f>
        <v>0</v>
      </c>
      <c r="AA513" s="67"/>
      <c r="AB513" s="67"/>
      <c r="AC513" s="67"/>
    </row>
    <row r="514" spans="1:68" x14ac:dyDescent="0.2">
      <c r="A514" s="831"/>
      <c r="B514" s="831"/>
      <c r="C514" s="831"/>
      <c r="D514" s="831"/>
      <c r="E514" s="831"/>
      <c r="F514" s="831"/>
      <c r="G514" s="831"/>
      <c r="H514" s="831"/>
      <c r="I514" s="831"/>
      <c r="J514" s="831"/>
      <c r="K514" s="831"/>
      <c r="L514" s="831"/>
      <c r="M514" s="831"/>
      <c r="N514" s="831"/>
      <c r="O514" s="832"/>
      <c r="P514" s="828" t="s">
        <v>40</v>
      </c>
      <c r="Q514" s="829"/>
      <c r="R514" s="829"/>
      <c r="S514" s="829"/>
      <c r="T514" s="829"/>
      <c r="U514" s="829"/>
      <c r="V514" s="830"/>
      <c r="W514" s="42" t="s">
        <v>0</v>
      </c>
      <c r="X514" s="43">
        <f>IFERROR(SUM(X512:X512),"0")</f>
        <v>0</v>
      </c>
      <c r="Y514" s="43">
        <f>IFERROR(SUM(Y512:Y512),"0")</f>
        <v>0</v>
      </c>
      <c r="Z514" s="42"/>
      <c r="AA514" s="67"/>
      <c r="AB514" s="67"/>
      <c r="AC514" s="67"/>
    </row>
    <row r="515" spans="1:68" ht="14.25" customHeight="1" x14ac:dyDescent="0.25">
      <c r="A515" s="820" t="s">
        <v>192</v>
      </c>
      <c r="B515" s="820"/>
      <c r="C515" s="820"/>
      <c r="D515" s="820"/>
      <c r="E515" s="820"/>
      <c r="F515" s="820"/>
      <c r="G515" s="820"/>
      <c r="H515" s="820"/>
      <c r="I515" s="820"/>
      <c r="J515" s="820"/>
      <c r="K515" s="820"/>
      <c r="L515" s="820"/>
      <c r="M515" s="820"/>
      <c r="N515" s="820"/>
      <c r="O515" s="820"/>
      <c r="P515" s="820"/>
      <c r="Q515" s="820"/>
      <c r="R515" s="820"/>
      <c r="S515" s="820"/>
      <c r="T515" s="820"/>
      <c r="U515" s="820"/>
      <c r="V515" s="820"/>
      <c r="W515" s="820"/>
      <c r="X515" s="820"/>
      <c r="Y515" s="820"/>
      <c r="Z515" s="820"/>
      <c r="AA515" s="66"/>
      <c r="AB515" s="66"/>
      <c r="AC515" s="80"/>
    </row>
    <row r="516" spans="1:68" ht="27" customHeight="1" x14ac:dyDescent="0.25">
      <c r="A516" s="63" t="s">
        <v>818</v>
      </c>
      <c r="B516" s="63" t="s">
        <v>819</v>
      </c>
      <c r="C516" s="36">
        <v>4301060412</v>
      </c>
      <c r="D516" s="821">
        <v>4680115885509</v>
      </c>
      <c r="E516" s="821"/>
      <c r="F516" s="62">
        <v>0.27</v>
      </c>
      <c r="G516" s="37">
        <v>6</v>
      </c>
      <c r="H516" s="62">
        <v>1.62</v>
      </c>
      <c r="I516" s="62">
        <v>1.8660000000000001</v>
      </c>
      <c r="J516" s="37">
        <v>182</v>
      </c>
      <c r="K516" s="37" t="s">
        <v>83</v>
      </c>
      <c r="L516" s="37" t="s">
        <v>45</v>
      </c>
      <c r="M516" s="38" t="s">
        <v>82</v>
      </c>
      <c r="N516" s="38"/>
      <c r="O516" s="37">
        <v>35</v>
      </c>
      <c r="P516" s="10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3"/>
      <c r="R516" s="823"/>
      <c r="S516" s="823"/>
      <c r="T516" s="82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06" t="s">
        <v>820</v>
      </c>
      <c r="AG516" s="78"/>
      <c r="AJ516" s="84" t="s">
        <v>45</v>
      </c>
      <c r="AK516" s="84">
        <v>0</v>
      </c>
      <c r="BB516" s="60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31"/>
      <c r="B517" s="831"/>
      <c r="C517" s="831"/>
      <c r="D517" s="831"/>
      <c r="E517" s="831"/>
      <c r="F517" s="831"/>
      <c r="G517" s="831"/>
      <c r="H517" s="831"/>
      <c r="I517" s="831"/>
      <c r="J517" s="831"/>
      <c r="K517" s="831"/>
      <c r="L517" s="831"/>
      <c r="M517" s="831"/>
      <c r="N517" s="831"/>
      <c r="O517" s="832"/>
      <c r="P517" s="828" t="s">
        <v>40</v>
      </c>
      <c r="Q517" s="829"/>
      <c r="R517" s="829"/>
      <c r="S517" s="829"/>
      <c r="T517" s="829"/>
      <c r="U517" s="829"/>
      <c r="V517" s="830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31"/>
      <c r="B518" s="831"/>
      <c r="C518" s="831"/>
      <c r="D518" s="831"/>
      <c r="E518" s="831"/>
      <c r="F518" s="831"/>
      <c r="G518" s="831"/>
      <c r="H518" s="831"/>
      <c r="I518" s="831"/>
      <c r="J518" s="831"/>
      <c r="K518" s="831"/>
      <c r="L518" s="831"/>
      <c r="M518" s="831"/>
      <c r="N518" s="831"/>
      <c r="O518" s="832"/>
      <c r="P518" s="828" t="s">
        <v>40</v>
      </c>
      <c r="Q518" s="829"/>
      <c r="R518" s="829"/>
      <c r="S518" s="829"/>
      <c r="T518" s="829"/>
      <c r="U518" s="829"/>
      <c r="V518" s="830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27.75" customHeight="1" x14ac:dyDescent="0.2">
      <c r="A519" s="818" t="s">
        <v>821</v>
      </c>
      <c r="B519" s="818"/>
      <c r="C519" s="818"/>
      <c r="D519" s="818"/>
      <c r="E519" s="818"/>
      <c r="F519" s="818"/>
      <c r="G519" s="818"/>
      <c r="H519" s="818"/>
      <c r="I519" s="818"/>
      <c r="J519" s="818"/>
      <c r="K519" s="818"/>
      <c r="L519" s="818"/>
      <c r="M519" s="818"/>
      <c r="N519" s="818"/>
      <c r="O519" s="818"/>
      <c r="P519" s="818"/>
      <c r="Q519" s="818"/>
      <c r="R519" s="818"/>
      <c r="S519" s="818"/>
      <c r="T519" s="818"/>
      <c r="U519" s="818"/>
      <c r="V519" s="818"/>
      <c r="W519" s="818"/>
      <c r="X519" s="818"/>
      <c r="Y519" s="818"/>
      <c r="Z519" s="818"/>
      <c r="AA519" s="54"/>
      <c r="AB519" s="54"/>
      <c r="AC519" s="54"/>
    </row>
    <row r="520" spans="1:68" ht="16.5" customHeight="1" x14ac:dyDescent="0.25">
      <c r="A520" s="819" t="s">
        <v>821</v>
      </c>
      <c r="B520" s="819"/>
      <c r="C520" s="819"/>
      <c r="D520" s="819"/>
      <c r="E520" s="819"/>
      <c r="F520" s="819"/>
      <c r="G520" s="819"/>
      <c r="H520" s="819"/>
      <c r="I520" s="819"/>
      <c r="J520" s="819"/>
      <c r="K520" s="819"/>
      <c r="L520" s="819"/>
      <c r="M520" s="819"/>
      <c r="N520" s="819"/>
      <c r="O520" s="819"/>
      <c r="P520" s="819"/>
      <c r="Q520" s="819"/>
      <c r="R520" s="819"/>
      <c r="S520" s="819"/>
      <c r="T520" s="819"/>
      <c r="U520" s="819"/>
      <c r="V520" s="819"/>
      <c r="W520" s="819"/>
      <c r="X520" s="819"/>
      <c r="Y520" s="819"/>
      <c r="Z520" s="819"/>
      <c r="AA520" s="65"/>
      <c r="AB520" s="65"/>
      <c r="AC520" s="79"/>
    </row>
    <row r="521" spans="1:68" ht="14.25" customHeight="1" x14ac:dyDescent="0.25">
      <c r="A521" s="820" t="s">
        <v>101</v>
      </c>
      <c r="B521" s="820"/>
      <c r="C521" s="820"/>
      <c r="D521" s="820"/>
      <c r="E521" s="820"/>
      <c r="F521" s="820"/>
      <c r="G521" s="820"/>
      <c r="H521" s="820"/>
      <c r="I521" s="820"/>
      <c r="J521" s="820"/>
      <c r="K521" s="820"/>
      <c r="L521" s="820"/>
      <c r="M521" s="820"/>
      <c r="N521" s="820"/>
      <c r="O521" s="820"/>
      <c r="P521" s="820"/>
      <c r="Q521" s="820"/>
      <c r="R521" s="820"/>
      <c r="S521" s="820"/>
      <c r="T521" s="820"/>
      <c r="U521" s="820"/>
      <c r="V521" s="820"/>
      <c r="W521" s="820"/>
      <c r="X521" s="820"/>
      <c r="Y521" s="820"/>
      <c r="Z521" s="820"/>
      <c r="AA521" s="66"/>
      <c r="AB521" s="66"/>
      <c r="AC521" s="80"/>
    </row>
    <row r="522" spans="1:68" ht="27" customHeight="1" x14ac:dyDescent="0.25">
      <c r="A522" s="63" t="s">
        <v>822</v>
      </c>
      <c r="B522" s="63" t="s">
        <v>823</v>
      </c>
      <c r="C522" s="36">
        <v>4301011795</v>
      </c>
      <c r="D522" s="821">
        <v>4607091389067</v>
      </c>
      <c r="E522" s="821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106</v>
      </c>
      <c r="L522" s="37" t="s">
        <v>45</v>
      </c>
      <c r="M522" s="38" t="s">
        <v>105</v>
      </c>
      <c r="N522" s="38"/>
      <c r="O522" s="37">
        <v>60</v>
      </c>
      <c r="P522" s="10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3"/>
      <c r="R522" s="823"/>
      <c r="S522" s="823"/>
      <c r="T522" s="82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ref="Y522:Y537" si="87">IFERROR(IF(X522="",0,CEILING((X522/$H522),1)*$H522),"")</f>
        <v>0</v>
      </c>
      <c r="Z522" s="41" t="str">
        <f t="shared" ref="Z522:Z527" si="88">IFERROR(IF(Y522=0,"",ROUNDUP(Y522/H522,0)*0.01196),"")</f>
        <v/>
      </c>
      <c r="AA522" s="68" t="s">
        <v>45</v>
      </c>
      <c r="AB522" s="69" t="s">
        <v>45</v>
      </c>
      <c r="AC522" s="608" t="s">
        <v>824</v>
      </c>
      <c r="AG522" s="78"/>
      <c r="AJ522" s="84" t="s">
        <v>45</v>
      </c>
      <c r="AK522" s="84">
        <v>0</v>
      </c>
      <c r="BB522" s="609" t="s">
        <v>66</v>
      </c>
      <c r="BM522" s="78">
        <f t="shared" ref="BM522:BM537" si="89">IFERROR(X522*I522/H522,"0")</f>
        <v>0</v>
      </c>
      <c r="BN522" s="78">
        <f t="shared" ref="BN522:BN537" si="90">IFERROR(Y522*I522/H522,"0")</f>
        <v>0</v>
      </c>
      <c r="BO522" s="78">
        <f t="shared" ref="BO522:BO537" si="91">IFERROR(1/J522*(X522/H522),"0")</f>
        <v>0</v>
      </c>
      <c r="BP522" s="78">
        <f t="shared" ref="BP522:BP537" si="92">IFERROR(1/J522*(Y522/H522),"0")</f>
        <v>0</v>
      </c>
    </row>
    <row r="523" spans="1:68" ht="27" customHeight="1" x14ac:dyDescent="0.25">
      <c r="A523" s="63" t="s">
        <v>825</v>
      </c>
      <c r="B523" s="63" t="s">
        <v>826</v>
      </c>
      <c r="C523" s="36">
        <v>4301011961</v>
      </c>
      <c r="D523" s="821">
        <v>4680115885271</v>
      </c>
      <c r="E523" s="821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106</v>
      </c>
      <c r="L523" s="37" t="s">
        <v>45</v>
      </c>
      <c r="M523" s="38" t="s">
        <v>105</v>
      </c>
      <c r="N523" s="38"/>
      <c r="O523" s="37">
        <v>60</v>
      </c>
      <c r="P523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3"/>
      <c r="R523" s="823"/>
      <c r="S523" s="823"/>
      <c r="T523" s="82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87"/>
        <v>0</v>
      </c>
      <c r="Z523" s="41" t="str">
        <f t="shared" si="88"/>
        <v/>
      </c>
      <c r="AA523" s="68" t="s">
        <v>45</v>
      </c>
      <c r="AB523" s="69" t="s">
        <v>45</v>
      </c>
      <c r="AC523" s="610" t="s">
        <v>827</v>
      </c>
      <c r="AG523" s="78"/>
      <c r="AJ523" s="84" t="s">
        <v>45</v>
      </c>
      <c r="AK523" s="84">
        <v>0</v>
      </c>
      <c r="BB523" s="611" t="s">
        <v>66</v>
      </c>
      <c r="BM523" s="78">
        <f t="shared" si="89"/>
        <v>0</v>
      </c>
      <c r="BN523" s="78">
        <f t="shared" si="90"/>
        <v>0</v>
      </c>
      <c r="BO523" s="78">
        <f t="shared" si="91"/>
        <v>0</v>
      </c>
      <c r="BP523" s="78">
        <f t="shared" si="92"/>
        <v>0</v>
      </c>
    </row>
    <row r="524" spans="1:68" ht="16.5" customHeight="1" x14ac:dyDescent="0.25">
      <c r="A524" s="63" t="s">
        <v>828</v>
      </c>
      <c r="B524" s="63" t="s">
        <v>829</v>
      </c>
      <c r="C524" s="36">
        <v>4301011774</v>
      </c>
      <c r="D524" s="821">
        <v>4680115884502</v>
      </c>
      <c r="E524" s="821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106</v>
      </c>
      <c r="L524" s="37" t="s">
        <v>45</v>
      </c>
      <c r="M524" s="38" t="s">
        <v>105</v>
      </c>
      <c r="N524" s="38"/>
      <c r="O524" s="37">
        <v>60</v>
      </c>
      <c r="P524" s="10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3"/>
      <c r="R524" s="823"/>
      <c r="S524" s="823"/>
      <c r="T524" s="82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7"/>
        <v>0</v>
      </c>
      <c r="Z524" s="41" t="str">
        <f t="shared" si="88"/>
        <v/>
      </c>
      <c r="AA524" s="68" t="s">
        <v>45</v>
      </c>
      <c r="AB524" s="69" t="s">
        <v>45</v>
      </c>
      <c r="AC524" s="612" t="s">
        <v>830</v>
      </c>
      <c r="AG524" s="78"/>
      <c r="AJ524" s="84" t="s">
        <v>45</v>
      </c>
      <c r="AK524" s="84">
        <v>0</v>
      </c>
      <c r="BB524" s="613" t="s">
        <v>66</v>
      </c>
      <c r="BM524" s="78">
        <f t="shared" si="89"/>
        <v>0</v>
      </c>
      <c r="BN524" s="78">
        <f t="shared" si="90"/>
        <v>0</v>
      </c>
      <c r="BO524" s="78">
        <f t="shared" si="91"/>
        <v>0</v>
      </c>
      <c r="BP524" s="78">
        <f t="shared" si="92"/>
        <v>0</v>
      </c>
    </row>
    <row r="525" spans="1:68" ht="27" customHeight="1" x14ac:dyDescent="0.25">
      <c r="A525" s="63" t="s">
        <v>831</v>
      </c>
      <c r="B525" s="63" t="s">
        <v>832</v>
      </c>
      <c r="C525" s="36">
        <v>4301011771</v>
      </c>
      <c r="D525" s="821">
        <v>4607091389104</v>
      </c>
      <c r="E525" s="82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106</v>
      </c>
      <c r="L525" s="37" t="s">
        <v>45</v>
      </c>
      <c r="M525" s="38" t="s">
        <v>105</v>
      </c>
      <c r="N525" s="38"/>
      <c r="O525" s="37">
        <v>60</v>
      </c>
      <c r="P525" s="10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3"/>
      <c r="R525" s="823"/>
      <c r="S525" s="823"/>
      <c r="T525" s="82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87"/>
        <v>0</v>
      </c>
      <c r="Z525" s="41" t="str">
        <f t="shared" si="88"/>
        <v/>
      </c>
      <c r="AA525" s="68" t="s">
        <v>45</v>
      </c>
      <c r="AB525" s="69" t="s">
        <v>45</v>
      </c>
      <c r="AC525" s="614" t="s">
        <v>833</v>
      </c>
      <c r="AG525" s="78"/>
      <c r="AJ525" s="84" t="s">
        <v>45</v>
      </c>
      <c r="AK525" s="84">
        <v>0</v>
      </c>
      <c r="BB525" s="615" t="s">
        <v>66</v>
      </c>
      <c r="BM525" s="78">
        <f t="shared" si="89"/>
        <v>0</v>
      </c>
      <c r="BN525" s="78">
        <f t="shared" si="90"/>
        <v>0</v>
      </c>
      <c r="BO525" s="78">
        <f t="shared" si="91"/>
        <v>0</v>
      </c>
      <c r="BP525" s="78">
        <f t="shared" si="92"/>
        <v>0</v>
      </c>
    </row>
    <row r="526" spans="1:68" ht="16.5" customHeight="1" x14ac:dyDescent="0.25">
      <c r="A526" s="63" t="s">
        <v>834</v>
      </c>
      <c r="B526" s="63" t="s">
        <v>835</v>
      </c>
      <c r="C526" s="36">
        <v>4301011799</v>
      </c>
      <c r="D526" s="821">
        <v>4680115884519</v>
      </c>
      <c r="E526" s="82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106</v>
      </c>
      <c r="L526" s="37" t="s">
        <v>45</v>
      </c>
      <c r="M526" s="38" t="s">
        <v>112</v>
      </c>
      <c r="N526" s="38"/>
      <c r="O526" s="37">
        <v>60</v>
      </c>
      <c r="P526" s="10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3"/>
      <c r="R526" s="823"/>
      <c r="S526" s="823"/>
      <c r="T526" s="82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87"/>
        <v>0</v>
      </c>
      <c r="Z526" s="41" t="str">
        <f t="shared" si="88"/>
        <v/>
      </c>
      <c r="AA526" s="68" t="s">
        <v>45</v>
      </c>
      <c r="AB526" s="69" t="s">
        <v>45</v>
      </c>
      <c r="AC526" s="616" t="s">
        <v>836</v>
      </c>
      <c r="AG526" s="78"/>
      <c r="AJ526" s="84" t="s">
        <v>45</v>
      </c>
      <c r="AK526" s="84">
        <v>0</v>
      </c>
      <c r="BB526" s="617" t="s">
        <v>66</v>
      </c>
      <c r="BM526" s="78">
        <f t="shared" si="89"/>
        <v>0</v>
      </c>
      <c r="BN526" s="78">
        <f t="shared" si="90"/>
        <v>0</v>
      </c>
      <c r="BO526" s="78">
        <f t="shared" si="91"/>
        <v>0</v>
      </c>
      <c r="BP526" s="78">
        <f t="shared" si="92"/>
        <v>0</v>
      </c>
    </row>
    <row r="527" spans="1:68" ht="27" customHeight="1" x14ac:dyDescent="0.25">
      <c r="A527" s="63" t="s">
        <v>837</v>
      </c>
      <c r="B527" s="63" t="s">
        <v>838</v>
      </c>
      <c r="C527" s="36">
        <v>4301011376</v>
      </c>
      <c r="D527" s="821">
        <v>4680115885226</v>
      </c>
      <c r="E527" s="821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106</v>
      </c>
      <c r="L527" s="37" t="s">
        <v>45</v>
      </c>
      <c r="M527" s="38" t="s">
        <v>112</v>
      </c>
      <c r="N527" s="38"/>
      <c r="O527" s="37">
        <v>60</v>
      </c>
      <c r="P527" s="10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3"/>
      <c r="R527" s="823"/>
      <c r="S527" s="823"/>
      <c r="T527" s="82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87"/>
        <v>0</v>
      </c>
      <c r="Z527" s="41" t="str">
        <f t="shared" si="88"/>
        <v/>
      </c>
      <c r="AA527" s="68" t="s">
        <v>45</v>
      </c>
      <c r="AB527" s="69" t="s">
        <v>45</v>
      </c>
      <c r="AC527" s="618" t="s">
        <v>839</v>
      </c>
      <c r="AG527" s="78"/>
      <c r="AJ527" s="84" t="s">
        <v>45</v>
      </c>
      <c r="AK527" s="84">
        <v>0</v>
      </c>
      <c r="BB527" s="619" t="s">
        <v>66</v>
      </c>
      <c r="BM527" s="78">
        <f t="shared" si="89"/>
        <v>0</v>
      </c>
      <c r="BN527" s="78">
        <f t="shared" si="90"/>
        <v>0</v>
      </c>
      <c r="BO527" s="78">
        <f t="shared" si="91"/>
        <v>0</v>
      </c>
      <c r="BP527" s="78">
        <f t="shared" si="92"/>
        <v>0</v>
      </c>
    </row>
    <row r="528" spans="1:68" ht="27" customHeight="1" x14ac:dyDescent="0.25">
      <c r="A528" s="63" t="s">
        <v>840</v>
      </c>
      <c r="B528" s="63" t="s">
        <v>841</v>
      </c>
      <c r="C528" s="36">
        <v>4301012035</v>
      </c>
      <c r="D528" s="821">
        <v>4680115880603</v>
      </c>
      <c r="E528" s="821"/>
      <c r="F528" s="62">
        <v>0.6</v>
      </c>
      <c r="G528" s="37">
        <v>8</v>
      </c>
      <c r="H528" s="62">
        <v>4.8</v>
      </c>
      <c r="I528" s="62">
        <v>6.96</v>
      </c>
      <c r="J528" s="37">
        <v>120</v>
      </c>
      <c r="K528" s="37" t="s">
        <v>113</v>
      </c>
      <c r="L528" s="37" t="s">
        <v>45</v>
      </c>
      <c r="M528" s="38" t="s">
        <v>105</v>
      </c>
      <c r="N528" s="38"/>
      <c r="O528" s="37">
        <v>60</v>
      </c>
      <c r="P528" s="10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823"/>
      <c r="R528" s="823"/>
      <c r="S528" s="823"/>
      <c r="T528" s="82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87"/>
        <v>0</v>
      </c>
      <c r="Z528" s="41" t="str">
        <f>IFERROR(IF(Y528=0,"",ROUNDUP(Y528/H528,0)*0.00937),"")</f>
        <v/>
      </c>
      <c r="AA528" s="68" t="s">
        <v>45</v>
      </c>
      <c r="AB528" s="69" t="s">
        <v>45</v>
      </c>
      <c r="AC528" s="620" t="s">
        <v>824</v>
      </c>
      <c r="AG528" s="78"/>
      <c r="AJ528" s="84" t="s">
        <v>45</v>
      </c>
      <c r="AK528" s="84">
        <v>0</v>
      </c>
      <c r="BB528" s="621" t="s">
        <v>66</v>
      </c>
      <c r="BM528" s="78">
        <f t="shared" si="89"/>
        <v>0</v>
      </c>
      <c r="BN528" s="78">
        <f t="shared" si="90"/>
        <v>0</v>
      </c>
      <c r="BO528" s="78">
        <f t="shared" si="91"/>
        <v>0</v>
      </c>
      <c r="BP528" s="78">
        <f t="shared" si="92"/>
        <v>0</v>
      </c>
    </row>
    <row r="529" spans="1:68" ht="27" customHeight="1" x14ac:dyDescent="0.25">
      <c r="A529" s="63" t="s">
        <v>840</v>
      </c>
      <c r="B529" s="63" t="s">
        <v>842</v>
      </c>
      <c r="C529" s="36">
        <v>4301011778</v>
      </c>
      <c r="D529" s="821">
        <v>4680115880603</v>
      </c>
      <c r="E529" s="821"/>
      <c r="F529" s="62">
        <v>0.6</v>
      </c>
      <c r="G529" s="37">
        <v>6</v>
      </c>
      <c r="H529" s="62">
        <v>3.6</v>
      </c>
      <c r="I529" s="62">
        <v>3.81</v>
      </c>
      <c r="J529" s="37">
        <v>132</v>
      </c>
      <c r="K529" s="37" t="s">
        <v>113</v>
      </c>
      <c r="L529" s="37" t="s">
        <v>45</v>
      </c>
      <c r="M529" s="38" t="s">
        <v>105</v>
      </c>
      <c r="N529" s="38"/>
      <c r="O529" s="37">
        <v>60</v>
      </c>
      <c r="P529" s="10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823"/>
      <c r="R529" s="823"/>
      <c r="S529" s="823"/>
      <c r="T529" s="82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87"/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22" t="s">
        <v>824</v>
      </c>
      <c r="AG529" s="78"/>
      <c r="AJ529" s="84" t="s">
        <v>45</v>
      </c>
      <c r="AK529" s="84">
        <v>0</v>
      </c>
      <c r="BB529" s="623" t="s">
        <v>66</v>
      </c>
      <c r="BM529" s="78">
        <f t="shared" si="89"/>
        <v>0</v>
      </c>
      <c r="BN529" s="78">
        <f t="shared" si="90"/>
        <v>0</v>
      </c>
      <c r="BO529" s="78">
        <f t="shared" si="91"/>
        <v>0</v>
      </c>
      <c r="BP529" s="78">
        <f t="shared" si="92"/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4301012125</v>
      </c>
      <c r="D530" s="821">
        <v>4680115886391</v>
      </c>
      <c r="E530" s="821"/>
      <c r="F530" s="62">
        <v>0.4</v>
      </c>
      <c r="G530" s="37">
        <v>6</v>
      </c>
      <c r="H530" s="62">
        <v>2.4</v>
      </c>
      <c r="I530" s="62">
        <v>2.58</v>
      </c>
      <c r="J530" s="37">
        <v>182</v>
      </c>
      <c r="K530" s="37" t="s">
        <v>83</v>
      </c>
      <c r="L530" s="37" t="s">
        <v>45</v>
      </c>
      <c r="M530" s="38" t="s">
        <v>112</v>
      </c>
      <c r="N530" s="38"/>
      <c r="O530" s="37">
        <v>60</v>
      </c>
      <c r="P530" s="1098" t="s">
        <v>845</v>
      </c>
      <c r="Q530" s="823"/>
      <c r="R530" s="823"/>
      <c r="S530" s="823"/>
      <c r="T530" s="82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87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24" t="s">
        <v>824</v>
      </c>
      <c r="AG530" s="78"/>
      <c r="AJ530" s="84" t="s">
        <v>45</v>
      </c>
      <c r="AK530" s="84">
        <v>0</v>
      </c>
      <c r="BB530" s="625" t="s">
        <v>66</v>
      </c>
      <c r="BM530" s="78">
        <f t="shared" si="89"/>
        <v>0</v>
      </c>
      <c r="BN530" s="78">
        <f t="shared" si="90"/>
        <v>0</v>
      </c>
      <c r="BO530" s="78">
        <f t="shared" si="91"/>
        <v>0</v>
      </c>
      <c r="BP530" s="78">
        <f t="shared" si="92"/>
        <v>0</v>
      </c>
    </row>
    <row r="531" spans="1:68" ht="27" customHeight="1" x14ac:dyDescent="0.25">
      <c r="A531" s="63" t="s">
        <v>846</v>
      </c>
      <c r="B531" s="63" t="s">
        <v>847</v>
      </c>
      <c r="C531" s="36">
        <v>4301012036</v>
      </c>
      <c r="D531" s="821">
        <v>4680115882782</v>
      </c>
      <c r="E531" s="821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113</v>
      </c>
      <c r="L531" s="37" t="s">
        <v>45</v>
      </c>
      <c r="M531" s="38" t="s">
        <v>105</v>
      </c>
      <c r="N531" s="38"/>
      <c r="O531" s="37">
        <v>60</v>
      </c>
      <c r="P531" s="10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3"/>
      <c r="R531" s="823"/>
      <c r="S531" s="823"/>
      <c r="T531" s="82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87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827</v>
      </c>
      <c r="AG531" s="78"/>
      <c r="AJ531" s="84" t="s">
        <v>45</v>
      </c>
      <c r="AK531" s="84">
        <v>0</v>
      </c>
      <c r="BB531" s="627" t="s">
        <v>66</v>
      </c>
      <c r="BM531" s="78">
        <f t="shared" si="89"/>
        <v>0</v>
      </c>
      <c r="BN531" s="78">
        <f t="shared" si="90"/>
        <v>0</v>
      </c>
      <c r="BO531" s="78">
        <f t="shared" si="91"/>
        <v>0</v>
      </c>
      <c r="BP531" s="78">
        <f t="shared" si="92"/>
        <v>0</v>
      </c>
    </row>
    <row r="532" spans="1:68" ht="27" customHeight="1" x14ac:dyDescent="0.25">
      <c r="A532" s="63" t="s">
        <v>848</v>
      </c>
      <c r="B532" s="63" t="s">
        <v>849</v>
      </c>
      <c r="C532" s="36">
        <v>4301012050</v>
      </c>
      <c r="D532" s="821">
        <v>4680115885479</v>
      </c>
      <c r="E532" s="821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83</v>
      </c>
      <c r="L532" s="37" t="s">
        <v>45</v>
      </c>
      <c r="M532" s="38" t="s">
        <v>105</v>
      </c>
      <c r="N532" s="38"/>
      <c r="O532" s="37">
        <v>60</v>
      </c>
      <c r="P532" s="1100" t="s">
        <v>850</v>
      </c>
      <c r="Q532" s="823"/>
      <c r="R532" s="823"/>
      <c r="S532" s="823"/>
      <c r="T532" s="82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87"/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851</v>
      </c>
      <c r="AG532" s="78"/>
      <c r="AJ532" s="84" t="s">
        <v>45</v>
      </c>
      <c r="AK532" s="84">
        <v>0</v>
      </c>
      <c r="BB532" s="629" t="s">
        <v>66</v>
      </c>
      <c r="BM532" s="78">
        <f t="shared" si="89"/>
        <v>0</v>
      </c>
      <c r="BN532" s="78">
        <f t="shared" si="90"/>
        <v>0</v>
      </c>
      <c r="BO532" s="78">
        <f t="shared" si="91"/>
        <v>0</v>
      </c>
      <c r="BP532" s="78">
        <f t="shared" si="92"/>
        <v>0</v>
      </c>
    </row>
    <row r="533" spans="1:68" ht="27" customHeight="1" x14ac:dyDescent="0.25">
      <c r="A533" s="63" t="s">
        <v>852</v>
      </c>
      <c r="B533" s="63" t="s">
        <v>853</v>
      </c>
      <c r="C533" s="36">
        <v>4301012034</v>
      </c>
      <c r="D533" s="821">
        <v>4607091389982</v>
      </c>
      <c r="E533" s="821"/>
      <c r="F533" s="62">
        <v>0.6</v>
      </c>
      <c r="G533" s="37">
        <v>8</v>
      </c>
      <c r="H533" s="62">
        <v>4.8</v>
      </c>
      <c r="I533" s="62">
        <v>6.96</v>
      </c>
      <c r="J533" s="37">
        <v>120</v>
      </c>
      <c r="K533" s="37" t="s">
        <v>113</v>
      </c>
      <c r="L533" s="37" t="s">
        <v>45</v>
      </c>
      <c r="M533" s="38" t="s">
        <v>105</v>
      </c>
      <c r="N533" s="38"/>
      <c r="O533" s="37">
        <v>60</v>
      </c>
      <c r="P533" s="110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3"/>
      <c r="R533" s="823"/>
      <c r="S533" s="823"/>
      <c r="T533" s="82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7"/>
        <v>0</v>
      </c>
      <c r="Z533" s="41" t="str">
        <f>IFERROR(IF(Y533=0,"",ROUNDUP(Y533/H533,0)*0.00937),"")</f>
        <v/>
      </c>
      <c r="AA533" s="68" t="s">
        <v>45</v>
      </c>
      <c r="AB533" s="69" t="s">
        <v>45</v>
      </c>
      <c r="AC533" s="630" t="s">
        <v>833</v>
      </c>
      <c r="AG533" s="78"/>
      <c r="AJ533" s="84" t="s">
        <v>45</v>
      </c>
      <c r="AK533" s="84">
        <v>0</v>
      </c>
      <c r="BB533" s="631" t="s">
        <v>66</v>
      </c>
      <c r="BM533" s="78">
        <f t="shared" si="89"/>
        <v>0</v>
      </c>
      <c r="BN533" s="78">
        <f t="shared" si="90"/>
        <v>0</v>
      </c>
      <c r="BO533" s="78">
        <f t="shared" si="91"/>
        <v>0</v>
      </c>
      <c r="BP533" s="78">
        <f t="shared" si="92"/>
        <v>0</v>
      </c>
    </row>
    <row r="534" spans="1:68" ht="27" customHeight="1" x14ac:dyDescent="0.25">
      <c r="A534" s="63" t="s">
        <v>852</v>
      </c>
      <c r="B534" s="63" t="s">
        <v>854</v>
      </c>
      <c r="C534" s="36">
        <v>4301011784</v>
      </c>
      <c r="D534" s="821">
        <v>4607091389982</v>
      </c>
      <c r="E534" s="821"/>
      <c r="F534" s="62">
        <v>0.6</v>
      </c>
      <c r="G534" s="37">
        <v>6</v>
      </c>
      <c r="H534" s="62">
        <v>3.6</v>
      </c>
      <c r="I534" s="62">
        <v>3.81</v>
      </c>
      <c r="J534" s="37">
        <v>132</v>
      </c>
      <c r="K534" s="37" t="s">
        <v>113</v>
      </c>
      <c r="L534" s="37" t="s">
        <v>45</v>
      </c>
      <c r="M534" s="38" t="s">
        <v>105</v>
      </c>
      <c r="N534" s="38"/>
      <c r="O534" s="37">
        <v>60</v>
      </c>
      <c r="P534" s="11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3"/>
      <c r="R534" s="823"/>
      <c r="S534" s="823"/>
      <c r="T534" s="82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7"/>
        <v>0</v>
      </c>
      <c r="Z534" s="41" t="str">
        <f>IFERROR(IF(Y534=0,"",ROUNDUP(Y534/H534,0)*0.00902),"")</f>
        <v/>
      </c>
      <c r="AA534" s="68" t="s">
        <v>45</v>
      </c>
      <c r="AB534" s="69" t="s">
        <v>45</v>
      </c>
      <c r="AC534" s="632" t="s">
        <v>833</v>
      </c>
      <c r="AG534" s="78"/>
      <c r="AJ534" s="84" t="s">
        <v>45</v>
      </c>
      <c r="AK534" s="84">
        <v>0</v>
      </c>
      <c r="BB534" s="633" t="s">
        <v>66</v>
      </c>
      <c r="BM534" s="78">
        <f t="shared" si="89"/>
        <v>0</v>
      </c>
      <c r="BN534" s="78">
        <f t="shared" si="90"/>
        <v>0</v>
      </c>
      <c r="BO534" s="78">
        <f t="shared" si="91"/>
        <v>0</v>
      </c>
      <c r="BP534" s="78">
        <f t="shared" si="92"/>
        <v>0</v>
      </c>
    </row>
    <row r="535" spans="1:68" ht="27" customHeight="1" x14ac:dyDescent="0.25">
      <c r="A535" s="63" t="s">
        <v>855</v>
      </c>
      <c r="B535" s="63" t="s">
        <v>856</v>
      </c>
      <c r="C535" s="36">
        <v>4301012057</v>
      </c>
      <c r="D535" s="821">
        <v>4680115886483</v>
      </c>
      <c r="E535" s="821"/>
      <c r="F535" s="62">
        <v>0.55000000000000004</v>
      </c>
      <c r="G535" s="37">
        <v>8</v>
      </c>
      <c r="H535" s="62">
        <v>4.4000000000000004</v>
      </c>
      <c r="I535" s="62">
        <v>4.6100000000000003</v>
      </c>
      <c r="J535" s="37">
        <v>132</v>
      </c>
      <c r="K535" s="37" t="s">
        <v>113</v>
      </c>
      <c r="L535" s="37" t="s">
        <v>45</v>
      </c>
      <c r="M535" s="38" t="s">
        <v>105</v>
      </c>
      <c r="N535" s="38"/>
      <c r="O535" s="37">
        <v>60</v>
      </c>
      <c r="P535" s="1103" t="s">
        <v>857</v>
      </c>
      <c r="Q535" s="823"/>
      <c r="R535" s="823"/>
      <c r="S535" s="823"/>
      <c r="T535" s="82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7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830</v>
      </c>
      <c r="AG535" s="78"/>
      <c r="AJ535" s="84" t="s">
        <v>45</v>
      </c>
      <c r="AK535" s="84">
        <v>0</v>
      </c>
      <c r="BB535" s="635" t="s">
        <v>66</v>
      </c>
      <c r="BM535" s="78">
        <f t="shared" si="89"/>
        <v>0</v>
      </c>
      <c r="BN535" s="78">
        <f t="shared" si="90"/>
        <v>0</v>
      </c>
      <c r="BO535" s="78">
        <f t="shared" si="91"/>
        <v>0</v>
      </c>
      <c r="BP535" s="78">
        <f t="shared" si="92"/>
        <v>0</v>
      </c>
    </row>
    <row r="536" spans="1:68" ht="27" customHeight="1" x14ac:dyDescent="0.25">
      <c r="A536" s="63" t="s">
        <v>858</v>
      </c>
      <c r="B536" s="63" t="s">
        <v>859</v>
      </c>
      <c r="C536" s="36">
        <v>4301012058</v>
      </c>
      <c r="D536" s="821">
        <v>4680115886490</v>
      </c>
      <c r="E536" s="821"/>
      <c r="F536" s="62">
        <v>0.55000000000000004</v>
      </c>
      <c r="G536" s="37">
        <v>8</v>
      </c>
      <c r="H536" s="62">
        <v>4.4000000000000004</v>
      </c>
      <c r="I536" s="62">
        <v>4.6100000000000003</v>
      </c>
      <c r="J536" s="37">
        <v>132</v>
      </c>
      <c r="K536" s="37" t="s">
        <v>113</v>
      </c>
      <c r="L536" s="37" t="s">
        <v>45</v>
      </c>
      <c r="M536" s="38" t="s">
        <v>105</v>
      </c>
      <c r="N536" s="38"/>
      <c r="O536" s="37">
        <v>60</v>
      </c>
      <c r="P536" s="110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823"/>
      <c r="R536" s="823"/>
      <c r="S536" s="823"/>
      <c r="T536" s="82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7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836</v>
      </c>
      <c r="AG536" s="78"/>
      <c r="AJ536" s="84" t="s">
        <v>45</v>
      </c>
      <c r="AK536" s="84">
        <v>0</v>
      </c>
      <c r="BB536" s="637" t="s">
        <v>66</v>
      </c>
      <c r="BM536" s="78">
        <f t="shared" si="89"/>
        <v>0</v>
      </c>
      <c r="BN536" s="78">
        <f t="shared" si="90"/>
        <v>0</v>
      </c>
      <c r="BO536" s="78">
        <f t="shared" si="91"/>
        <v>0</v>
      </c>
      <c r="BP536" s="78">
        <f t="shared" si="92"/>
        <v>0</v>
      </c>
    </row>
    <row r="537" spans="1:68" ht="27" customHeight="1" x14ac:dyDescent="0.25">
      <c r="A537" s="63" t="s">
        <v>860</v>
      </c>
      <c r="B537" s="63" t="s">
        <v>861</v>
      </c>
      <c r="C537" s="36">
        <v>4301012055</v>
      </c>
      <c r="D537" s="821">
        <v>4680115886469</v>
      </c>
      <c r="E537" s="821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113</v>
      </c>
      <c r="L537" s="37" t="s">
        <v>45</v>
      </c>
      <c r="M537" s="38" t="s">
        <v>105</v>
      </c>
      <c r="N537" s="38"/>
      <c r="O537" s="37">
        <v>60</v>
      </c>
      <c r="P537" s="1105" t="s">
        <v>862</v>
      </c>
      <c r="Q537" s="823"/>
      <c r="R537" s="823"/>
      <c r="S537" s="823"/>
      <c r="T537" s="82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7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839</v>
      </c>
      <c r="AG537" s="78"/>
      <c r="AJ537" s="84" t="s">
        <v>45</v>
      </c>
      <c r="AK537" s="84">
        <v>0</v>
      </c>
      <c r="BB537" s="639" t="s">
        <v>66</v>
      </c>
      <c r="BM537" s="78">
        <f t="shared" si="89"/>
        <v>0</v>
      </c>
      <c r="BN537" s="78">
        <f t="shared" si="90"/>
        <v>0</v>
      </c>
      <c r="BO537" s="78">
        <f t="shared" si="91"/>
        <v>0</v>
      </c>
      <c r="BP537" s="78">
        <f t="shared" si="92"/>
        <v>0</v>
      </c>
    </row>
    <row r="538" spans="1:68" x14ac:dyDescent="0.2">
      <c r="A538" s="831"/>
      <c r="B538" s="831"/>
      <c r="C538" s="831"/>
      <c r="D538" s="831"/>
      <c r="E538" s="831"/>
      <c r="F538" s="831"/>
      <c r="G538" s="831"/>
      <c r="H538" s="831"/>
      <c r="I538" s="831"/>
      <c r="J538" s="831"/>
      <c r="K538" s="831"/>
      <c r="L538" s="831"/>
      <c r="M538" s="831"/>
      <c r="N538" s="831"/>
      <c r="O538" s="832"/>
      <c r="P538" s="828" t="s">
        <v>40</v>
      </c>
      <c r="Q538" s="829"/>
      <c r="R538" s="829"/>
      <c r="S538" s="829"/>
      <c r="T538" s="829"/>
      <c r="U538" s="829"/>
      <c r="V538" s="830"/>
      <c r="W538" s="42" t="s">
        <v>39</v>
      </c>
      <c r="X538" s="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31"/>
      <c r="B539" s="831"/>
      <c r="C539" s="831"/>
      <c r="D539" s="831"/>
      <c r="E539" s="831"/>
      <c r="F539" s="831"/>
      <c r="G539" s="831"/>
      <c r="H539" s="831"/>
      <c r="I539" s="831"/>
      <c r="J539" s="831"/>
      <c r="K539" s="831"/>
      <c r="L539" s="831"/>
      <c r="M539" s="831"/>
      <c r="N539" s="831"/>
      <c r="O539" s="832"/>
      <c r="P539" s="828" t="s">
        <v>40</v>
      </c>
      <c r="Q539" s="829"/>
      <c r="R539" s="829"/>
      <c r="S539" s="829"/>
      <c r="T539" s="829"/>
      <c r="U539" s="829"/>
      <c r="V539" s="830"/>
      <c r="W539" s="42" t="s">
        <v>0</v>
      </c>
      <c r="X539" s="43">
        <f>IFERROR(SUM(X522:X537),"0")</f>
        <v>0</v>
      </c>
      <c r="Y539" s="43">
        <f>IFERROR(SUM(Y522:Y537),"0")</f>
        <v>0</v>
      </c>
      <c r="Z539" s="42"/>
      <c r="AA539" s="67"/>
      <c r="AB539" s="67"/>
      <c r="AC539" s="67"/>
    </row>
    <row r="540" spans="1:68" ht="14.25" customHeight="1" x14ac:dyDescent="0.25">
      <c r="A540" s="820" t="s">
        <v>150</v>
      </c>
      <c r="B540" s="820"/>
      <c r="C540" s="820"/>
      <c r="D540" s="820"/>
      <c r="E540" s="820"/>
      <c r="F540" s="820"/>
      <c r="G540" s="820"/>
      <c r="H540" s="820"/>
      <c r="I540" s="820"/>
      <c r="J540" s="820"/>
      <c r="K540" s="820"/>
      <c r="L540" s="820"/>
      <c r="M540" s="820"/>
      <c r="N540" s="820"/>
      <c r="O540" s="820"/>
      <c r="P540" s="820"/>
      <c r="Q540" s="820"/>
      <c r="R540" s="820"/>
      <c r="S540" s="820"/>
      <c r="T540" s="820"/>
      <c r="U540" s="820"/>
      <c r="V540" s="820"/>
      <c r="W540" s="820"/>
      <c r="X540" s="820"/>
      <c r="Y540" s="820"/>
      <c r="Z540" s="820"/>
      <c r="AA540" s="66"/>
      <c r="AB540" s="66"/>
      <c r="AC540" s="80"/>
    </row>
    <row r="541" spans="1:68" ht="16.5" customHeight="1" x14ac:dyDescent="0.25">
      <c r="A541" s="63" t="s">
        <v>863</v>
      </c>
      <c r="B541" s="63" t="s">
        <v>864</v>
      </c>
      <c r="C541" s="36">
        <v>4301020222</v>
      </c>
      <c r="D541" s="821">
        <v>4607091388930</v>
      </c>
      <c r="E541" s="821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106</v>
      </c>
      <c r="L541" s="37" t="s">
        <v>45</v>
      </c>
      <c r="M541" s="38" t="s">
        <v>105</v>
      </c>
      <c r="N541" s="38"/>
      <c r="O541" s="37">
        <v>55</v>
      </c>
      <c r="P541" s="11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23"/>
      <c r="R541" s="823"/>
      <c r="S541" s="823"/>
      <c r="T541" s="824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IFERROR(IF(Y541=0,"",ROUNDUP(Y541/H541,0)*0.01196),"")</f>
        <v/>
      </c>
      <c r="AA541" s="68" t="s">
        <v>45</v>
      </c>
      <c r="AB541" s="69" t="s">
        <v>45</v>
      </c>
      <c r="AC541" s="640" t="s">
        <v>865</v>
      </c>
      <c r="AG541" s="78"/>
      <c r="AJ541" s="84" t="s">
        <v>45</v>
      </c>
      <c r="AK541" s="84">
        <v>0</v>
      </c>
      <c r="BB541" s="641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863</v>
      </c>
      <c r="B542" s="63" t="s">
        <v>866</v>
      </c>
      <c r="C542" s="36">
        <v>4301020334</v>
      </c>
      <c r="D542" s="821">
        <v>4607091388930</v>
      </c>
      <c r="E542" s="821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106</v>
      </c>
      <c r="L542" s="37" t="s">
        <v>45</v>
      </c>
      <c r="M542" s="38" t="s">
        <v>112</v>
      </c>
      <c r="N542" s="38"/>
      <c r="O542" s="37">
        <v>70</v>
      </c>
      <c r="P542" s="1107" t="s">
        <v>867</v>
      </c>
      <c r="Q542" s="823"/>
      <c r="R542" s="823"/>
      <c r="S542" s="823"/>
      <c r="T542" s="82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42" t="s">
        <v>868</v>
      </c>
      <c r="AG542" s="78"/>
      <c r="AJ542" s="84" t="s">
        <v>45</v>
      </c>
      <c r="AK542" s="84">
        <v>0</v>
      </c>
      <c r="BB542" s="64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16.5" customHeight="1" x14ac:dyDescent="0.25">
      <c r="A543" s="63" t="s">
        <v>869</v>
      </c>
      <c r="B543" s="63" t="s">
        <v>870</v>
      </c>
      <c r="C543" s="36">
        <v>4301020385</v>
      </c>
      <c r="D543" s="821">
        <v>4680115880054</v>
      </c>
      <c r="E543" s="821"/>
      <c r="F543" s="62">
        <v>0.6</v>
      </c>
      <c r="G543" s="37">
        <v>8</v>
      </c>
      <c r="H543" s="62">
        <v>4.8</v>
      </c>
      <c r="I543" s="62">
        <v>6.93</v>
      </c>
      <c r="J543" s="37">
        <v>132</v>
      </c>
      <c r="K543" s="37" t="s">
        <v>113</v>
      </c>
      <c r="L543" s="37" t="s">
        <v>45</v>
      </c>
      <c r="M543" s="38" t="s">
        <v>105</v>
      </c>
      <c r="N543" s="38"/>
      <c r="O543" s="37">
        <v>70</v>
      </c>
      <c r="P543" s="1108" t="s">
        <v>871</v>
      </c>
      <c r="Q543" s="823"/>
      <c r="R543" s="823"/>
      <c r="S543" s="823"/>
      <c r="T543" s="82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868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872</v>
      </c>
      <c r="B544" s="63" t="s">
        <v>873</v>
      </c>
      <c r="C544" s="36">
        <v>4301020384</v>
      </c>
      <c r="D544" s="821">
        <v>4680115886407</v>
      </c>
      <c r="E544" s="821"/>
      <c r="F544" s="62">
        <v>0.4</v>
      </c>
      <c r="G544" s="37">
        <v>6</v>
      </c>
      <c r="H544" s="62">
        <v>2.4</v>
      </c>
      <c r="I544" s="62">
        <v>2.58</v>
      </c>
      <c r="J544" s="37">
        <v>182</v>
      </c>
      <c r="K544" s="37" t="s">
        <v>83</v>
      </c>
      <c r="L544" s="37" t="s">
        <v>45</v>
      </c>
      <c r="M544" s="38" t="s">
        <v>112</v>
      </c>
      <c r="N544" s="38"/>
      <c r="O544" s="37">
        <v>70</v>
      </c>
      <c r="P544" s="1109" t="s">
        <v>874</v>
      </c>
      <c r="Q544" s="823"/>
      <c r="R544" s="823"/>
      <c r="S544" s="823"/>
      <c r="T544" s="82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IFERROR(IF(Y544=0,"",ROUNDUP(Y544/H544,0)*0.00651),"")</f>
        <v/>
      </c>
      <c r="AA544" s="68" t="s">
        <v>45</v>
      </c>
      <c r="AB544" s="69" t="s">
        <v>45</v>
      </c>
      <c r="AC544" s="646" t="s">
        <v>868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31"/>
      <c r="B545" s="831"/>
      <c r="C545" s="831"/>
      <c r="D545" s="831"/>
      <c r="E545" s="831"/>
      <c r="F545" s="831"/>
      <c r="G545" s="831"/>
      <c r="H545" s="831"/>
      <c r="I545" s="831"/>
      <c r="J545" s="831"/>
      <c r="K545" s="831"/>
      <c r="L545" s="831"/>
      <c r="M545" s="831"/>
      <c r="N545" s="831"/>
      <c r="O545" s="832"/>
      <c r="P545" s="828" t="s">
        <v>40</v>
      </c>
      <c r="Q545" s="829"/>
      <c r="R545" s="829"/>
      <c r="S545" s="829"/>
      <c r="T545" s="829"/>
      <c r="U545" s="829"/>
      <c r="V545" s="830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31"/>
      <c r="B546" s="831"/>
      <c r="C546" s="831"/>
      <c r="D546" s="831"/>
      <c r="E546" s="831"/>
      <c r="F546" s="831"/>
      <c r="G546" s="831"/>
      <c r="H546" s="831"/>
      <c r="I546" s="831"/>
      <c r="J546" s="831"/>
      <c r="K546" s="831"/>
      <c r="L546" s="831"/>
      <c r="M546" s="831"/>
      <c r="N546" s="831"/>
      <c r="O546" s="832"/>
      <c r="P546" s="828" t="s">
        <v>40</v>
      </c>
      <c r="Q546" s="829"/>
      <c r="R546" s="829"/>
      <c r="S546" s="829"/>
      <c r="T546" s="829"/>
      <c r="U546" s="829"/>
      <c r="V546" s="830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4.25" customHeight="1" x14ac:dyDescent="0.25">
      <c r="A547" s="820" t="s">
        <v>161</v>
      </c>
      <c r="B547" s="820"/>
      <c r="C547" s="820"/>
      <c r="D547" s="820"/>
      <c r="E547" s="820"/>
      <c r="F547" s="820"/>
      <c r="G547" s="820"/>
      <c r="H547" s="820"/>
      <c r="I547" s="820"/>
      <c r="J547" s="820"/>
      <c r="K547" s="820"/>
      <c r="L547" s="820"/>
      <c r="M547" s="820"/>
      <c r="N547" s="820"/>
      <c r="O547" s="820"/>
      <c r="P547" s="820"/>
      <c r="Q547" s="820"/>
      <c r="R547" s="820"/>
      <c r="S547" s="820"/>
      <c r="T547" s="820"/>
      <c r="U547" s="820"/>
      <c r="V547" s="820"/>
      <c r="W547" s="820"/>
      <c r="X547" s="820"/>
      <c r="Y547" s="820"/>
      <c r="Z547" s="820"/>
      <c r="AA547" s="66"/>
      <c r="AB547" s="66"/>
      <c r="AC547" s="80"/>
    </row>
    <row r="548" spans="1:68" ht="27" customHeight="1" x14ac:dyDescent="0.25">
      <c r="A548" s="63" t="s">
        <v>875</v>
      </c>
      <c r="B548" s="63" t="s">
        <v>876</v>
      </c>
      <c r="C548" s="36">
        <v>4301031349</v>
      </c>
      <c r="D548" s="821">
        <v>4680115883116</v>
      </c>
      <c r="E548" s="82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106</v>
      </c>
      <c r="L548" s="37" t="s">
        <v>45</v>
      </c>
      <c r="M548" s="38" t="s">
        <v>105</v>
      </c>
      <c r="N548" s="38"/>
      <c r="O548" s="37">
        <v>70</v>
      </c>
      <c r="P548" s="1110" t="s">
        <v>877</v>
      </c>
      <c r="Q548" s="823"/>
      <c r="R548" s="823"/>
      <c r="S548" s="823"/>
      <c r="T548" s="82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59" si="93"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878</v>
      </c>
      <c r="AG548" s="78"/>
      <c r="AJ548" s="84" t="s">
        <v>45</v>
      </c>
      <c r="AK548" s="84">
        <v>0</v>
      </c>
      <c r="BB548" s="649" t="s">
        <v>66</v>
      </c>
      <c r="BM548" s="78">
        <f t="shared" ref="BM548:BM559" si="94">IFERROR(X548*I548/H548,"0")</f>
        <v>0</v>
      </c>
      <c r="BN548" s="78">
        <f t="shared" ref="BN548:BN559" si="95">IFERROR(Y548*I548/H548,"0")</f>
        <v>0</v>
      </c>
      <c r="BO548" s="78">
        <f t="shared" ref="BO548:BO559" si="96">IFERROR(1/J548*(X548/H548),"0")</f>
        <v>0</v>
      </c>
      <c r="BP548" s="78">
        <f t="shared" ref="BP548:BP559" si="97">IFERROR(1/J548*(Y548/H548),"0")</f>
        <v>0</v>
      </c>
    </row>
    <row r="549" spans="1:68" ht="27" customHeight="1" x14ac:dyDescent="0.25">
      <c r="A549" s="63" t="s">
        <v>879</v>
      </c>
      <c r="B549" s="63" t="s">
        <v>880</v>
      </c>
      <c r="C549" s="36">
        <v>4301031350</v>
      </c>
      <c r="D549" s="821">
        <v>4680115883093</v>
      </c>
      <c r="E549" s="82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106</v>
      </c>
      <c r="L549" s="37" t="s">
        <v>45</v>
      </c>
      <c r="M549" s="38" t="s">
        <v>82</v>
      </c>
      <c r="N549" s="38"/>
      <c r="O549" s="37">
        <v>70</v>
      </c>
      <c r="P549" s="1111" t="s">
        <v>881</v>
      </c>
      <c r="Q549" s="823"/>
      <c r="R549" s="823"/>
      <c r="S549" s="823"/>
      <c r="T549" s="82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3"/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882</v>
      </c>
      <c r="AG549" s="78"/>
      <c r="AJ549" s="84" t="s">
        <v>45</v>
      </c>
      <c r="AK549" s="84">
        <v>0</v>
      </c>
      <c r="BB549" s="651" t="s">
        <v>66</v>
      </c>
      <c r="BM549" s="78">
        <f t="shared" si="94"/>
        <v>0</v>
      </c>
      <c r="BN549" s="78">
        <f t="shared" si="95"/>
        <v>0</v>
      </c>
      <c r="BO549" s="78">
        <f t="shared" si="96"/>
        <v>0</v>
      </c>
      <c r="BP549" s="78">
        <f t="shared" si="97"/>
        <v>0</v>
      </c>
    </row>
    <row r="550" spans="1:68" ht="27" customHeight="1" x14ac:dyDescent="0.25">
      <c r="A550" s="63" t="s">
        <v>883</v>
      </c>
      <c r="B550" s="63" t="s">
        <v>884</v>
      </c>
      <c r="C550" s="36">
        <v>4301031353</v>
      </c>
      <c r="D550" s="821">
        <v>4680115883109</v>
      </c>
      <c r="E550" s="82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106</v>
      </c>
      <c r="L550" s="37" t="s">
        <v>45</v>
      </c>
      <c r="M550" s="38" t="s">
        <v>82</v>
      </c>
      <c r="N550" s="38"/>
      <c r="O550" s="37">
        <v>70</v>
      </c>
      <c r="P550" s="1112" t="s">
        <v>885</v>
      </c>
      <c r="Q550" s="823"/>
      <c r="R550" s="823"/>
      <c r="S550" s="823"/>
      <c r="T550" s="82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3"/>
        <v>0</v>
      </c>
      <c r="Z550" s="41" t="str">
        <f>IFERROR(IF(Y550=0,"",ROUNDUP(Y550/H550,0)*0.01196),"")</f>
        <v/>
      </c>
      <c r="AA550" s="68" t="s">
        <v>45</v>
      </c>
      <c r="AB550" s="69" t="s">
        <v>45</v>
      </c>
      <c r="AC550" s="652" t="s">
        <v>886</v>
      </c>
      <c r="AG550" s="78"/>
      <c r="AJ550" s="84" t="s">
        <v>45</v>
      </c>
      <c r="AK550" s="84">
        <v>0</v>
      </c>
      <c r="BB550" s="653" t="s">
        <v>66</v>
      </c>
      <c r="BM550" s="78">
        <f t="shared" si="94"/>
        <v>0</v>
      </c>
      <c r="BN550" s="78">
        <f t="shared" si="95"/>
        <v>0</v>
      </c>
      <c r="BO550" s="78">
        <f t="shared" si="96"/>
        <v>0</v>
      </c>
      <c r="BP550" s="78">
        <f t="shared" si="97"/>
        <v>0</v>
      </c>
    </row>
    <row r="551" spans="1:68" ht="27" customHeight="1" x14ac:dyDescent="0.25">
      <c r="A551" s="63" t="s">
        <v>887</v>
      </c>
      <c r="B551" s="63" t="s">
        <v>888</v>
      </c>
      <c r="C551" s="36">
        <v>4301031409</v>
      </c>
      <c r="D551" s="821">
        <v>4680115886438</v>
      </c>
      <c r="E551" s="821"/>
      <c r="F551" s="62">
        <v>0.4</v>
      </c>
      <c r="G551" s="37">
        <v>6</v>
      </c>
      <c r="H551" s="62">
        <v>2.4</v>
      </c>
      <c r="I551" s="62">
        <v>2.58</v>
      </c>
      <c r="J551" s="37">
        <v>182</v>
      </c>
      <c r="K551" s="37" t="s">
        <v>83</v>
      </c>
      <c r="L551" s="37" t="s">
        <v>45</v>
      </c>
      <c r="M551" s="38" t="s">
        <v>105</v>
      </c>
      <c r="N551" s="38"/>
      <c r="O551" s="37">
        <v>70</v>
      </c>
      <c r="P551" s="1113" t="s">
        <v>889</v>
      </c>
      <c r="Q551" s="823"/>
      <c r="R551" s="823"/>
      <c r="S551" s="823"/>
      <c r="T551" s="82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3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878</v>
      </c>
      <c r="AG551" s="78"/>
      <c r="AJ551" s="84" t="s">
        <v>45</v>
      </c>
      <c r="AK551" s="84">
        <v>0</v>
      </c>
      <c r="BB551" s="655" t="s">
        <v>66</v>
      </c>
      <c r="BM551" s="78">
        <f t="shared" si="94"/>
        <v>0</v>
      </c>
      <c r="BN551" s="78">
        <f t="shared" si="95"/>
        <v>0</v>
      </c>
      <c r="BO551" s="78">
        <f t="shared" si="96"/>
        <v>0</v>
      </c>
      <c r="BP551" s="78">
        <f t="shared" si="97"/>
        <v>0</v>
      </c>
    </row>
    <row r="552" spans="1:68" ht="27" customHeight="1" x14ac:dyDescent="0.25">
      <c r="A552" s="63" t="s">
        <v>890</v>
      </c>
      <c r="B552" s="63" t="s">
        <v>891</v>
      </c>
      <c r="C552" s="36">
        <v>4301031419</v>
      </c>
      <c r="D552" s="821">
        <v>4680115882072</v>
      </c>
      <c r="E552" s="821"/>
      <c r="F552" s="62">
        <v>0.6</v>
      </c>
      <c r="G552" s="37">
        <v>8</v>
      </c>
      <c r="H552" s="62">
        <v>4.8</v>
      </c>
      <c r="I552" s="62">
        <v>6.93</v>
      </c>
      <c r="J552" s="37">
        <v>132</v>
      </c>
      <c r="K552" s="37" t="s">
        <v>113</v>
      </c>
      <c r="L552" s="37" t="s">
        <v>45</v>
      </c>
      <c r="M552" s="38" t="s">
        <v>105</v>
      </c>
      <c r="N552" s="38"/>
      <c r="O552" s="37">
        <v>70</v>
      </c>
      <c r="P552" s="1114" t="s">
        <v>892</v>
      </c>
      <c r="Q552" s="823"/>
      <c r="R552" s="823"/>
      <c r="S552" s="823"/>
      <c r="T552" s="82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878</v>
      </c>
      <c r="AG552" s="78"/>
      <c r="AJ552" s="84" t="s">
        <v>45</v>
      </c>
      <c r="AK552" s="84">
        <v>0</v>
      </c>
      <c r="BB552" s="657" t="s">
        <v>66</v>
      </c>
      <c r="BM552" s="78">
        <f t="shared" si="94"/>
        <v>0</v>
      </c>
      <c r="BN552" s="78">
        <f t="shared" si="95"/>
        <v>0</v>
      </c>
      <c r="BO552" s="78">
        <f t="shared" si="96"/>
        <v>0</v>
      </c>
      <c r="BP552" s="78">
        <f t="shared" si="97"/>
        <v>0</v>
      </c>
    </row>
    <row r="553" spans="1:68" ht="27" customHeight="1" x14ac:dyDescent="0.25">
      <c r="A553" s="63" t="s">
        <v>890</v>
      </c>
      <c r="B553" s="63" t="s">
        <v>893</v>
      </c>
      <c r="C553" s="36">
        <v>4301031383</v>
      </c>
      <c r="D553" s="821">
        <v>4680115882072</v>
      </c>
      <c r="E553" s="821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113</v>
      </c>
      <c r="L553" s="37" t="s">
        <v>45</v>
      </c>
      <c r="M553" s="38" t="s">
        <v>105</v>
      </c>
      <c r="N553" s="38"/>
      <c r="O553" s="37">
        <v>60</v>
      </c>
      <c r="P553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3" s="823"/>
      <c r="R553" s="823"/>
      <c r="S553" s="823"/>
      <c r="T553" s="82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3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58" t="s">
        <v>894</v>
      </c>
      <c r="AG553" s="78"/>
      <c r="AJ553" s="84" t="s">
        <v>45</v>
      </c>
      <c r="AK553" s="84">
        <v>0</v>
      </c>
      <c r="BB553" s="659" t="s">
        <v>66</v>
      </c>
      <c r="BM553" s="78">
        <f t="shared" si="94"/>
        <v>0</v>
      </c>
      <c r="BN553" s="78">
        <f t="shared" si="95"/>
        <v>0</v>
      </c>
      <c r="BO553" s="78">
        <f t="shared" si="96"/>
        <v>0</v>
      </c>
      <c r="BP553" s="78">
        <f t="shared" si="97"/>
        <v>0</v>
      </c>
    </row>
    <row r="554" spans="1:68" ht="27" customHeight="1" x14ac:dyDescent="0.25">
      <c r="A554" s="63" t="s">
        <v>890</v>
      </c>
      <c r="B554" s="63" t="s">
        <v>895</v>
      </c>
      <c r="C554" s="36">
        <v>4301031351</v>
      </c>
      <c r="D554" s="821">
        <v>4680115882072</v>
      </c>
      <c r="E554" s="821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113</v>
      </c>
      <c r="L554" s="37" t="s">
        <v>45</v>
      </c>
      <c r="M554" s="38" t="s">
        <v>105</v>
      </c>
      <c r="N554" s="38"/>
      <c r="O554" s="37">
        <v>70</v>
      </c>
      <c r="P554" s="1116" t="s">
        <v>896</v>
      </c>
      <c r="Q554" s="823"/>
      <c r="R554" s="823"/>
      <c r="S554" s="823"/>
      <c r="T554" s="82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0" t="s">
        <v>878</v>
      </c>
      <c r="AG554" s="78"/>
      <c r="AJ554" s="84" t="s">
        <v>45</v>
      </c>
      <c r="AK554" s="84">
        <v>0</v>
      </c>
      <c r="BB554" s="661" t="s">
        <v>66</v>
      </c>
      <c r="BM554" s="78">
        <f t="shared" si="94"/>
        <v>0</v>
      </c>
      <c r="BN554" s="78">
        <f t="shared" si="95"/>
        <v>0</v>
      </c>
      <c r="BO554" s="78">
        <f t="shared" si="96"/>
        <v>0</v>
      </c>
      <c r="BP554" s="78">
        <f t="shared" si="97"/>
        <v>0</v>
      </c>
    </row>
    <row r="555" spans="1:68" ht="27" customHeight="1" x14ac:dyDescent="0.25">
      <c r="A555" s="63" t="s">
        <v>897</v>
      </c>
      <c r="B555" s="63" t="s">
        <v>898</v>
      </c>
      <c r="C555" s="36">
        <v>4301031418</v>
      </c>
      <c r="D555" s="821">
        <v>4680115882102</v>
      </c>
      <c r="E555" s="821"/>
      <c r="F555" s="62">
        <v>0.6</v>
      </c>
      <c r="G555" s="37">
        <v>8</v>
      </c>
      <c r="H555" s="62">
        <v>4.8</v>
      </c>
      <c r="I555" s="62">
        <v>6.69</v>
      </c>
      <c r="J555" s="37">
        <v>132</v>
      </c>
      <c r="K555" s="37" t="s">
        <v>113</v>
      </c>
      <c r="L555" s="37" t="s">
        <v>45</v>
      </c>
      <c r="M555" s="38" t="s">
        <v>82</v>
      </c>
      <c r="N555" s="38"/>
      <c r="O555" s="37">
        <v>70</v>
      </c>
      <c r="P555" s="1117" t="s">
        <v>899</v>
      </c>
      <c r="Q555" s="823"/>
      <c r="R555" s="823"/>
      <c r="S555" s="823"/>
      <c r="T555" s="82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2" t="s">
        <v>882</v>
      </c>
      <c r="AG555" s="78"/>
      <c r="AJ555" s="84" t="s">
        <v>45</v>
      </c>
      <c r="AK555" s="84">
        <v>0</v>
      </c>
      <c r="BB555" s="663" t="s">
        <v>66</v>
      </c>
      <c r="BM555" s="78">
        <f t="shared" si="94"/>
        <v>0</v>
      </c>
      <c r="BN555" s="78">
        <f t="shared" si="95"/>
        <v>0</v>
      </c>
      <c r="BO555" s="78">
        <f t="shared" si="96"/>
        <v>0</v>
      </c>
      <c r="BP555" s="78">
        <f t="shared" si="97"/>
        <v>0</v>
      </c>
    </row>
    <row r="556" spans="1:68" ht="27" customHeight="1" x14ac:dyDescent="0.25">
      <c r="A556" s="63" t="s">
        <v>897</v>
      </c>
      <c r="B556" s="63" t="s">
        <v>900</v>
      </c>
      <c r="C556" s="36">
        <v>4301031251</v>
      </c>
      <c r="D556" s="821">
        <v>4680115882102</v>
      </c>
      <c r="E556" s="821"/>
      <c r="F556" s="62">
        <v>0.6</v>
      </c>
      <c r="G556" s="37">
        <v>6</v>
      </c>
      <c r="H556" s="62">
        <v>3.6</v>
      </c>
      <c r="I556" s="62">
        <v>3.81</v>
      </c>
      <c r="J556" s="37">
        <v>132</v>
      </c>
      <c r="K556" s="37" t="s">
        <v>113</v>
      </c>
      <c r="L556" s="37" t="s">
        <v>45</v>
      </c>
      <c r="M556" s="38" t="s">
        <v>82</v>
      </c>
      <c r="N556" s="38"/>
      <c r="O556" s="37">
        <v>60</v>
      </c>
      <c r="P556" s="11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823"/>
      <c r="R556" s="823"/>
      <c r="S556" s="823"/>
      <c r="T556" s="82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93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901</v>
      </c>
      <c r="AG556" s="78"/>
      <c r="AJ556" s="84" t="s">
        <v>45</v>
      </c>
      <c r="AK556" s="84">
        <v>0</v>
      </c>
      <c r="BB556" s="665" t="s">
        <v>66</v>
      </c>
      <c r="BM556" s="78">
        <f t="shared" si="94"/>
        <v>0</v>
      </c>
      <c r="BN556" s="78">
        <f t="shared" si="95"/>
        <v>0</v>
      </c>
      <c r="BO556" s="78">
        <f t="shared" si="96"/>
        <v>0</v>
      </c>
      <c r="BP556" s="78">
        <f t="shared" si="97"/>
        <v>0</v>
      </c>
    </row>
    <row r="557" spans="1:68" ht="27" customHeight="1" x14ac:dyDescent="0.25">
      <c r="A557" s="63" t="s">
        <v>902</v>
      </c>
      <c r="B557" s="63" t="s">
        <v>903</v>
      </c>
      <c r="C557" s="36">
        <v>4301031417</v>
      </c>
      <c r="D557" s="821">
        <v>4680115882096</v>
      </c>
      <c r="E557" s="821"/>
      <c r="F557" s="62">
        <v>0.6</v>
      </c>
      <c r="G557" s="37">
        <v>8</v>
      </c>
      <c r="H557" s="62">
        <v>4.8</v>
      </c>
      <c r="I557" s="62">
        <v>6.69</v>
      </c>
      <c r="J557" s="37">
        <v>132</v>
      </c>
      <c r="K557" s="37" t="s">
        <v>113</v>
      </c>
      <c r="L557" s="37" t="s">
        <v>45</v>
      </c>
      <c r="M557" s="38" t="s">
        <v>82</v>
      </c>
      <c r="N557" s="38"/>
      <c r="O557" s="37">
        <v>70</v>
      </c>
      <c r="P557" s="1119" t="s">
        <v>904</v>
      </c>
      <c r="Q557" s="823"/>
      <c r="R557" s="823"/>
      <c r="S557" s="823"/>
      <c r="T557" s="82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3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886</v>
      </c>
      <c r="AG557" s="78"/>
      <c r="AJ557" s="84" t="s">
        <v>45</v>
      </c>
      <c r="AK557" s="84">
        <v>0</v>
      </c>
      <c r="BB557" s="667" t="s">
        <v>66</v>
      </c>
      <c r="BM557" s="78">
        <f t="shared" si="94"/>
        <v>0</v>
      </c>
      <c r="BN557" s="78">
        <f t="shared" si="95"/>
        <v>0</v>
      </c>
      <c r="BO557" s="78">
        <f t="shared" si="96"/>
        <v>0</v>
      </c>
      <c r="BP557" s="78">
        <f t="shared" si="97"/>
        <v>0</v>
      </c>
    </row>
    <row r="558" spans="1:68" ht="27" customHeight="1" x14ac:dyDescent="0.25">
      <c r="A558" s="63" t="s">
        <v>902</v>
      </c>
      <c r="B558" s="63" t="s">
        <v>905</v>
      </c>
      <c r="C558" s="36">
        <v>4301031384</v>
      </c>
      <c r="D558" s="821">
        <v>4680115882096</v>
      </c>
      <c r="E558" s="821"/>
      <c r="F558" s="62">
        <v>0.6</v>
      </c>
      <c r="G558" s="37">
        <v>8</v>
      </c>
      <c r="H558" s="62">
        <v>4.8</v>
      </c>
      <c r="I558" s="62">
        <v>6.69</v>
      </c>
      <c r="J558" s="37">
        <v>120</v>
      </c>
      <c r="K558" s="37" t="s">
        <v>113</v>
      </c>
      <c r="L558" s="37" t="s">
        <v>45</v>
      </c>
      <c r="M558" s="38" t="s">
        <v>82</v>
      </c>
      <c r="N558" s="38"/>
      <c r="O558" s="37">
        <v>60</v>
      </c>
      <c r="P558" s="112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823"/>
      <c r="R558" s="823"/>
      <c r="S558" s="823"/>
      <c r="T558" s="82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3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68" t="s">
        <v>886</v>
      </c>
      <c r="AG558" s="78"/>
      <c r="AJ558" s="84" t="s">
        <v>45</v>
      </c>
      <c r="AK558" s="84">
        <v>0</v>
      </c>
      <c r="BB558" s="669" t="s">
        <v>66</v>
      </c>
      <c r="BM558" s="78">
        <f t="shared" si="94"/>
        <v>0</v>
      </c>
      <c r="BN558" s="78">
        <f t="shared" si="95"/>
        <v>0</v>
      </c>
      <c r="BO558" s="78">
        <f t="shared" si="96"/>
        <v>0</v>
      </c>
      <c r="BP558" s="78">
        <f t="shared" si="97"/>
        <v>0</v>
      </c>
    </row>
    <row r="559" spans="1:68" ht="27" customHeight="1" x14ac:dyDescent="0.25">
      <c r="A559" s="63" t="s">
        <v>902</v>
      </c>
      <c r="B559" s="63" t="s">
        <v>906</v>
      </c>
      <c r="C559" s="36">
        <v>4301031253</v>
      </c>
      <c r="D559" s="821">
        <v>4680115882096</v>
      </c>
      <c r="E559" s="821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113</v>
      </c>
      <c r="L559" s="37" t="s">
        <v>45</v>
      </c>
      <c r="M559" s="38" t="s">
        <v>82</v>
      </c>
      <c r="N559" s="38"/>
      <c r="O559" s="37">
        <v>60</v>
      </c>
      <c r="P559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823"/>
      <c r="R559" s="823"/>
      <c r="S559" s="823"/>
      <c r="T559" s="82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3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0" t="s">
        <v>907</v>
      </c>
      <c r="AG559" s="78"/>
      <c r="AJ559" s="84" t="s">
        <v>45</v>
      </c>
      <c r="AK559" s="84">
        <v>0</v>
      </c>
      <c r="BB559" s="671" t="s">
        <v>66</v>
      </c>
      <c r="BM559" s="78">
        <f t="shared" si="94"/>
        <v>0</v>
      </c>
      <c r="BN559" s="78">
        <f t="shared" si="95"/>
        <v>0</v>
      </c>
      <c r="BO559" s="78">
        <f t="shared" si="96"/>
        <v>0</v>
      </c>
      <c r="BP559" s="78">
        <f t="shared" si="97"/>
        <v>0</v>
      </c>
    </row>
    <row r="560" spans="1:68" x14ac:dyDescent="0.2">
      <c r="A560" s="831"/>
      <c r="B560" s="831"/>
      <c r="C560" s="831"/>
      <c r="D560" s="831"/>
      <c r="E560" s="831"/>
      <c r="F560" s="831"/>
      <c r="G560" s="831"/>
      <c r="H560" s="831"/>
      <c r="I560" s="831"/>
      <c r="J560" s="831"/>
      <c r="K560" s="831"/>
      <c r="L560" s="831"/>
      <c r="M560" s="831"/>
      <c r="N560" s="831"/>
      <c r="O560" s="832"/>
      <c r="P560" s="828" t="s">
        <v>40</v>
      </c>
      <c r="Q560" s="829"/>
      <c r="R560" s="829"/>
      <c r="S560" s="829"/>
      <c r="T560" s="829"/>
      <c r="U560" s="829"/>
      <c r="V560" s="830"/>
      <c r="W560" s="42" t="s">
        <v>39</v>
      </c>
      <c r="X560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31"/>
      <c r="B561" s="831"/>
      <c r="C561" s="831"/>
      <c r="D561" s="831"/>
      <c r="E561" s="831"/>
      <c r="F561" s="831"/>
      <c r="G561" s="831"/>
      <c r="H561" s="831"/>
      <c r="I561" s="831"/>
      <c r="J561" s="831"/>
      <c r="K561" s="831"/>
      <c r="L561" s="831"/>
      <c r="M561" s="831"/>
      <c r="N561" s="831"/>
      <c r="O561" s="832"/>
      <c r="P561" s="828" t="s">
        <v>40</v>
      </c>
      <c r="Q561" s="829"/>
      <c r="R561" s="829"/>
      <c r="S561" s="829"/>
      <c r="T561" s="829"/>
      <c r="U561" s="829"/>
      <c r="V561" s="830"/>
      <c r="W561" s="42" t="s">
        <v>0</v>
      </c>
      <c r="X561" s="43">
        <f>IFERROR(SUM(X548:X559),"0")</f>
        <v>0</v>
      </c>
      <c r="Y561" s="43">
        <f>IFERROR(SUM(Y548:Y559),"0")</f>
        <v>0</v>
      </c>
      <c r="Z561" s="42"/>
      <c r="AA561" s="67"/>
      <c r="AB561" s="67"/>
      <c r="AC561" s="67"/>
    </row>
    <row r="562" spans="1:68" ht="14.25" customHeight="1" x14ac:dyDescent="0.25">
      <c r="A562" s="820" t="s">
        <v>78</v>
      </c>
      <c r="B562" s="820"/>
      <c r="C562" s="820"/>
      <c r="D562" s="820"/>
      <c r="E562" s="820"/>
      <c r="F562" s="820"/>
      <c r="G562" s="820"/>
      <c r="H562" s="820"/>
      <c r="I562" s="820"/>
      <c r="J562" s="820"/>
      <c r="K562" s="820"/>
      <c r="L562" s="820"/>
      <c r="M562" s="820"/>
      <c r="N562" s="820"/>
      <c r="O562" s="820"/>
      <c r="P562" s="820"/>
      <c r="Q562" s="820"/>
      <c r="R562" s="820"/>
      <c r="S562" s="820"/>
      <c r="T562" s="820"/>
      <c r="U562" s="820"/>
      <c r="V562" s="820"/>
      <c r="W562" s="820"/>
      <c r="X562" s="820"/>
      <c r="Y562" s="820"/>
      <c r="Z562" s="820"/>
      <c r="AA562" s="66"/>
      <c r="AB562" s="66"/>
      <c r="AC562" s="80"/>
    </row>
    <row r="563" spans="1:68" ht="16.5" customHeight="1" x14ac:dyDescent="0.25">
      <c r="A563" s="63" t="s">
        <v>908</v>
      </c>
      <c r="B563" s="63" t="s">
        <v>909</v>
      </c>
      <c r="C563" s="36">
        <v>4301051232</v>
      </c>
      <c r="D563" s="821">
        <v>4607091383409</v>
      </c>
      <c r="E563" s="821"/>
      <c r="F563" s="62">
        <v>1.3</v>
      </c>
      <c r="G563" s="37">
        <v>6</v>
      </c>
      <c r="H563" s="62">
        <v>7.8</v>
      </c>
      <c r="I563" s="62">
        <v>8.3010000000000002</v>
      </c>
      <c r="J563" s="37">
        <v>64</v>
      </c>
      <c r="K563" s="37" t="s">
        <v>106</v>
      </c>
      <c r="L563" s="37" t="s">
        <v>45</v>
      </c>
      <c r="M563" s="38" t="s">
        <v>112</v>
      </c>
      <c r="N563" s="38"/>
      <c r="O563" s="37">
        <v>45</v>
      </c>
      <c r="P563" s="11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3"/>
      <c r="R563" s="823"/>
      <c r="S563" s="823"/>
      <c r="T563" s="82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72" t="s">
        <v>910</v>
      </c>
      <c r="AG563" s="78"/>
      <c r="AJ563" s="84" t="s">
        <v>45</v>
      </c>
      <c r="AK563" s="84">
        <v>0</v>
      </c>
      <c r="BB563" s="67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911</v>
      </c>
      <c r="B564" s="63" t="s">
        <v>912</v>
      </c>
      <c r="C564" s="36">
        <v>4301051231</v>
      </c>
      <c r="D564" s="821">
        <v>4607091383416</v>
      </c>
      <c r="E564" s="821"/>
      <c r="F564" s="62">
        <v>1.3</v>
      </c>
      <c r="G564" s="37">
        <v>6</v>
      </c>
      <c r="H564" s="62">
        <v>7.8</v>
      </c>
      <c r="I564" s="62">
        <v>8.3010000000000002</v>
      </c>
      <c r="J564" s="37">
        <v>64</v>
      </c>
      <c r="K564" s="37" t="s">
        <v>106</v>
      </c>
      <c r="L564" s="37" t="s">
        <v>45</v>
      </c>
      <c r="M564" s="38" t="s">
        <v>82</v>
      </c>
      <c r="N564" s="38"/>
      <c r="O564" s="37">
        <v>45</v>
      </c>
      <c r="P564" s="1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3"/>
      <c r="R564" s="823"/>
      <c r="S564" s="823"/>
      <c r="T564" s="82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74" t="s">
        <v>913</v>
      </c>
      <c r="AG564" s="78"/>
      <c r="AJ564" s="84" t="s">
        <v>45</v>
      </c>
      <c r="AK564" s="84">
        <v>0</v>
      </c>
      <c r="BB564" s="67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914</v>
      </c>
      <c r="B565" s="63" t="s">
        <v>915</v>
      </c>
      <c r="C565" s="36">
        <v>4301051064</v>
      </c>
      <c r="D565" s="821">
        <v>4680115883536</v>
      </c>
      <c r="E565" s="821"/>
      <c r="F565" s="62">
        <v>0.3</v>
      </c>
      <c r="G565" s="37">
        <v>6</v>
      </c>
      <c r="H565" s="62">
        <v>1.8</v>
      </c>
      <c r="I565" s="62">
        <v>2.0459999999999998</v>
      </c>
      <c r="J565" s="37">
        <v>182</v>
      </c>
      <c r="K565" s="37" t="s">
        <v>83</v>
      </c>
      <c r="L565" s="37" t="s">
        <v>45</v>
      </c>
      <c r="M565" s="38" t="s">
        <v>112</v>
      </c>
      <c r="N565" s="38"/>
      <c r="O565" s="37">
        <v>45</v>
      </c>
      <c r="P565" s="11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3"/>
      <c r="R565" s="823"/>
      <c r="S565" s="823"/>
      <c r="T565" s="82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76" t="s">
        <v>916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31"/>
      <c r="B566" s="831"/>
      <c r="C566" s="831"/>
      <c r="D566" s="831"/>
      <c r="E566" s="831"/>
      <c r="F566" s="831"/>
      <c r="G566" s="831"/>
      <c r="H566" s="831"/>
      <c r="I566" s="831"/>
      <c r="J566" s="831"/>
      <c r="K566" s="831"/>
      <c r="L566" s="831"/>
      <c r="M566" s="831"/>
      <c r="N566" s="831"/>
      <c r="O566" s="832"/>
      <c r="P566" s="828" t="s">
        <v>40</v>
      </c>
      <c r="Q566" s="829"/>
      <c r="R566" s="829"/>
      <c r="S566" s="829"/>
      <c r="T566" s="829"/>
      <c r="U566" s="829"/>
      <c r="V566" s="830"/>
      <c r="W566" s="42" t="s">
        <v>39</v>
      </c>
      <c r="X566" s="43">
        <f>IFERROR(X563/H563,"0")+IFERROR(X564/H564,"0")+IFERROR(X565/H565,"0")</f>
        <v>0</v>
      </c>
      <c r="Y566" s="43">
        <f>IFERROR(Y563/H563,"0")+IFERROR(Y564/H564,"0")+IFERROR(Y565/H565,"0")</f>
        <v>0</v>
      </c>
      <c r="Z566" s="43">
        <f>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31"/>
      <c r="B567" s="831"/>
      <c r="C567" s="831"/>
      <c r="D567" s="831"/>
      <c r="E567" s="831"/>
      <c r="F567" s="831"/>
      <c r="G567" s="831"/>
      <c r="H567" s="831"/>
      <c r="I567" s="831"/>
      <c r="J567" s="831"/>
      <c r="K567" s="831"/>
      <c r="L567" s="831"/>
      <c r="M567" s="831"/>
      <c r="N567" s="831"/>
      <c r="O567" s="832"/>
      <c r="P567" s="828" t="s">
        <v>40</v>
      </c>
      <c r="Q567" s="829"/>
      <c r="R567" s="829"/>
      <c r="S567" s="829"/>
      <c r="T567" s="829"/>
      <c r="U567" s="829"/>
      <c r="V567" s="830"/>
      <c r="W567" s="42" t="s">
        <v>0</v>
      </c>
      <c r="X567" s="43">
        <f>IFERROR(SUM(X563:X565),"0")</f>
        <v>0</v>
      </c>
      <c r="Y567" s="43">
        <f>IFERROR(SUM(Y563:Y565),"0")</f>
        <v>0</v>
      </c>
      <c r="Z567" s="42"/>
      <c r="AA567" s="67"/>
      <c r="AB567" s="67"/>
      <c r="AC567" s="67"/>
    </row>
    <row r="568" spans="1:68" ht="14.25" customHeight="1" x14ac:dyDescent="0.25">
      <c r="A568" s="820" t="s">
        <v>192</v>
      </c>
      <c r="B568" s="820"/>
      <c r="C568" s="820"/>
      <c r="D568" s="820"/>
      <c r="E568" s="820"/>
      <c r="F568" s="820"/>
      <c r="G568" s="820"/>
      <c r="H568" s="820"/>
      <c r="I568" s="820"/>
      <c r="J568" s="820"/>
      <c r="K568" s="820"/>
      <c r="L568" s="820"/>
      <c r="M568" s="820"/>
      <c r="N568" s="820"/>
      <c r="O568" s="820"/>
      <c r="P568" s="820"/>
      <c r="Q568" s="820"/>
      <c r="R568" s="820"/>
      <c r="S568" s="820"/>
      <c r="T568" s="820"/>
      <c r="U568" s="820"/>
      <c r="V568" s="820"/>
      <c r="W568" s="820"/>
      <c r="X568" s="820"/>
      <c r="Y568" s="820"/>
      <c r="Z568" s="820"/>
      <c r="AA568" s="66"/>
      <c r="AB568" s="66"/>
      <c r="AC568" s="80"/>
    </row>
    <row r="569" spans="1:68" ht="37.5" customHeight="1" x14ac:dyDescent="0.25">
      <c r="A569" s="63" t="s">
        <v>917</v>
      </c>
      <c r="B569" s="63" t="s">
        <v>918</v>
      </c>
      <c r="C569" s="36">
        <v>4301060363</v>
      </c>
      <c r="D569" s="821">
        <v>4680115885035</v>
      </c>
      <c r="E569" s="821"/>
      <c r="F569" s="62">
        <v>1</v>
      </c>
      <c r="G569" s="37">
        <v>4</v>
      </c>
      <c r="H569" s="62">
        <v>4</v>
      </c>
      <c r="I569" s="62">
        <v>4.4160000000000004</v>
      </c>
      <c r="J569" s="37">
        <v>104</v>
      </c>
      <c r="K569" s="37" t="s">
        <v>106</v>
      </c>
      <c r="L569" s="37" t="s">
        <v>45</v>
      </c>
      <c r="M569" s="38" t="s">
        <v>82</v>
      </c>
      <c r="N569" s="38"/>
      <c r="O569" s="37">
        <v>35</v>
      </c>
      <c r="P569" s="11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3"/>
      <c r="R569" s="823"/>
      <c r="S569" s="823"/>
      <c r="T569" s="82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78" t="s">
        <v>919</v>
      </c>
      <c r="AG569" s="78"/>
      <c r="AJ569" s="84" t="s">
        <v>45</v>
      </c>
      <c r="AK569" s="84">
        <v>0</v>
      </c>
      <c r="BB569" s="67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37.5" customHeight="1" x14ac:dyDescent="0.25">
      <c r="A570" s="63" t="s">
        <v>920</v>
      </c>
      <c r="B570" s="63" t="s">
        <v>921</v>
      </c>
      <c r="C570" s="36">
        <v>4301060436</v>
      </c>
      <c r="D570" s="821">
        <v>4680115885936</v>
      </c>
      <c r="E570" s="821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106</v>
      </c>
      <c r="L570" s="37" t="s">
        <v>45</v>
      </c>
      <c r="M570" s="38" t="s">
        <v>82</v>
      </c>
      <c r="N570" s="38"/>
      <c r="O570" s="37">
        <v>35</v>
      </c>
      <c r="P570" s="1126" t="s">
        <v>922</v>
      </c>
      <c r="Q570" s="823"/>
      <c r="R570" s="823"/>
      <c r="S570" s="823"/>
      <c r="T570" s="82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80" t="s">
        <v>919</v>
      </c>
      <c r="AG570" s="78"/>
      <c r="AJ570" s="84" t="s">
        <v>45</v>
      </c>
      <c r="AK570" s="84">
        <v>0</v>
      </c>
      <c r="BB570" s="68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31"/>
      <c r="B571" s="831"/>
      <c r="C571" s="831"/>
      <c r="D571" s="831"/>
      <c r="E571" s="831"/>
      <c r="F571" s="831"/>
      <c r="G571" s="831"/>
      <c r="H571" s="831"/>
      <c r="I571" s="831"/>
      <c r="J571" s="831"/>
      <c r="K571" s="831"/>
      <c r="L571" s="831"/>
      <c r="M571" s="831"/>
      <c r="N571" s="831"/>
      <c r="O571" s="832"/>
      <c r="P571" s="828" t="s">
        <v>40</v>
      </c>
      <c r="Q571" s="829"/>
      <c r="R571" s="829"/>
      <c r="S571" s="829"/>
      <c r="T571" s="829"/>
      <c r="U571" s="829"/>
      <c r="V571" s="830"/>
      <c r="W571" s="42" t="s">
        <v>39</v>
      </c>
      <c r="X571" s="43">
        <f>IFERROR(X569/H569,"0")+IFERROR(X570/H570,"0")</f>
        <v>0</v>
      </c>
      <c r="Y571" s="43">
        <f>IFERROR(Y569/H569,"0")+IFERROR(Y570/H570,"0")</f>
        <v>0</v>
      </c>
      <c r="Z571" s="43">
        <f>IFERROR(IF(Z569="",0,Z569),"0")+IFERROR(IF(Z570="",0,Z570),"0")</f>
        <v>0</v>
      </c>
      <c r="AA571" s="67"/>
      <c r="AB571" s="67"/>
      <c r="AC571" s="67"/>
    </row>
    <row r="572" spans="1:68" x14ac:dyDescent="0.2">
      <c r="A572" s="831"/>
      <c r="B572" s="831"/>
      <c r="C572" s="831"/>
      <c r="D572" s="831"/>
      <c r="E572" s="831"/>
      <c r="F572" s="831"/>
      <c r="G572" s="831"/>
      <c r="H572" s="831"/>
      <c r="I572" s="831"/>
      <c r="J572" s="831"/>
      <c r="K572" s="831"/>
      <c r="L572" s="831"/>
      <c r="M572" s="831"/>
      <c r="N572" s="831"/>
      <c r="O572" s="832"/>
      <c r="P572" s="828" t="s">
        <v>40</v>
      </c>
      <c r="Q572" s="829"/>
      <c r="R572" s="829"/>
      <c r="S572" s="829"/>
      <c r="T572" s="829"/>
      <c r="U572" s="829"/>
      <c r="V572" s="830"/>
      <c r="W572" s="42" t="s">
        <v>0</v>
      </c>
      <c r="X572" s="43">
        <f>IFERROR(SUM(X569:X570),"0")</f>
        <v>0</v>
      </c>
      <c r="Y572" s="43">
        <f>IFERROR(SUM(Y569:Y570),"0")</f>
        <v>0</v>
      </c>
      <c r="Z572" s="42"/>
      <c r="AA572" s="67"/>
      <c r="AB572" s="67"/>
      <c r="AC572" s="67"/>
    </row>
    <row r="573" spans="1:68" ht="27.75" customHeight="1" x14ac:dyDescent="0.2">
      <c r="A573" s="818" t="s">
        <v>923</v>
      </c>
      <c r="B573" s="818"/>
      <c r="C573" s="818"/>
      <c r="D573" s="818"/>
      <c r="E573" s="818"/>
      <c r="F573" s="818"/>
      <c r="G573" s="818"/>
      <c r="H573" s="818"/>
      <c r="I573" s="818"/>
      <c r="J573" s="818"/>
      <c r="K573" s="818"/>
      <c r="L573" s="818"/>
      <c r="M573" s="818"/>
      <c r="N573" s="818"/>
      <c r="O573" s="818"/>
      <c r="P573" s="818"/>
      <c r="Q573" s="818"/>
      <c r="R573" s="818"/>
      <c r="S573" s="818"/>
      <c r="T573" s="818"/>
      <c r="U573" s="818"/>
      <c r="V573" s="818"/>
      <c r="W573" s="818"/>
      <c r="X573" s="818"/>
      <c r="Y573" s="818"/>
      <c r="Z573" s="818"/>
      <c r="AA573" s="54"/>
      <c r="AB573" s="54"/>
      <c r="AC573" s="54"/>
    </row>
    <row r="574" spans="1:68" ht="16.5" customHeight="1" x14ac:dyDescent="0.25">
      <c r="A574" s="819" t="s">
        <v>923</v>
      </c>
      <c r="B574" s="819"/>
      <c r="C574" s="819"/>
      <c r="D574" s="819"/>
      <c r="E574" s="819"/>
      <c r="F574" s="819"/>
      <c r="G574" s="819"/>
      <c r="H574" s="819"/>
      <c r="I574" s="819"/>
      <c r="J574" s="819"/>
      <c r="K574" s="819"/>
      <c r="L574" s="819"/>
      <c r="M574" s="819"/>
      <c r="N574" s="819"/>
      <c r="O574" s="819"/>
      <c r="P574" s="819"/>
      <c r="Q574" s="819"/>
      <c r="R574" s="819"/>
      <c r="S574" s="819"/>
      <c r="T574" s="819"/>
      <c r="U574" s="819"/>
      <c r="V574" s="819"/>
      <c r="W574" s="819"/>
      <c r="X574" s="819"/>
      <c r="Y574" s="819"/>
      <c r="Z574" s="819"/>
      <c r="AA574" s="65"/>
      <c r="AB574" s="65"/>
      <c r="AC574" s="79"/>
    </row>
    <row r="575" spans="1:68" ht="14.25" customHeight="1" x14ac:dyDescent="0.25">
      <c r="A575" s="820" t="s">
        <v>101</v>
      </c>
      <c r="B575" s="820"/>
      <c r="C575" s="820"/>
      <c r="D575" s="820"/>
      <c r="E575" s="820"/>
      <c r="F575" s="820"/>
      <c r="G575" s="820"/>
      <c r="H575" s="820"/>
      <c r="I575" s="820"/>
      <c r="J575" s="820"/>
      <c r="K575" s="820"/>
      <c r="L575" s="820"/>
      <c r="M575" s="820"/>
      <c r="N575" s="820"/>
      <c r="O575" s="820"/>
      <c r="P575" s="820"/>
      <c r="Q575" s="820"/>
      <c r="R575" s="820"/>
      <c r="S575" s="820"/>
      <c r="T575" s="820"/>
      <c r="U575" s="820"/>
      <c r="V575" s="820"/>
      <c r="W575" s="820"/>
      <c r="X575" s="820"/>
      <c r="Y575" s="820"/>
      <c r="Z575" s="820"/>
      <c r="AA575" s="66"/>
      <c r="AB575" s="66"/>
      <c r="AC575" s="80"/>
    </row>
    <row r="576" spans="1:68" ht="27" customHeight="1" x14ac:dyDescent="0.25">
      <c r="A576" s="63" t="s">
        <v>924</v>
      </c>
      <c r="B576" s="63" t="s">
        <v>925</v>
      </c>
      <c r="C576" s="36">
        <v>4301011862</v>
      </c>
      <c r="D576" s="821">
        <v>4680115885523</v>
      </c>
      <c r="E576" s="821"/>
      <c r="F576" s="62">
        <v>1</v>
      </c>
      <c r="G576" s="37">
        <v>6</v>
      </c>
      <c r="H576" s="62">
        <v>6</v>
      </c>
      <c r="I576" s="62">
        <v>6.36</v>
      </c>
      <c r="J576" s="37">
        <v>104</v>
      </c>
      <c r="K576" s="37" t="s">
        <v>106</v>
      </c>
      <c r="L576" s="37" t="s">
        <v>45</v>
      </c>
      <c r="M576" s="38" t="s">
        <v>928</v>
      </c>
      <c r="N576" s="38"/>
      <c r="O576" s="37">
        <v>90</v>
      </c>
      <c r="P576" s="1127" t="s">
        <v>926</v>
      </c>
      <c r="Q576" s="823"/>
      <c r="R576" s="823"/>
      <c r="S576" s="823"/>
      <c r="T576" s="82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2" t="s">
        <v>927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831"/>
      <c r="B577" s="831"/>
      <c r="C577" s="831"/>
      <c r="D577" s="831"/>
      <c r="E577" s="831"/>
      <c r="F577" s="831"/>
      <c r="G577" s="831"/>
      <c r="H577" s="831"/>
      <c r="I577" s="831"/>
      <c r="J577" s="831"/>
      <c r="K577" s="831"/>
      <c r="L577" s="831"/>
      <c r="M577" s="831"/>
      <c r="N577" s="831"/>
      <c r="O577" s="832"/>
      <c r="P577" s="828" t="s">
        <v>40</v>
      </c>
      <c r="Q577" s="829"/>
      <c r="R577" s="829"/>
      <c r="S577" s="829"/>
      <c r="T577" s="829"/>
      <c r="U577" s="829"/>
      <c r="V577" s="830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831"/>
      <c r="B578" s="831"/>
      <c r="C578" s="831"/>
      <c r="D578" s="831"/>
      <c r="E578" s="831"/>
      <c r="F578" s="831"/>
      <c r="G578" s="831"/>
      <c r="H578" s="831"/>
      <c r="I578" s="831"/>
      <c r="J578" s="831"/>
      <c r="K578" s="831"/>
      <c r="L578" s="831"/>
      <c r="M578" s="831"/>
      <c r="N578" s="831"/>
      <c r="O578" s="832"/>
      <c r="P578" s="828" t="s">
        <v>40</v>
      </c>
      <c r="Q578" s="829"/>
      <c r="R578" s="829"/>
      <c r="S578" s="829"/>
      <c r="T578" s="829"/>
      <c r="U578" s="829"/>
      <c r="V578" s="830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27.75" customHeight="1" x14ac:dyDescent="0.2">
      <c r="A579" s="818" t="s">
        <v>929</v>
      </c>
      <c r="B579" s="818"/>
      <c r="C579" s="818"/>
      <c r="D579" s="818"/>
      <c r="E579" s="818"/>
      <c r="F579" s="818"/>
      <c r="G579" s="818"/>
      <c r="H579" s="818"/>
      <c r="I579" s="818"/>
      <c r="J579" s="818"/>
      <c r="K579" s="818"/>
      <c r="L579" s="818"/>
      <c r="M579" s="818"/>
      <c r="N579" s="818"/>
      <c r="O579" s="818"/>
      <c r="P579" s="818"/>
      <c r="Q579" s="818"/>
      <c r="R579" s="818"/>
      <c r="S579" s="818"/>
      <c r="T579" s="818"/>
      <c r="U579" s="818"/>
      <c r="V579" s="818"/>
      <c r="W579" s="818"/>
      <c r="X579" s="818"/>
      <c r="Y579" s="818"/>
      <c r="Z579" s="818"/>
      <c r="AA579" s="54"/>
      <c r="AB579" s="54"/>
      <c r="AC579" s="54"/>
    </row>
    <row r="580" spans="1:68" ht="16.5" customHeight="1" x14ac:dyDescent="0.25">
      <c r="A580" s="819" t="s">
        <v>929</v>
      </c>
      <c r="B580" s="819"/>
      <c r="C580" s="819"/>
      <c r="D580" s="819"/>
      <c r="E580" s="819"/>
      <c r="F580" s="819"/>
      <c r="G580" s="819"/>
      <c r="H580" s="819"/>
      <c r="I580" s="819"/>
      <c r="J580" s="819"/>
      <c r="K580" s="819"/>
      <c r="L580" s="819"/>
      <c r="M580" s="819"/>
      <c r="N580" s="819"/>
      <c r="O580" s="819"/>
      <c r="P580" s="819"/>
      <c r="Q580" s="819"/>
      <c r="R580" s="819"/>
      <c r="S580" s="819"/>
      <c r="T580" s="819"/>
      <c r="U580" s="819"/>
      <c r="V580" s="819"/>
      <c r="W580" s="819"/>
      <c r="X580" s="819"/>
      <c r="Y580" s="819"/>
      <c r="Z580" s="819"/>
      <c r="AA580" s="65"/>
      <c r="AB580" s="65"/>
      <c r="AC580" s="79"/>
    </row>
    <row r="581" spans="1:68" ht="14.25" customHeight="1" x14ac:dyDescent="0.25">
      <c r="A581" s="820" t="s">
        <v>101</v>
      </c>
      <c r="B581" s="820"/>
      <c r="C581" s="820"/>
      <c r="D581" s="820"/>
      <c r="E581" s="820"/>
      <c r="F581" s="820"/>
      <c r="G581" s="820"/>
      <c r="H581" s="820"/>
      <c r="I581" s="820"/>
      <c r="J581" s="820"/>
      <c r="K581" s="820"/>
      <c r="L581" s="820"/>
      <c r="M581" s="820"/>
      <c r="N581" s="820"/>
      <c r="O581" s="820"/>
      <c r="P581" s="820"/>
      <c r="Q581" s="820"/>
      <c r="R581" s="820"/>
      <c r="S581" s="820"/>
      <c r="T581" s="820"/>
      <c r="U581" s="820"/>
      <c r="V581" s="820"/>
      <c r="W581" s="820"/>
      <c r="X581" s="820"/>
      <c r="Y581" s="820"/>
      <c r="Z581" s="820"/>
      <c r="AA581" s="66"/>
      <c r="AB581" s="66"/>
      <c r="AC581" s="80"/>
    </row>
    <row r="582" spans="1:68" ht="27" customHeight="1" x14ac:dyDescent="0.25">
      <c r="A582" s="63" t="s">
        <v>930</v>
      </c>
      <c r="B582" s="63" t="s">
        <v>931</v>
      </c>
      <c r="C582" s="36">
        <v>4301011763</v>
      </c>
      <c r="D582" s="821">
        <v>4640242181011</v>
      </c>
      <c r="E582" s="821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106</v>
      </c>
      <c r="L582" s="37" t="s">
        <v>45</v>
      </c>
      <c r="M582" s="38" t="s">
        <v>112</v>
      </c>
      <c r="N582" s="38"/>
      <c r="O582" s="37">
        <v>55</v>
      </c>
      <c r="P582" s="1128" t="s">
        <v>932</v>
      </c>
      <c r="Q582" s="823"/>
      <c r="R582" s="823"/>
      <c r="S582" s="823"/>
      <c r="T582" s="82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98"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4" t="s">
        <v>933</v>
      </c>
      <c r="AG582" s="78"/>
      <c r="AJ582" s="84" t="s">
        <v>45</v>
      </c>
      <c r="AK582" s="84">
        <v>0</v>
      </c>
      <c r="BB582" s="685" t="s">
        <v>66</v>
      </c>
      <c r="BM582" s="78">
        <f t="shared" ref="BM582:BM588" si="99">IFERROR(X582*I582/H582,"0")</f>
        <v>0</v>
      </c>
      <c r="BN582" s="78">
        <f t="shared" ref="BN582:BN588" si="100">IFERROR(Y582*I582/H582,"0")</f>
        <v>0</v>
      </c>
      <c r="BO582" s="78">
        <f t="shared" ref="BO582:BO588" si="101">IFERROR(1/J582*(X582/H582),"0")</f>
        <v>0</v>
      </c>
      <c r="BP582" s="78">
        <f t="shared" ref="BP582:BP588" si="102">IFERROR(1/J582*(Y582/H582),"0")</f>
        <v>0</v>
      </c>
    </row>
    <row r="583" spans="1:68" ht="27" customHeight="1" x14ac:dyDescent="0.25">
      <c r="A583" s="63" t="s">
        <v>934</v>
      </c>
      <c r="B583" s="63" t="s">
        <v>935</v>
      </c>
      <c r="C583" s="36">
        <v>4301011585</v>
      </c>
      <c r="D583" s="821">
        <v>4640242180441</v>
      </c>
      <c r="E583" s="821"/>
      <c r="F583" s="62">
        <v>1.5</v>
      </c>
      <c r="G583" s="37">
        <v>8</v>
      </c>
      <c r="H583" s="62">
        <v>12</v>
      </c>
      <c r="I583" s="62">
        <v>12.435</v>
      </c>
      <c r="J583" s="37">
        <v>64</v>
      </c>
      <c r="K583" s="37" t="s">
        <v>106</v>
      </c>
      <c r="L583" s="37" t="s">
        <v>45</v>
      </c>
      <c r="M583" s="38" t="s">
        <v>105</v>
      </c>
      <c r="N583" s="38"/>
      <c r="O583" s="37">
        <v>50</v>
      </c>
      <c r="P583" s="1129" t="s">
        <v>936</v>
      </c>
      <c r="Q583" s="823"/>
      <c r="R583" s="823"/>
      <c r="S583" s="823"/>
      <c r="T583" s="82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98"/>
        <v>0</v>
      </c>
      <c r="Z583" s="41" t="str">
        <f>IFERROR(IF(Y583=0,"",ROUNDUP(Y583/H583,0)*0.01898),"")</f>
        <v/>
      </c>
      <c r="AA583" s="68" t="s">
        <v>45</v>
      </c>
      <c r="AB583" s="69" t="s">
        <v>45</v>
      </c>
      <c r="AC583" s="686" t="s">
        <v>937</v>
      </c>
      <c r="AG583" s="78"/>
      <c r="AJ583" s="84" t="s">
        <v>45</v>
      </c>
      <c r="AK583" s="84">
        <v>0</v>
      </c>
      <c r="BB583" s="687" t="s">
        <v>66</v>
      </c>
      <c r="BM583" s="78">
        <f t="shared" si="99"/>
        <v>0</v>
      </c>
      <c r="BN583" s="78">
        <f t="shared" si="100"/>
        <v>0</v>
      </c>
      <c r="BO583" s="78">
        <f t="shared" si="101"/>
        <v>0</v>
      </c>
      <c r="BP583" s="78">
        <f t="shared" si="102"/>
        <v>0</v>
      </c>
    </row>
    <row r="584" spans="1:68" ht="27" customHeight="1" x14ac:dyDescent="0.25">
      <c r="A584" s="63" t="s">
        <v>938</v>
      </c>
      <c r="B584" s="63" t="s">
        <v>939</v>
      </c>
      <c r="C584" s="36">
        <v>4301011584</v>
      </c>
      <c r="D584" s="821">
        <v>4640242180564</v>
      </c>
      <c r="E584" s="821"/>
      <c r="F584" s="62">
        <v>1.5</v>
      </c>
      <c r="G584" s="37">
        <v>8</v>
      </c>
      <c r="H584" s="62">
        <v>12</v>
      </c>
      <c r="I584" s="62">
        <v>12.435</v>
      </c>
      <c r="J584" s="37">
        <v>64</v>
      </c>
      <c r="K584" s="37" t="s">
        <v>106</v>
      </c>
      <c r="L584" s="37" t="s">
        <v>45</v>
      </c>
      <c r="M584" s="38" t="s">
        <v>105</v>
      </c>
      <c r="N584" s="38"/>
      <c r="O584" s="37">
        <v>50</v>
      </c>
      <c r="P584" s="1130" t="s">
        <v>940</v>
      </c>
      <c r="Q584" s="823"/>
      <c r="R584" s="823"/>
      <c r="S584" s="823"/>
      <c r="T584" s="82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98"/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941</v>
      </c>
      <c r="AG584" s="78"/>
      <c r="AJ584" s="84" t="s">
        <v>45</v>
      </c>
      <c r="AK584" s="84">
        <v>0</v>
      </c>
      <c r="BB584" s="689" t="s">
        <v>66</v>
      </c>
      <c r="BM584" s="78">
        <f t="shared" si="99"/>
        <v>0</v>
      </c>
      <c r="BN584" s="78">
        <f t="shared" si="100"/>
        <v>0</v>
      </c>
      <c r="BO584" s="78">
        <f t="shared" si="101"/>
        <v>0</v>
      </c>
      <c r="BP584" s="78">
        <f t="shared" si="102"/>
        <v>0</v>
      </c>
    </row>
    <row r="585" spans="1:68" ht="27" customHeight="1" x14ac:dyDescent="0.25">
      <c r="A585" s="63" t="s">
        <v>942</v>
      </c>
      <c r="B585" s="63" t="s">
        <v>943</v>
      </c>
      <c r="C585" s="36">
        <v>4301011762</v>
      </c>
      <c r="D585" s="821">
        <v>4640242180922</v>
      </c>
      <c r="E585" s="821"/>
      <c r="F585" s="62">
        <v>1.35</v>
      </c>
      <c r="G585" s="37">
        <v>8</v>
      </c>
      <c r="H585" s="62">
        <v>10.8</v>
      </c>
      <c r="I585" s="62">
        <v>11.234999999999999</v>
      </c>
      <c r="J585" s="37">
        <v>64</v>
      </c>
      <c r="K585" s="37" t="s">
        <v>106</v>
      </c>
      <c r="L585" s="37" t="s">
        <v>45</v>
      </c>
      <c r="M585" s="38" t="s">
        <v>105</v>
      </c>
      <c r="N585" s="38"/>
      <c r="O585" s="37">
        <v>55</v>
      </c>
      <c r="P585" s="1131" t="s">
        <v>944</v>
      </c>
      <c r="Q585" s="823"/>
      <c r="R585" s="823"/>
      <c r="S585" s="823"/>
      <c r="T585" s="82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98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945</v>
      </c>
      <c r="AG585" s="78"/>
      <c r="AJ585" s="84" t="s">
        <v>45</v>
      </c>
      <c r="AK585" s="84">
        <v>0</v>
      </c>
      <c r="BB585" s="691" t="s">
        <v>66</v>
      </c>
      <c r="BM585" s="78">
        <f t="shared" si="99"/>
        <v>0</v>
      </c>
      <c r="BN585" s="78">
        <f t="shared" si="100"/>
        <v>0</v>
      </c>
      <c r="BO585" s="78">
        <f t="shared" si="101"/>
        <v>0</v>
      </c>
      <c r="BP585" s="78">
        <f t="shared" si="102"/>
        <v>0</v>
      </c>
    </row>
    <row r="586" spans="1:68" ht="27" customHeight="1" x14ac:dyDescent="0.25">
      <c r="A586" s="63" t="s">
        <v>946</v>
      </c>
      <c r="B586" s="63" t="s">
        <v>947</v>
      </c>
      <c r="C586" s="36">
        <v>4301011764</v>
      </c>
      <c r="D586" s="821">
        <v>4640242181189</v>
      </c>
      <c r="E586" s="821"/>
      <c r="F586" s="62">
        <v>0.4</v>
      </c>
      <c r="G586" s="37">
        <v>10</v>
      </c>
      <c r="H586" s="62">
        <v>4</v>
      </c>
      <c r="I586" s="62">
        <v>4.21</v>
      </c>
      <c r="J586" s="37">
        <v>132</v>
      </c>
      <c r="K586" s="37" t="s">
        <v>113</v>
      </c>
      <c r="L586" s="37" t="s">
        <v>45</v>
      </c>
      <c r="M586" s="38" t="s">
        <v>112</v>
      </c>
      <c r="N586" s="38"/>
      <c r="O586" s="37">
        <v>55</v>
      </c>
      <c r="P586" s="1132" t="s">
        <v>948</v>
      </c>
      <c r="Q586" s="823"/>
      <c r="R586" s="823"/>
      <c r="S586" s="823"/>
      <c r="T586" s="82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98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2" t="s">
        <v>933</v>
      </c>
      <c r="AG586" s="78"/>
      <c r="AJ586" s="84" t="s">
        <v>45</v>
      </c>
      <c r="AK586" s="84">
        <v>0</v>
      </c>
      <c r="BB586" s="693" t="s">
        <v>66</v>
      </c>
      <c r="BM586" s="78">
        <f t="shared" si="99"/>
        <v>0</v>
      </c>
      <c r="BN586" s="78">
        <f t="shared" si="100"/>
        <v>0</v>
      </c>
      <c r="BO586" s="78">
        <f t="shared" si="101"/>
        <v>0</v>
      </c>
      <c r="BP586" s="78">
        <f t="shared" si="102"/>
        <v>0</v>
      </c>
    </row>
    <row r="587" spans="1:68" ht="27" customHeight="1" x14ac:dyDescent="0.25">
      <c r="A587" s="63" t="s">
        <v>949</v>
      </c>
      <c r="B587" s="63" t="s">
        <v>950</v>
      </c>
      <c r="C587" s="36">
        <v>4301011551</v>
      </c>
      <c r="D587" s="821">
        <v>4640242180038</v>
      </c>
      <c r="E587" s="821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113</v>
      </c>
      <c r="L587" s="37" t="s">
        <v>45</v>
      </c>
      <c r="M587" s="38" t="s">
        <v>105</v>
      </c>
      <c r="N587" s="38"/>
      <c r="O587" s="37">
        <v>50</v>
      </c>
      <c r="P587" s="1133" t="s">
        <v>951</v>
      </c>
      <c r="Q587" s="823"/>
      <c r="R587" s="823"/>
      <c r="S587" s="823"/>
      <c r="T587" s="82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98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4" t="s">
        <v>941</v>
      </c>
      <c r="AG587" s="78"/>
      <c r="AJ587" s="84" t="s">
        <v>45</v>
      </c>
      <c r="AK587" s="84">
        <v>0</v>
      </c>
      <c r="BB587" s="695" t="s">
        <v>66</v>
      </c>
      <c r="BM587" s="78">
        <f t="shared" si="99"/>
        <v>0</v>
      </c>
      <c r="BN587" s="78">
        <f t="shared" si="100"/>
        <v>0</v>
      </c>
      <c r="BO587" s="78">
        <f t="shared" si="101"/>
        <v>0</v>
      </c>
      <c r="BP587" s="78">
        <f t="shared" si="102"/>
        <v>0</v>
      </c>
    </row>
    <row r="588" spans="1:68" ht="27" customHeight="1" x14ac:dyDescent="0.25">
      <c r="A588" s="63" t="s">
        <v>952</v>
      </c>
      <c r="B588" s="63" t="s">
        <v>953</v>
      </c>
      <c r="C588" s="36">
        <v>4301011765</v>
      </c>
      <c r="D588" s="821">
        <v>4640242181172</v>
      </c>
      <c r="E588" s="821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113</v>
      </c>
      <c r="L588" s="37" t="s">
        <v>45</v>
      </c>
      <c r="M588" s="38" t="s">
        <v>105</v>
      </c>
      <c r="N588" s="38"/>
      <c r="O588" s="37">
        <v>55</v>
      </c>
      <c r="P588" s="1134" t="s">
        <v>954</v>
      </c>
      <c r="Q588" s="823"/>
      <c r="R588" s="823"/>
      <c r="S588" s="823"/>
      <c r="T588" s="82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98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945</v>
      </c>
      <c r="AG588" s="78"/>
      <c r="AJ588" s="84" t="s">
        <v>45</v>
      </c>
      <c r="AK588" s="84">
        <v>0</v>
      </c>
      <c r="BB588" s="697" t="s">
        <v>66</v>
      </c>
      <c r="BM588" s="78">
        <f t="shared" si="99"/>
        <v>0</v>
      </c>
      <c r="BN588" s="78">
        <f t="shared" si="100"/>
        <v>0</v>
      </c>
      <c r="BO588" s="78">
        <f t="shared" si="101"/>
        <v>0</v>
      </c>
      <c r="BP588" s="78">
        <f t="shared" si="102"/>
        <v>0</v>
      </c>
    </row>
    <row r="589" spans="1:68" x14ac:dyDescent="0.2">
      <c r="A589" s="831"/>
      <c r="B589" s="831"/>
      <c r="C589" s="831"/>
      <c r="D589" s="831"/>
      <c r="E589" s="831"/>
      <c r="F589" s="831"/>
      <c r="G589" s="831"/>
      <c r="H589" s="831"/>
      <c r="I589" s="831"/>
      <c r="J589" s="831"/>
      <c r="K589" s="831"/>
      <c r="L589" s="831"/>
      <c r="M589" s="831"/>
      <c r="N589" s="831"/>
      <c r="O589" s="832"/>
      <c r="P589" s="828" t="s">
        <v>40</v>
      </c>
      <c r="Q589" s="829"/>
      <c r="R589" s="829"/>
      <c r="S589" s="829"/>
      <c r="T589" s="829"/>
      <c r="U589" s="829"/>
      <c r="V589" s="830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31"/>
      <c r="B590" s="831"/>
      <c r="C590" s="831"/>
      <c r="D590" s="831"/>
      <c r="E590" s="831"/>
      <c r="F590" s="831"/>
      <c r="G590" s="831"/>
      <c r="H590" s="831"/>
      <c r="I590" s="831"/>
      <c r="J590" s="831"/>
      <c r="K590" s="831"/>
      <c r="L590" s="831"/>
      <c r="M590" s="831"/>
      <c r="N590" s="831"/>
      <c r="O590" s="832"/>
      <c r="P590" s="828" t="s">
        <v>40</v>
      </c>
      <c r="Q590" s="829"/>
      <c r="R590" s="829"/>
      <c r="S590" s="829"/>
      <c r="T590" s="829"/>
      <c r="U590" s="829"/>
      <c r="V590" s="830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20" t="s">
        <v>150</v>
      </c>
      <c r="B591" s="820"/>
      <c r="C591" s="820"/>
      <c r="D591" s="820"/>
      <c r="E591" s="820"/>
      <c r="F591" s="820"/>
      <c r="G591" s="820"/>
      <c r="H591" s="820"/>
      <c r="I591" s="820"/>
      <c r="J591" s="820"/>
      <c r="K591" s="820"/>
      <c r="L591" s="820"/>
      <c r="M591" s="820"/>
      <c r="N591" s="820"/>
      <c r="O591" s="820"/>
      <c r="P591" s="820"/>
      <c r="Q591" s="820"/>
      <c r="R591" s="820"/>
      <c r="S591" s="820"/>
      <c r="T591" s="820"/>
      <c r="U591" s="820"/>
      <c r="V591" s="820"/>
      <c r="W591" s="820"/>
      <c r="X591" s="820"/>
      <c r="Y591" s="820"/>
      <c r="Z591" s="820"/>
      <c r="AA591" s="66"/>
      <c r="AB591" s="66"/>
      <c r="AC591" s="80"/>
    </row>
    <row r="592" spans="1:68" ht="16.5" customHeight="1" x14ac:dyDescent="0.25">
      <c r="A592" s="63" t="s">
        <v>955</v>
      </c>
      <c r="B592" s="63" t="s">
        <v>956</v>
      </c>
      <c r="C592" s="36">
        <v>4301020269</v>
      </c>
      <c r="D592" s="821">
        <v>4640242180519</v>
      </c>
      <c r="E592" s="821"/>
      <c r="F592" s="62">
        <v>1.35</v>
      </c>
      <c r="G592" s="37">
        <v>8</v>
      </c>
      <c r="H592" s="62">
        <v>10.8</v>
      </c>
      <c r="I592" s="62">
        <v>11.234999999999999</v>
      </c>
      <c r="J592" s="37">
        <v>64</v>
      </c>
      <c r="K592" s="37" t="s">
        <v>106</v>
      </c>
      <c r="L592" s="37" t="s">
        <v>45</v>
      </c>
      <c r="M592" s="38" t="s">
        <v>112</v>
      </c>
      <c r="N592" s="38"/>
      <c r="O592" s="37">
        <v>50</v>
      </c>
      <c r="P592" s="1135" t="s">
        <v>957</v>
      </c>
      <c r="Q592" s="823"/>
      <c r="R592" s="823"/>
      <c r="S592" s="823"/>
      <c r="T592" s="82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698" t="s">
        <v>958</v>
      </c>
      <c r="AG592" s="78"/>
      <c r="AJ592" s="84" t="s">
        <v>45</v>
      </c>
      <c r="AK592" s="84">
        <v>0</v>
      </c>
      <c r="BB592" s="69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959</v>
      </c>
      <c r="B593" s="63" t="s">
        <v>960</v>
      </c>
      <c r="C593" s="36">
        <v>4301020260</v>
      </c>
      <c r="D593" s="821">
        <v>4640242180526</v>
      </c>
      <c r="E593" s="821"/>
      <c r="F593" s="62">
        <v>1.8</v>
      </c>
      <c r="G593" s="37">
        <v>6</v>
      </c>
      <c r="H593" s="62">
        <v>10.8</v>
      </c>
      <c r="I593" s="62">
        <v>11.234999999999999</v>
      </c>
      <c r="J593" s="37">
        <v>64</v>
      </c>
      <c r="K593" s="37" t="s">
        <v>106</v>
      </c>
      <c r="L593" s="37" t="s">
        <v>45</v>
      </c>
      <c r="M593" s="38" t="s">
        <v>105</v>
      </c>
      <c r="N593" s="38"/>
      <c r="O593" s="37">
        <v>50</v>
      </c>
      <c r="P593" s="1136" t="s">
        <v>961</v>
      </c>
      <c r="Q593" s="823"/>
      <c r="R593" s="823"/>
      <c r="S593" s="823"/>
      <c r="T593" s="82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0" t="s">
        <v>958</v>
      </c>
      <c r="AG593" s="78"/>
      <c r="AJ593" s="84" t="s">
        <v>45</v>
      </c>
      <c r="AK593" s="84">
        <v>0</v>
      </c>
      <c r="BB593" s="70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962</v>
      </c>
      <c r="B594" s="63" t="s">
        <v>963</v>
      </c>
      <c r="C594" s="36">
        <v>4301020309</v>
      </c>
      <c r="D594" s="821">
        <v>4640242180090</v>
      </c>
      <c r="E594" s="821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106</v>
      </c>
      <c r="L594" s="37" t="s">
        <v>45</v>
      </c>
      <c r="M594" s="38" t="s">
        <v>105</v>
      </c>
      <c r="N594" s="38"/>
      <c r="O594" s="37">
        <v>50</v>
      </c>
      <c r="P594" s="1137" t="s">
        <v>964</v>
      </c>
      <c r="Q594" s="823"/>
      <c r="R594" s="823"/>
      <c r="S594" s="823"/>
      <c r="T594" s="82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965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966</v>
      </c>
      <c r="B595" s="63" t="s">
        <v>967</v>
      </c>
      <c r="C595" s="36">
        <v>4301020295</v>
      </c>
      <c r="D595" s="821">
        <v>4640242181363</v>
      </c>
      <c r="E595" s="82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113</v>
      </c>
      <c r="L595" s="37" t="s">
        <v>45</v>
      </c>
      <c r="M595" s="38" t="s">
        <v>105</v>
      </c>
      <c r="N595" s="38"/>
      <c r="O595" s="37">
        <v>50</v>
      </c>
      <c r="P595" s="1138" t="s">
        <v>968</v>
      </c>
      <c r="Q595" s="823"/>
      <c r="R595" s="823"/>
      <c r="S595" s="823"/>
      <c r="T595" s="82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04" t="s">
        <v>965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31"/>
      <c r="B596" s="831"/>
      <c r="C596" s="831"/>
      <c r="D596" s="831"/>
      <c r="E596" s="831"/>
      <c r="F596" s="831"/>
      <c r="G596" s="831"/>
      <c r="H596" s="831"/>
      <c r="I596" s="831"/>
      <c r="J596" s="831"/>
      <c r="K596" s="831"/>
      <c r="L596" s="831"/>
      <c r="M596" s="831"/>
      <c r="N596" s="831"/>
      <c r="O596" s="832"/>
      <c r="P596" s="828" t="s">
        <v>40</v>
      </c>
      <c r="Q596" s="829"/>
      <c r="R596" s="829"/>
      <c r="S596" s="829"/>
      <c r="T596" s="829"/>
      <c r="U596" s="829"/>
      <c r="V596" s="830"/>
      <c r="W596" s="42" t="s">
        <v>39</v>
      </c>
      <c r="X596" s="43">
        <f>IFERROR(X592/H592,"0")+IFERROR(X593/H593,"0")+IFERROR(X594/H594,"0")+IFERROR(X595/H595,"0")</f>
        <v>0</v>
      </c>
      <c r="Y596" s="43">
        <f>IFERROR(Y592/H592,"0")+IFERROR(Y593/H593,"0")+IFERROR(Y594/H594,"0")+IFERROR(Y595/H595,"0")</f>
        <v>0</v>
      </c>
      <c r="Z596" s="43">
        <f>IFERROR(IF(Z592="",0,Z592),"0")+IFERROR(IF(Z593="",0,Z593),"0")+IFERROR(IF(Z594="",0,Z594),"0")+IFERROR(IF(Z595="",0,Z595),"0")</f>
        <v>0</v>
      </c>
      <c r="AA596" s="67"/>
      <c r="AB596" s="67"/>
      <c r="AC596" s="67"/>
    </row>
    <row r="597" spans="1:68" x14ac:dyDescent="0.2">
      <c r="A597" s="831"/>
      <c r="B597" s="831"/>
      <c r="C597" s="831"/>
      <c r="D597" s="831"/>
      <c r="E597" s="831"/>
      <c r="F597" s="831"/>
      <c r="G597" s="831"/>
      <c r="H597" s="831"/>
      <c r="I597" s="831"/>
      <c r="J597" s="831"/>
      <c r="K597" s="831"/>
      <c r="L597" s="831"/>
      <c r="M597" s="831"/>
      <c r="N597" s="831"/>
      <c r="O597" s="832"/>
      <c r="P597" s="828" t="s">
        <v>40</v>
      </c>
      <c r="Q597" s="829"/>
      <c r="R597" s="829"/>
      <c r="S597" s="829"/>
      <c r="T597" s="829"/>
      <c r="U597" s="829"/>
      <c r="V597" s="830"/>
      <c r="W597" s="42" t="s">
        <v>0</v>
      </c>
      <c r="X597" s="43">
        <f>IFERROR(SUM(X592:X595),"0")</f>
        <v>0</v>
      </c>
      <c r="Y597" s="43">
        <f>IFERROR(SUM(Y592:Y595),"0")</f>
        <v>0</v>
      </c>
      <c r="Z597" s="42"/>
      <c r="AA597" s="67"/>
      <c r="AB597" s="67"/>
      <c r="AC597" s="67"/>
    </row>
    <row r="598" spans="1:68" ht="14.25" customHeight="1" x14ac:dyDescent="0.25">
      <c r="A598" s="820" t="s">
        <v>161</v>
      </c>
      <c r="B598" s="820"/>
      <c r="C598" s="820"/>
      <c r="D598" s="820"/>
      <c r="E598" s="820"/>
      <c r="F598" s="820"/>
      <c r="G598" s="820"/>
      <c r="H598" s="820"/>
      <c r="I598" s="820"/>
      <c r="J598" s="820"/>
      <c r="K598" s="820"/>
      <c r="L598" s="820"/>
      <c r="M598" s="820"/>
      <c r="N598" s="820"/>
      <c r="O598" s="820"/>
      <c r="P598" s="820"/>
      <c r="Q598" s="820"/>
      <c r="R598" s="820"/>
      <c r="S598" s="820"/>
      <c r="T598" s="820"/>
      <c r="U598" s="820"/>
      <c r="V598" s="820"/>
      <c r="W598" s="820"/>
      <c r="X598" s="820"/>
      <c r="Y598" s="820"/>
      <c r="Z598" s="820"/>
      <c r="AA598" s="66"/>
      <c r="AB598" s="66"/>
      <c r="AC598" s="80"/>
    </row>
    <row r="599" spans="1:68" ht="27" customHeight="1" x14ac:dyDescent="0.25">
      <c r="A599" s="63" t="s">
        <v>969</v>
      </c>
      <c r="B599" s="63" t="s">
        <v>970</v>
      </c>
      <c r="C599" s="36">
        <v>4301031280</v>
      </c>
      <c r="D599" s="821">
        <v>4640242180816</v>
      </c>
      <c r="E599" s="821"/>
      <c r="F599" s="62">
        <v>0.7</v>
      </c>
      <c r="G599" s="37">
        <v>6</v>
      </c>
      <c r="H599" s="62">
        <v>4.2</v>
      </c>
      <c r="I599" s="62">
        <v>4.47</v>
      </c>
      <c r="J599" s="37">
        <v>132</v>
      </c>
      <c r="K599" s="37" t="s">
        <v>113</v>
      </c>
      <c r="L599" s="37" t="s">
        <v>45</v>
      </c>
      <c r="M599" s="38" t="s">
        <v>82</v>
      </c>
      <c r="N599" s="38"/>
      <c r="O599" s="37">
        <v>40</v>
      </c>
      <c r="P599" s="1139" t="s">
        <v>971</v>
      </c>
      <c r="Q599" s="823"/>
      <c r="R599" s="823"/>
      <c r="S599" s="823"/>
      <c r="T599" s="824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03"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972</v>
      </c>
      <c r="AG599" s="78"/>
      <c r="AJ599" s="84" t="s">
        <v>45</v>
      </c>
      <c r="AK599" s="84">
        <v>0</v>
      </c>
      <c r="BB599" s="707" t="s">
        <v>66</v>
      </c>
      <c r="BM599" s="78">
        <f t="shared" ref="BM599:BM605" si="104">IFERROR(X599*I599/H599,"0")</f>
        <v>0</v>
      </c>
      <c r="BN599" s="78">
        <f t="shared" ref="BN599:BN605" si="105">IFERROR(Y599*I599/H599,"0")</f>
        <v>0</v>
      </c>
      <c r="BO599" s="78">
        <f t="shared" ref="BO599:BO605" si="106">IFERROR(1/J599*(X599/H599),"0")</f>
        <v>0</v>
      </c>
      <c r="BP599" s="78">
        <f t="shared" ref="BP599:BP605" si="107">IFERROR(1/J599*(Y599/H599),"0")</f>
        <v>0</v>
      </c>
    </row>
    <row r="600" spans="1:68" ht="27" customHeight="1" x14ac:dyDescent="0.25">
      <c r="A600" s="63" t="s">
        <v>973</v>
      </c>
      <c r="B600" s="63" t="s">
        <v>974</v>
      </c>
      <c r="C600" s="36">
        <v>4301031244</v>
      </c>
      <c r="D600" s="821">
        <v>4640242180595</v>
      </c>
      <c r="E600" s="821"/>
      <c r="F600" s="62">
        <v>0.7</v>
      </c>
      <c r="G600" s="37">
        <v>6</v>
      </c>
      <c r="H600" s="62">
        <v>4.2</v>
      </c>
      <c r="I600" s="62">
        <v>4.47</v>
      </c>
      <c r="J600" s="37">
        <v>132</v>
      </c>
      <c r="K600" s="37" t="s">
        <v>113</v>
      </c>
      <c r="L600" s="37" t="s">
        <v>45</v>
      </c>
      <c r="M600" s="38" t="s">
        <v>82</v>
      </c>
      <c r="N600" s="38"/>
      <c r="O600" s="37">
        <v>40</v>
      </c>
      <c r="P600" s="1140" t="s">
        <v>975</v>
      </c>
      <c r="Q600" s="823"/>
      <c r="R600" s="823"/>
      <c r="S600" s="823"/>
      <c r="T600" s="824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03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976</v>
      </c>
      <c r="AG600" s="78"/>
      <c r="AJ600" s="84" t="s">
        <v>45</v>
      </c>
      <c r="AK600" s="84">
        <v>0</v>
      </c>
      <c r="BB600" s="709" t="s">
        <v>66</v>
      </c>
      <c r="BM600" s="78">
        <f t="shared" si="104"/>
        <v>0</v>
      </c>
      <c r="BN600" s="78">
        <f t="shared" si="105"/>
        <v>0</v>
      </c>
      <c r="BO600" s="78">
        <f t="shared" si="106"/>
        <v>0</v>
      </c>
      <c r="BP600" s="78">
        <f t="shared" si="107"/>
        <v>0</v>
      </c>
    </row>
    <row r="601" spans="1:68" ht="27" customHeight="1" x14ac:dyDescent="0.25">
      <c r="A601" s="63" t="s">
        <v>977</v>
      </c>
      <c r="B601" s="63" t="s">
        <v>978</v>
      </c>
      <c r="C601" s="36">
        <v>4301031289</v>
      </c>
      <c r="D601" s="821">
        <v>4640242181615</v>
      </c>
      <c r="E601" s="821"/>
      <c r="F601" s="62">
        <v>0.7</v>
      </c>
      <c r="G601" s="37">
        <v>6</v>
      </c>
      <c r="H601" s="62">
        <v>4.2</v>
      </c>
      <c r="I601" s="62">
        <v>4.41</v>
      </c>
      <c r="J601" s="37">
        <v>132</v>
      </c>
      <c r="K601" s="37" t="s">
        <v>113</v>
      </c>
      <c r="L601" s="37" t="s">
        <v>45</v>
      </c>
      <c r="M601" s="38" t="s">
        <v>82</v>
      </c>
      <c r="N601" s="38"/>
      <c r="O601" s="37">
        <v>45</v>
      </c>
      <c r="P601" s="1141" t="s">
        <v>979</v>
      </c>
      <c r="Q601" s="823"/>
      <c r="R601" s="823"/>
      <c r="S601" s="823"/>
      <c r="T601" s="82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03"/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980</v>
      </c>
      <c r="AG601" s="78"/>
      <c r="AJ601" s="84" t="s">
        <v>45</v>
      </c>
      <c r="AK601" s="84">
        <v>0</v>
      </c>
      <c r="BB601" s="711" t="s">
        <v>66</v>
      </c>
      <c r="BM601" s="78">
        <f t="shared" si="104"/>
        <v>0</v>
      </c>
      <c r="BN601" s="78">
        <f t="shared" si="105"/>
        <v>0</v>
      </c>
      <c r="BO601" s="78">
        <f t="shared" si="106"/>
        <v>0</v>
      </c>
      <c r="BP601" s="78">
        <f t="shared" si="107"/>
        <v>0</v>
      </c>
    </row>
    <row r="602" spans="1:68" ht="27" customHeight="1" x14ac:dyDescent="0.25">
      <c r="A602" s="63" t="s">
        <v>981</v>
      </c>
      <c r="B602" s="63" t="s">
        <v>982</v>
      </c>
      <c r="C602" s="36">
        <v>4301031285</v>
      </c>
      <c r="D602" s="821">
        <v>4640242181639</v>
      </c>
      <c r="E602" s="821"/>
      <c r="F602" s="62">
        <v>0.7</v>
      </c>
      <c r="G602" s="37">
        <v>6</v>
      </c>
      <c r="H602" s="62">
        <v>4.2</v>
      </c>
      <c r="I602" s="62">
        <v>4.41</v>
      </c>
      <c r="J602" s="37">
        <v>132</v>
      </c>
      <c r="K602" s="37" t="s">
        <v>113</v>
      </c>
      <c r="L602" s="37" t="s">
        <v>45</v>
      </c>
      <c r="M602" s="38" t="s">
        <v>82</v>
      </c>
      <c r="N602" s="38"/>
      <c r="O602" s="37">
        <v>45</v>
      </c>
      <c r="P602" s="1142" t="s">
        <v>983</v>
      </c>
      <c r="Q602" s="823"/>
      <c r="R602" s="823"/>
      <c r="S602" s="823"/>
      <c r="T602" s="82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03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984</v>
      </c>
      <c r="AG602" s="78"/>
      <c r="AJ602" s="84" t="s">
        <v>45</v>
      </c>
      <c r="AK602" s="84">
        <v>0</v>
      </c>
      <c r="BB602" s="713" t="s">
        <v>66</v>
      </c>
      <c r="BM602" s="78">
        <f t="shared" si="104"/>
        <v>0</v>
      </c>
      <c r="BN602" s="78">
        <f t="shared" si="105"/>
        <v>0</v>
      </c>
      <c r="BO602" s="78">
        <f t="shared" si="106"/>
        <v>0</v>
      </c>
      <c r="BP602" s="78">
        <f t="shared" si="107"/>
        <v>0</v>
      </c>
    </row>
    <row r="603" spans="1:68" ht="27" customHeight="1" x14ac:dyDescent="0.25">
      <c r="A603" s="63" t="s">
        <v>985</v>
      </c>
      <c r="B603" s="63" t="s">
        <v>986</v>
      </c>
      <c r="C603" s="36">
        <v>4301031287</v>
      </c>
      <c r="D603" s="821">
        <v>4640242181622</v>
      </c>
      <c r="E603" s="821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113</v>
      </c>
      <c r="L603" s="37" t="s">
        <v>45</v>
      </c>
      <c r="M603" s="38" t="s">
        <v>82</v>
      </c>
      <c r="N603" s="38"/>
      <c r="O603" s="37">
        <v>45</v>
      </c>
      <c r="P603" s="1143" t="s">
        <v>987</v>
      </c>
      <c r="Q603" s="823"/>
      <c r="R603" s="823"/>
      <c r="S603" s="823"/>
      <c r="T603" s="82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03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988</v>
      </c>
      <c r="AG603" s="78"/>
      <c r="AJ603" s="84" t="s">
        <v>45</v>
      </c>
      <c r="AK603" s="84">
        <v>0</v>
      </c>
      <c r="BB603" s="715" t="s">
        <v>66</v>
      </c>
      <c r="BM603" s="78">
        <f t="shared" si="104"/>
        <v>0</v>
      </c>
      <c r="BN603" s="78">
        <f t="shared" si="105"/>
        <v>0</v>
      </c>
      <c r="BO603" s="78">
        <f t="shared" si="106"/>
        <v>0</v>
      </c>
      <c r="BP603" s="78">
        <f t="shared" si="107"/>
        <v>0</v>
      </c>
    </row>
    <row r="604" spans="1:68" ht="27" customHeight="1" x14ac:dyDescent="0.25">
      <c r="A604" s="63" t="s">
        <v>989</v>
      </c>
      <c r="B604" s="63" t="s">
        <v>990</v>
      </c>
      <c r="C604" s="36">
        <v>4301031203</v>
      </c>
      <c r="D604" s="821">
        <v>4640242180908</v>
      </c>
      <c r="E604" s="821"/>
      <c r="F604" s="62">
        <v>0.28000000000000003</v>
      </c>
      <c r="G604" s="37">
        <v>6</v>
      </c>
      <c r="H604" s="62">
        <v>1.68</v>
      </c>
      <c r="I604" s="62">
        <v>1.81</v>
      </c>
      <c r="J604" s="37">
        <v>234</v>
      </c>
      <c r="K604" s="37" t="s">
        <v>123</v>
      </c>
      <c r="L604" s="37" t="s">
        <v>45</v>
      </c>
      <c r="M604" s="38" t="s">
        <v>82</v>
      </c>
      <c r="N604" s="38"/>
      <c r="O604" s="37">
        <v>40</v>
      </c>
      <c r="P604" s="1144" t="s">
        <v>991</v>
      </c>
      <c r="Q604" s="823"/>
      <c r="R604" s="823"/>
      <c r="S604" s="823"/>
      <c r="T604" s="82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3"/>
        <v>0</v>
      </c>
      <c r="Z604" s="41" t="str">
        <f>IFERROR(IF(Y604=0,"",ROUNDUP(Y604/H604,0)*0.00502),"")</f>
        <v/>
      </c>
      <c r="AA604" s="68" t="s">
        <v>45</v>
      </c>
      <c r="AB604" s="69" t="s">
        <v>45</v>
      </c>
      <c r="AC604" s="716" t="s">
        <v>972</v>
      </c>
      <c r="AG604" s="78"/>
      <c r="AJ604" s="84" t="s">
        <v>45</v>
      </c>
      <c r="AK604" s="84">
        <v>0</v>
      </c>
      <c r="BB604" s="717" t="s">
        <v>66</v>
      </c>
      <c r="BM604" s="78">
        <f t="shared" si="104"/>
        <v>0</v>
      </c>
      <c r="BN604" s="78">
        <f t="shared" si="105"/>
        <v>0</v>
      </c>
      <c r="BO604" s="78">
        <f t="shared" si="106"/>
        <v>0</v>
      </c>
      <c r="BP604" s="78">
        <f t="shared" si="107"/>
        <v>0</v>
      </c>
    </row>
    <row r="605" spans="1:68" ht="27" customHeight="1" x14ac:dyDescent="0.25">
      <c r="A605" s="63" t="s">
        <v>992</v>
      </c>
      <c r="B605" s="63" t="s">
        <v>993</v>
      </c>
      <c r="C605" s="36">
        <v>4301031200</v>
      </c>
      <c r="D605" s="821">
        <v>4640242180489</v>
      </c>
      <c r="E605" s="821"/>
      <c r="F605" s="62">
        <v>0.28000000000000003</v>
      </c>
      <c r="G605" s="37">
        <v>6</v>
      </c>
      <c r="H605" s="62">
        <v>1.68</v>
      </c>
      <c r="I605" s="62">
        <v>1.84</v>
      </c>
      <c r="J605" s="37">
        <v>234</v>
      </c>
      <c r="K605" s="37" t="s">
        <v>123</v>
      </c>
      <c r="L605" s="37" t="s">
        <v>45</v>
      </c>
      <c r="M605" s="38" t="s">
        <v>82</v>
      </c>
      <c r="N605" s="38"/>
      <c r="O605" s="37">
        <v>40</v>
      </c>
      <c r="P605" s="1145" t="s">
        <v>994</v>
      </c>
      <c r="Q605" s="823"/>
      <c r="R605" s="823"/>
      <c r="S605" s="823"/>
      <c r="T605" s="82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3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18" t="s">
        <v>976</v>
      </c>
      <c r="AG605" s="78"/>
      <c r="AJ605" s="84" t="s">
        <v>45</v>
      </c>
      <c r="AK605" s="84">
        <v>0</v>
      </c>
      <c r="BB605" s="719" t="s">
        <v>66</v>
      </c>
      <c r="BM605" s="78">
        <f t="shared" si="104"/>
        <v>0</v>
      </c>
      <c r="BN605" s="78">
        <f t="shared" si="105"/>
        <v>0</v>
      </c>
      <c r="BO605" s="78">
        <f t="shared" si="106"/>
        <v>0</v>
      </c>
      <c r="BP605" s="78">
        <f t="shared" si="107"/>
        <v>0</v>
      </c>
    </row>
    <row r="606" spans="1:68" x14ac:dyDescent="0.2">
      <c r="A606" s="831"/>
      <c r="B606" s="831"/>
      <c r="C606" s="831"/>
      <c r="D606" s="831"/>
      <c r="E606" s="831"/>
      <c r="F606" s="831"/>
      <c r="G606" s="831"/>
      <c r="H606" s="831"/>
      <c r="I606" s="831"/>
      <c r="J606" s="831"/>
      <c r="K606" s="831"/>
      <c r="L606" s="831"/>
      <c r="M606" s="831"/>
      <c r="N606" s="831"/>
      <c r="O606" s="832"/>
      <c r="P606" s="828" t="s">
        <v>40</v>
      </c>
      <c r="Q606" s="829"/>
      <c r="R606" s="829"/>
      <c r="S606" s="829"/>
      <c r="T606" s="829"/>
      <c r="U606" s="829"/>
      <c r="V606" s="830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31"/>
      <c r="B607" s="831"/>
      <c r="C607" s="831"/>
      <c r="D607" s="831"/>
      <c r="E607" s="831"/>
      <c r="F607" s="831"/>
      <c r="G607" s="831"/>
      <c r="H607" s="831"/>
      <c r="I607" s="831"/>
      <c r="J607" s="831"/>
      <c r="K607" s="831"/>
      <c r="L607" s="831"/>
      <c r="M607" s="831"/>
      <c r="N607" s="831"/>
      <c r="O607" s="832"/>
      <c r="P607" s="828" t="s">
        <v>40</v>
      </c>
      <c r="Q607" s="829"/>
      <c r="R607" s="829"/>
      <c r="S607" s="829"/>
      <c r="T607" s="829"/>
      <c r="U607" s="829"/>
      <c r="V607" s="830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20" t="s">
        <v>78</v>
      </c>
      <c r="B608" s="820"/>
      <c r="C608" s="820"/>
      <c r="D608" s="820"/>
      <c r="E608" s="820"/>
      <c r="F608" s="820"/>
      <c r="G608" s="820"/>
      <c r="H608" s="820"/>
      <c r="I608" s="820"/>
      <c r="J608" s="820"/>
      <c r="K608" s="820"/>
      <c r="L608" s="820"/>
      <c r="M608" s="820"/>
      <c r="N608" s="820"/>
      <c r="O608" s="820"/>
      <c r="P608" s="820"/>
      <c r="Q608" s="820"/>
      <c r="R608" s="820"/>
      <c r="S608" s="820"/>
      <c r="T608" s="820"/>
      <c r="U608" s="820"/>
      <c r="V608" s="820"/>
      <c r="W608" s="820"/>
      <c r="X608" s="820"/>
      <c r="Y608" s="820"/>
      <c r="Z608" s="820"/>
      <c r="AA608" s="66"/>
      <c r="AB608" s="66"/>
      <c r="AC608" s="80"/>
    </row>
    <row r="609" spans="1:68" ht="27" customHeight="1" x14ac:dyDescent="0.25">
      <c r="A609" s="63" t="s">
        <v>995</v>
      </c>
      <c r="B609" s="63" t="s">
        <v>996</v>
      </c>
      <c r="C609" s="36">
        <v>4301051887</v>
      </c>
      <c r="D609" s="821">
        <v>4640242180533</v>
      </c>
      <c r="E609" s="821"/>
      <c r="F609" s="62">
        <v>1.3</v>
      </c>
      <c r="G609" s="37">
        <v>6</v>
      </c>
      <c r="H609" s="62">
        <v>7.8</v>
      </c>
      <c r="I609" s="62">
        <v>8.3190000000000008</v>
      </c>
      <c r="J609" s="37">
        <v>64</v>
      </c>
      <c r="K609" s="37" t="s">
        <v>106</v>
      </c>
      <c r="L609" s="37" t="s">
        <v>45</v>
      </c>
      <c r="M609" s="38" t="s">
        <v>112</v>
      </c>
      <c r="N609" s="38"/>
      <c r="O609" s="37">
        <v>45</v>
      </c>
      <c r="P609" s="1146" t="s">
        <v>997</v>
      </c>
      <c r="Q609" s="823"/>
      <c r="R609" s="823"/>
      <c r="S609" s="823"/>
      <c r="T609" s="82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0" t="s">
        <v>998</v>
      </c>
      <c r="AG609" s="78"/>
      <c r="AJ609" s="84" t="s">
        <v>45</v>
      </c>
      <c r="AK609" s="84">
        <v>0</v>
      </c>
      <c r="BB609" s="721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995</v>
      </c>
      <c r="B610" s="63" t="s">
        <v>999</v>
      </c>
      <c r="C610" s="36">
        <v>4301051746</v>
      </c>
      <c r="D610" s="821">
        <v>4640242180533</v>
      </c>
      <c r="E610" s="821"/>
      <c r="F610" s="62">
        <v>1.3</v>
      </c>
      <c r="G610" s="37">
        <v>6</v>
      </c>
      <c r="H610" s="62">
        <v>7.8</v>
      </c>
      <c r="I610" s="62">
        <v>8.3190000000000008</v>
      </c>
      <c r="J610" s="37">
        <v>64</v>
      </c>
      <c r="K610" s="37" t="s">
        <v>106</v>
      </c>
      <c r="L610" s="37" t="s">
        <v>45</v>
      </c>
      <c r="M610" s="38" t="s">
        <v>112</v>
      </c>
      <c r="N610" s="38"/>
      <c r="O610" s="37">
        <v>40</v>
      </c>
      <c r="P610" s="1147" t="s">
        <v>1000</v>
      </c>
      <c r="Q610" s="823"/>
      <c r="R610" s="823"/>
      <c r="S610" s="823"/>
      <c r="T610" s="82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2" t="s">
        <v>998</v>
      </c>
      <c r="AG610" s="78"/>
      <c r="AJ610" s="84" t="s">
        <v>45</v>
      </c>
      <c r="AK610" s="84">
        <v>0</v>
      </c>
      <c r="BB610" s="723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1001</v>
      </c>
      <c r="B611" s="63" t="s">
        <v>1002</v>
      </c>
      <c r="C611" s="36">
        <v>4301051933</v>
      </c>
      <c r="D611" s="821">
        <v>4640242180540</v>
      </c>
      <c r="E611" s="821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106</v>
      </c>
      <c r="L611" s="37" t="s">
        <v>45</v>
      </c>
      <c r="M611" s="38" t="s">
        <v>112</v>
      </c>
      <c r="N611" s="38"/>
      <c r="O611" s="37">
        <v>45</v>
      </c>
      <c r="P611" s="1148" t="s">
        <v>1003</v>
      </c>
      <c r="Q611" s="823"/>
      <c r="R611" s="823"/>
      <c r="S611" s="823"/>
      <c r="T611" s="82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1004</v>
      </c>
      <c r="AG611" s="78"/>
      <c r="AJ611" s="84" t="s">
        <v>45</v>
      </c>
      <c r="AK611" s="84">
        <v>0</v>
      </c>
      <c r="BB611" s="725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1005</v>
      </c>
      <c r="B612" s="63" t="s">
        <v>1006</v>
      </c>
      <c r="C612" s="36">
        <v>4301051920</v>
      </c>
      <c r="D612" s="821">
        <v>4640242181233</v>
      </c>
      <c r="E612" s="821"/>
      <c r="F612" s="62">
        <v>0.3</v>
      </c>
      <c r="G612" s="37">
        <v>6</v>
      </c>
      <c r="H612" s="62">
        <v>1.8</v>
      </c>
      <c r="I612" s="62">
        <v>2.0640000000000001</v>
      </c>
      <c r="J612" s="37">
        <v>182</v>
      </c>
      <c r="K612" s="37" t="s">
        <v>83</v>
      </c>
      <c r="L612" s="37" t="s">
        <v>45</v>
      </c>
      <c r="M612" s="38" t="s">
        <v>147</v>
      </c>
      <c r="N612" s="38"/>
      <c r="O612" s="37">
        <v>45</v>
      </c>
      <c r="P612" s="1149" t="s">
        <v>1007</v>
      </c>
      <c r="Q612" s="823"/>
      <c r="R612" s="823"/>
      <c r="S612" s="823"/>
      <c r="T612" s="824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IFERROR(IF(Y612=0,"",ROUNDUP(Y612/H612,0)*0.00651),"")</f>
        <v/>
      </c>
      <c r="AA612" s="68" t="s">
        <v>45</v>
      </c>
      <c r="AB612" s="69" t="s">
        <v>45</v>
      </c>
      <c r="AC612" s="726" t="s">
        <v>998</v>
      </c>
      <c r="AG612" s="78"/>
      <c r="AJ612" s="84" t="s">
        <v>45</v>
      </c>
      <c r="AK612" s="84">
        <v>0</v>
      </c>
      <c r="BB612" s="727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1008</v>
      </c>
      <c r="B613" s="63" t="s">
        <v>1009</v>
      </c>
      <c r="C613" s="36">
        <v>4301051921</v>
      </c>
      <c r="D613" s="821">
        <v>4640242181226</v>
      </c>
      <c r="E613" s="821"/>
      <c r="F613" s="62">
        <v>0.3</v>
      </c>
      <c r="G613" s="37">
        <v>6</v>
      </c>
      <c r="H613" s="62">
        <v>1.8</v>
      </c>
      <c r="I613" s="62">
        <v>2.052</v>
      </c>
      <c r="J613" s="37">
        <v>182</v>
      </c>
      <c r="K613" s="37" t="s">
        <v>83</v>
      </c>
      <c r="L613" s="37" t="s">
        <v>45</v>
      </c>
      <c r="M613" s="38" t="s">
        <v>147</v>
      </c>
      <c r="N613" s="38"/>
      <c r="O613" s="37">
        <v>45</v>
      </c>
      <c r="P613" s="1150" t="s">
        <v>1010</v>
      </c>
      <c r="Q613" s="823"/>
      <c r="R613" s="823"/>
      <c r="S613" s="823"/>
      <c r="T613" s="824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IFERROR(IF(Y613=0,"",ROUNDUP(Y613/H613,0)*0.00651),"")</f>
        <v/>
      </c>
      <c r="AA613" s="68" t="s">
        <v>45</v>
      </c>
      <c r="AB613" s="69" t="s">
        <v>45</v>
      </c>
      <c r="AC613" s="728" t="s">
        <v>1004</v>
      </c>
      <c r="AG613" s="78"/>
      <c r="AJ613" s="84" t="s">
        <v>45</v>
      </c>
      <c r="AK613" s="84">
        <v>0</v>
      </c>
      <c r="BB613" s="729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31"/>
      <c r="B614" s="831"/>
      <c r="C614" s="831"/>
      <c r="D614" s="831"/>
      <c r="E614" s="831"/>
      <c r="F614" s="831"/>
      <c r="G614" s="831"/>
      <c r="H614" s="831"/>
      <c r="I614" s="831"/>
      <c r="J614" s="831"/>
      <c r="K614" s="831"/>
      <c r="L614" s="831"/>
      <c r="M614" s="831"/>
      <c r="N614" s="831"/>
      <c r="O614" s="832"/>
      <c r="P614" s="828" t="s">
        <v>40</v>
      </c>
      <c r="Q614" s="829"/>
      <c r="R614" s="829"/>
      <c r="S614" s="829"/>
      <c r="T614" s="829"/>
      <c r="U614" s="829"/>
      <c r="V614" s="830"/>
      <c r="W614" s="42" t="s">
        <v>39</v>
      </c>
      <c r="X614" s="43">
        <f>IFERROR(X609/H609,"0")+IFERROR(X610/H610,"0")+IFERROR(X611/H611,"0")+IFERROR(X612/H612,"0")+IFERROR(X613/H613,"0")</f>
        <v>0</v>
      </c>
      <c r="Y614" s="43">
        <f>IFERROR(Y609/H609,"0")+IFERROR(Y610/H610,"0")+IFERROR(Y611/H611,"0")+IFERROR(Y612/H612,"0")+IFERROR(Y613/H613,"0")</f>
        <v>0</v>
      </c>
      <c r="Z614" s="43">
        <f>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31"/>
      <c r="B615" s="831"/>
      <c r="C615" s="831"/>
      <c r="D615" s="831"/>
      <c r="E615" s="831"/>
      <c r="F615" s="831"/>
      <c r="G615" s="831"/>
      <c r="H615" s="831"/>
      <c r="I615" s="831"/>
      <c r="J615" s="831"/>
      <c r="K615" s="831"/>
      <c r="L615" s="831"/>
      <c r="M615" s="831"/>
      <c r="N615" s="831"/>
      <c r="O615" s="832"/>
      <c r="P615" s="828" t="s">
        <v>40</v>
      </c>
      <c r="Q615" s="829"/>
      <c r="R615" s="829"/>
      <c r="S615" s="829"/>
      <c r="T615" s="829"/>
      <c r="U615" s="829"/>
      <c r="V615" s="830"/>
      <c r="W615" s="42" t="s">
        <v>0</v>
      </c>
      <c r="X615" s="43">
        <f>IFERROR(SUM(X609:X613),"0")</f>
        <v>0</v>
      </c>
      <c r="Y615" s="43">
        <f>IFERROR(SUM(Y609:Y613),"0")</f>
        <v>0</v>
      </c>
      <c r="Z615" s="42"/>
      <c r="AA615" s="67"/>
      <c r="AB615" s="67"/>
      <c r="AC615" s="67"/>
    </row>
    <row r="616" spans="1:68" ht="14.25" customHeight="1" x14ac:dyDescent="0.25">
      <c r="A616" s="820" t="s">
        <v>192</v>
      </c>
      <c r="B616" s="820"/>
      <c r="C616" s="820"/>
      <c r="D616" s="820"/>
      <c r="E616" s="820"/>
      <c r="F616" s="820"/>
      <c r="G616" s="820"/>
      <c r="H616" s="820"/>
      <c r="I616" s="820"/>
      <c r="J616" s="820"/>
      <c r="K616" s="820"/>
      <c r="L616" s="820"/>
      <c r="M616" s="820"/>
      <c r="N616" s="820"/>
      <c r="O616" s="820"/>
      <c r="P616" s="820"/>
      <c r="Q616" s="820"/>
      <c r="R616" s="820"/>
      <c r="S616" s="820"/>
      <c r="T616" s="820"/>
      <c r="U616" s="820"/>
      <c r="V616" s="820"/>
      <c r="W616" s="820"/>
      <c r="X616" s="820"/>
      <c r="Y616" s="820"/>
      <c r="Z616" s="820"/>
      <c r="AA616" s="66"/>
      <c r="AB616" s="66"/>
      <c r="AC616" s="80"/>
    </row>
    <row r="617" spans="1:68" ht="27" customHeight="1" x14ac:dyDescent="0.25">
      <c r="A617" s="63" t="s">
        <v>1011</v>
      </c>
      <c r="B617" s="63" t="s">
        <v>1012</v>
      </c>
      <c r="C617" s="36">
        <v>4301060408</v>
      </c>
      <c r="D617" s="821">
        <v>4640242180120</v>
      </c>
      <c r="E617" s="821"/>
      <c r="F617" s="62">
        <v>1.3</v>
      </c>
      <c r="G617" s="37">
        <v>6</v>
      </c>
      <c r="H617" s="62">
        <v>7.8</v>
      </c>
      <c r="I617" s="62">
        <v>8.2349999999999994</v>
      </c>
      <c r="J617" s="37">
        <v>64</v>
      </c>
      <c r="K617" s="37" t="s">
        <v>106</v>
      </c>
      <c r="L617" s="37" t="s">
        <v>45</v>
      </c>
      <c r="M617" s="38" t="s">
        <v>82</v>
      </c>
      <c r="N617" s="38"/>
      <c r="O617" s="37">
        <v>40</v>
      </c>
      <c r="P617" s="1151" t="s">
        <v>1013</v>
      </c>
      <c r="Q617" s="823"/>
      <c r="R617" s="823"/>
      <c r="S617" s="823"/>
      <c r="T617" s="824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0" t="s">
        <v>1014</v>
      </c>
      <c r="AG617" s="78"/>
      <c r="AJ617" s="84" t="s">
        <v>45</v>
      </c>
      <c r="AK617" s="84">
        <v>0</v>
      </c>
      <c r="BB617" s="731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1011</v>
      </c>
      <c r="B618" s="63" t="s">
        <v>1015</v>
      </c>
      <c r="C618" s="36">
        <v>4301060354</v>
      </c>
      <c r="D618" s="821">
        <v>4640242180120</v>
      </c>
      <c r="E618" s="821"/>
      <c r="F618" s="62">
        <v>1.3</v>
      </c>
      <c r="G618" s="37">
        <v>6</v>
      </c>
      <c r="H618" s="62">
        <v>7.8</v>
      </c>
      <c r="I618" s="62">
        <v>8.2349999999999994</v>
      </c>
      <c r="J618" s="37">
        <v>64</v>
      </c>
      <c r="K618" s="37" t="s">
        <v>106</v>
      </c>
      <c r="L618" s="37" t="s">
        <v>45</v>
      </c>
      <c r="M618" s="38" t="s">
        <v>82</v>
      </c>
      <c r="N618" s="38"/>
      <c r="O618" s="37">
        <v>40</v>
      </c>
      <c r="P618" s="1152" t="s">
        <v>1016</v>
      </c>
      <c r="Q618" s="823"/>
      <c r="R618" s="823"/>
      <c r="S618" s="823"/>
      <c r="T618" s="824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32" t="s">
        <v>1014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1017</v>
      </c>
      <c r="B619" s="63" t="s">
        <v>1018</v>
      </c>
      <c r="C619" s="36">
        <v>4301060407</v>
      </c>
      <c r="D619" s="821">
        <v>4640242180137</v>
      </c>
      <c r="E619" s="821"/>
      <c r="F619" s="62">
        <v>1.3</v>
      </c>
      <c r="G619" s="37">
        <v>6</v>
      </c>
      <c r="H619" s="62">
        <v>7.8</v>
      </c>
      <c r="I619" s="62">
        <v>8.2349999999999994</v>
      </c>
      <c r="J619" s="37">
        <v>64</v>
      </c>
      <c r="K619" s="37" t="s">
        <v>106</v>
      </c>
      <c r="L619" s="37" t="s">
        <v>45</v>
      </c>
      <c r="M619" s="38" t="s">
        <v>82</v>
      </c>
      <c r="N619" s="38"/>
      <c r="O619" s="37">
        <v>40</v>
      </c>
      <c r="P619" s="1153" t="s">
        <v>1019</v>
      </c>
      <c r="Q619" s="823"/>
      <c r="R619" s="823"/>
      <c r="S619" s="823"/>
      <c r="T619" s="824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34" t="s">
        <v>1020</v>
      </c>
      <c r="AG619" s="78"/>
      <c r="AJ619" s="84" t="s">
        <v>45</v>
      </c>
      <c r="AK619" s="84">
        <v>0</v>
      </c>
      <c r="BB619" s="735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1017</v>
      </c>
      <c r="B620" s="63" t="s">
        <v>1021</v>
      </c>
      <c r="C620" s="36">
        <v>4301060355</v>
      </c>
      <c r="D620" s="821">
        <v>4640242180137</v>
      </c>
      <c r="E620" s="821"/>
      <c r="F620" s="62">
        <v>1.3</v>
      </c>
      <c r="G620" s="37">
        <v>6</v>
      </c>
      <c r="H620" s="62">
        <v>7.8</v>
      </c>
      <c r="I620" s="62">
        <v>8.2349999999999994</v>
      </c>
      <c r="J620" s="37">
        <v>64</v>
      </c>
      <c r="K620" s="37" t="s">
        <v>106</v>
      </c>
      <c r="L620" s="37" t="s">
        <v>45</v>
      </c>
      <c r="M620" s="38" t="s">
        <v>82</v>
      </c>
      <c r="N620" s="38"/>
      <c r="O620" s="37">
        <v>40</v>
      </c>
      <c r="P620" s="1154" t="s">
        <v>1022</v>
      </c>
      <c r="Q620" s="823"/>
      <c r="R620" s="823"/>
      <c r="S620" s="823"/>
      <c r="T620" s="824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36" t="s">
        <v>1020</v>
      </c>
      <c r="AG620" s="78"/>
      <c r="AJ620" s="84" t="s">
        <v>45</v>
      </c>
      <c r="AK620" s="84">
        <v>0</v>
      </c>
      <c r="BB620" s="737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x14ac:dyDescent="0.2">
      <c r="A621" s="831"/>
      <c r="B621" s="831"/>
      <c r="C621" s="831"/>
      <c r="D621" s="831"/>
      <c r="E621" s="831"/>
      <c r="F621" s="831"/>
      <c r="G621" s="831"/>
      <c r="H621" s="831"/>
      <c r="I621" s="831"/>
      <c r="J621" s="831"/>
      <c r="K621" s="831"/>
      <c r="L621" s="831"/>
      <c r="M621" s="831"/>
      <c r="N621" s="831"/>
      <c r="O621" s="832"/>
      <c r="P621" s="828" t="s">
        <v>40</v>
      </c>
      <c r="Q621" s="829"/>
      <c r="R621" s="829"/>
      <c r="S621" s="829"/>
      <c r="T621" s="829"/>
      <c r="U621" s="829"/>
      <c r="V621" s="830"/>
      <c r="W621" s="42" t="s">
        <v>39</v>
      </c>
      <c r="X621" s="43">
        <f>IFERROR(X617/H617,"0")+IFERROR(X618/H618,"0")+IFERROR(X619/H619,"0")+IFERROR(X620/H620,"0")</f>
        <v>0</v>
      </c>
      <c r="Y621" s="43">
        <f>IFERROR(Y617/H617,"0")+IFERROR(Y618/H618,"0")+IFERROR(Y619/H619,"0")+IFERROR(Y620/H620,"0")</f>
        <v>0</v>
      </c>
      <c r="Z621" s="43">
        <f>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31"/>
      <c r="B622" s="831"/>
      <c r="C622" s="831"/>
      <c r="D622" s="831"/>
      <c r="E622" s="831"/>
      <c r="F622" s="831"/>
      <c r="G622" s="831"/>
      <c r="H622" s="831"/>
      <c r="I622" s="831"/>
      <c r="J622" s="831"/>
      <c r="K622" s="831"/>
      <c r="L622" s="831"/>
      <c r="M622" s="831"/>
      <c r="N622" s="831"/>
      <c r="O622" s="832"/>
      <c r="P622" s="828" t="s">
        <v>40</v>
      </c>
      <c r="Q622" s="829"/>
      <c r="R622" s="829"/>
      <c r="S622" s="829"/>
      <c r="T622" s="829"/>
      <c r="U622" s="829"/>
      <c r="V622" s="830"/>
      <c r="W622" s="42" t="s">
        <v>0</v>
      </c>
      <c r="X622" s="43">
        <f>IFERROR(SUM(X617:X620),"0")</f>
        <v>0</v>
      </c>
      <c r="Y622" s="43">
        <f>IFERROR(SUM(Y617:Y620),"0")</f>
        <v>0</v>
      </c>
      <c r="Z622" s="42"/>
      <c r="AA622" s="67"/>
      <c r="AB622" s="67"/>
      <c r="AC622" s="67"/>
    </row>
    <row r="623" spans="1:68" ht="16.5" customHeight="1" x14ac:dyDescent="0.25">
      <c r="A623" s="819" t="s">
        <v>1023</v>
      </c>
      <c r="B623" s="819"/>
      <c r="C623" s="819"/>
      <c r="D623" s="819"/>
      <c r="E623" s="819"/>
      <c r="F623" s="819"/>
      <c r="G623" s="819"/>
      <c r="H623" s="819"/>
      <c r="I623" s="819"/>
      <c r="J623" s="819"/>
      <c r="K623" s="819"/>
      <c r="L623" s="819"/>
      <c r="M623" s="819"/>
      <c r="N623" s="819"/>
      <c r="O623" s="819"/>
      <c r="P623" s="819"/>
      <c r="Q623" s="819"/>
      <c r="R623" s="819"/>
      <c r="S623" s="819"/>
      <c r="T623" s="819"/>
      <c r="U623" s="819"/>
      <c r="V623" s="819"/>
      <c r="W623" s="819"/>
      <c r="X623" s="819"/>
      <c r="Y623" s="819"/>
      <c r="Z623" s="819"/>
      <c r="AA623" s="65"/>
      <c r="AB623" s="65"/>
      <c r="AC623" s="79"/>
    </row>
    <row r="624" spans="1:68" ht="14.25" customHeight="1" x14ac:dyDescent="0.25">
      <c r="A624" s="820" t="s">
        <v>101</v>
      </c>
      <c r="B624" s="820"/>
      <c r="C624" s="820"/>
      <c r="D624" s="820"/>
      <c r="E624" s="820"/>
      <c r="F624" s="820"/>
      <c r="G624" s="820"/>
      <c r="H624" s="820"/>
      <c r="I624" s="820"/>
      <c r="J624" s="820"/>
      <c r="K624" s="820"/>
      <c r="L624" s="820"/>
      <c r="M624" s="820"/>
      <c r="N624" s="820"/>
      <c r="O624" s="820"/>
      <c r="P624" s="820"/>
      <c r="Q624" s="820"/>
      <c r="R624" s="820"/>
      <c r="S624" s="820"/>
      <c r="T624" s="820"/>
      <c r="U624" s="820"/>
      <c r="V624" s="820"/>
      <c r="W624" s="820"/>
      <c r="X624" s="820"/>
      <c r="Y624" s="820"/>
      <c r="Z624" s="820"/>
      <c r="AA624" s="66"/>
      <c r="AB624" s="66"/>
      <c r="AC624" s="80"/>
    </row>
    <row r="625" spans="1:68" ht="27" customHeight="1" x14ac:dyDescent="0.25">
      <c r="A625" s="63" t="s">
        <v>1024</v>
      </c>
      <c r="B625" s="63" t="s">
        <v>1025</v>
      </c>
      <c r="C625" s="36">
        <v>4301011951</v>
      </c>
      <c r="D625" s="821">
        <v>4640242180045</v>
      </c>
      <c r="E625" s="821"/>
      <c r="F625" s="62">
        <v>1.5</v>
      </c>
      <c r="G625" s="37">
        <v>8</v>
      </c>
      <c r="H625" s="62">
        <v>12</v>
      </c>
      <c r="I625" s="62">
        <v>12.435</v>
      </c>
      <c r="J625" s="37">
        <v>64</v>
      </c>
      <c r="K625" s="37" t="s">
        <v>106</v>
      </c>
      <c r="L625" s="37" t="s">
        <v>45</v>
      </c>
      <c r="M625" s="38" t="s">
        <v>105</v>
      </c>
      <c r="N625" s="38"/>
      <c r="O625" s="37">
        <v>55</v>
      </c>
      <c r="P625" s="1155" t="s">
        <v>1026</v>
      </c>
      <c r="Q625" s="823"/>
      <c r="R625" s="823"/>
      <c r="S625" s="823"/>
      <c r="T625" s="82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38" t="s">
        <v>1027</v>
      </c>
      <c r="AG625" s="78"/>
      <c r="AJ625" s="84" t="s">
        <v>45</v>
      </c>
      <c r="AK625" s="84">
        <v>0</v>
      </c>
      <c r="BB625" s="739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1028</v>
      </c>
      <c r="B626" s="63" t="s">
        <v>1029</v>
      </c>
      <c r="C626" s="36">
        <v>4301011950</v>
      </c>
      <c r="D626" s="821">
        <v>4640242180601</v>
      </c>
      <c r="E626" s="821"/>
      <c r="F626" s="62">
        <v>1.5</v>
      </c>
      <c r="G626" s="37">
        <v>8</v>
      </c>
      <c r="H626" s="62">
        <v>12</v>
      </c>
      <c r="I626" s="62">
        <v>12.435</v>
      </c>
      <c r="J626" s="37">
        <v>64</v>
      </c>
      <c r="K626" s="37" t="s">
        <v>106</v>
      </c>
      <c r="L626" s="37" t="s">
        <v>45</v>
      </c>
      <c r="M626" s="38" t="s">
        <v>105</v>
      </c>
      <c r="N626" s="38"/>
      <c r="O626" s="37">
        <v>55</v>
      </c>
      <c r="P626" s="1156" t="s">
        <v>1030</v>
      </c>
      <c r="Q626" s="823"/>
      <c r="R626" s="823"/>
      <c r="S626" s="823"/>
      <c r="T626" s="82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0" t="s">
        <v>1031</v>
      </c>
      <c r="AG626" s="78"/>
      <c r="AJ626" s="84" t="s">
        <v>45</v>
      </c>
      <c r="AK626" s="84">
        <v>0</v>
      </c>
      <c r="BB626" s="741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31"/>
      <c r="B627" s="831"/>
      <c r="C627" s="831"/>
      <c r="D627" s="831"/>
      <c r="E627" s="831"/>
      <c r="F627" s="831"/>
      <c r="G627" s="831"/>
      <c r="H627" s="831"/>
      <c r="I627" s="831"/>
      <c r="J627" s="831"/>
      <c r="K627" s="831"/>
      <c r="L627" s="831"/>
      <c r="M627" s="831"/>
      <c r="N627" s="831"/>
      <c r="O627" s="832"/>
      <c r="P627" s="828" t="s">
        <v>40</v>
      </c>
      <c r="Q627" s="829"/>
      <c r="R627" s="829"/>
      <c r="S627" s="829"/>
      <c r="T627" s="829"/>
      <c r="U627" s="829"/>
      <c r="V627" s="830"/>
      <c r="W627" s="42" t="s">
        <v>39</v>
      </c>
      <c r="X627" s="43">
        <f>IFERROR(X625/H625,"0")+IFERROR(X626/H626,"0")</f>
        <v>0</v>
      </c>
      <c r="Y627" s="43">
        <f>IFERROR(Y625/H625,"0")+IFERROR(Y626/H626,"0")</f>
        <v>0</v>
      </c>
      <c r="Z627" s="43">
        <f>IFERROR(IF(Z625="",0,Z625),"0")+IFERROR(IF(Z626="",0,Z626),"0")</f>
        <v>0</v>
      </c>
      <c r="AA627" s="67"/>
      <c r="AB627" s="67"/>
      <c r="AC627" s="67"/>
    </row>
    <row r="628" spans="1:68" x14ac:dyDescent="0.2">
      <c r="A628" s="831"/>
      <c r="B628" s="831"/>
      <c r="C628" s="831"/>
      <c r="D628" s="831"/>
      <c r="E628" s="831"/>
      <c r="F628" s="831"/>
      <c r="G628" s="831"/>
      <c r="H628" s="831"/>
      <c r="I628" s="831"/>
      <c r="J628" s="831"/>
      <c r="K628" s="831"/>
      <c r="L628" s="831"/>
      <c r="M628" s="831"/>
      <c r="N628" s="831"/>
      <c r="O628" s="832"/>
      <c r="P628" s="828" t="s">
        <v>40</v>
      </c>
      <c r="Q628" s="829"/>
      <c r="R628" s="829"/>
      <c r="S628" s="829"/>
      <c r="T628" s="829"/>
      <c r="U628" s="829"/>
      <c r="V628" s="830"/>
      <c r="W628" s="42" t="s">
        <v>0</v>
      </c>
      <c r="X628" s="43">
        <f>IFERROR(SUM(X625:X626),"0")</f>
        <v>0</v>
      </c>
      <c r="Y628" s="43">
        <f>IFERROR(SUM(Y625:Y626),"0")</f>
        <v>0</v>
      </c>
      <c r="Z628" s="42"/>
      <c r="AA628" s="67"/>
      <c r="AB628" s="67"/>
      <c r="AC628" s="67"/>
    </row>
    <row r="629" spans="1:68" ht="14.25" customHeight="1" x14ac:dyDescent="0.25">
      <c r="A629" s="820" t="s">
        <v>150</v>
      </c>
      <c r="B629" s="820"/>
      <c r="C629" s="820"/>
      <c r="D629" s="820"/>
      <c r="E629" s="820"/>
      <c r="F629" s="820"/>
      <c r="G629" s="820"/>
      <c r="H629" s="820"/>
      <c r="I629" s="820"/>
      <c r="J629" s="820"/>
      <c r="K629" s="820"/>
      <c r="L629" s="820"/>
      <c r="M629" s="820"/>
      <c r="N629" s="820"/>
      <c r="O629" s="820"/>
      <c r="P629" s="820"/>
      <c r="Q629" s="820"/>
      <c r="R629" s="820"/>
      <c r="S629" s="820"/>
      <c r="T629" s="820"/>
      <c r="U629" s="820"/>
      <c r="V629" s="820"/>
      <c r="W629" s="820"/>
      <c r="X629" s="820"/>
      <c r="Y629" s="820"/>
      <c r="Z629" s="820"/>
      <c r="AA629" s="66"/>
      <c r="AB629" s="66"/>
      <c r="AC629" s="80"/>
    </row>
    <row r="630" spans="1:68" ht="27" customHeight="1" x14ac:dyDescent="0.25">
      <c r="A630" s="63" t="s">
        <v>1032</v>
      </c>
      <c r="B630" s="63" t="s">
        <v>1033</v>
      </c>
      <c r="C630" s="36">
        <v>4301020314</v>
      </c>
      <c r="D630" s="821">
        <v>4640242180090</v>
      </c>
      <c r="E630" s="821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106</v>
      </c>
      <c r="L630" s="37" t="s">
        <v>45</v>
      </c>
      <c r="M630" s="38" t="s">
        <v>105</v>
      </c>
      <c r="N630" s="38"/>
      <c r="O630" s="37">
        <v>50</v>
      </c>
      <c r="P630" s="1158" t="s">
        <v>1034</v>
      </c>
      <c r="Q630" s="823"/>
      <c r="R630" s="823"/>
      <c r="S630" s="823"/>
      <c r="T630" s="82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2" t="s">
        <v>1035</v>
      </c>
      <c r="AG630" s="78"/>
      <c r="AJ630" s="84" t="s">
        <v>45</v>
      </c>
      <c r="AK630" s="84">
        <v>0</v>
      </c>
      <c r="BB630" s="74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31"/>
      <c r="B631" s="831"/>
      <c r="C631" s="831"/>
      <c r="D631" s="831"/>
      <c r="E631" s="831"/>
      <c r="F631" s="831"/>
      <c r="G631" s="831"/>
      <c r="H631" s="831"/>
      <c r="I631" s="831"/>
      <c r="J631" s="831"/>
      <c r="K631" s="831"/>
      <c r="L631" s="831"/>
      <c r="M631" s="831"/>
      <c r="N631" s="831"/>
      <c r="O631" s="832"/>
      <c r="P631" s="828" t="s">
        <v>40</v>
      </c>
      <c r="Q631" s="829"/>
      <c r="R631" s="829"/>
      <c r="S631" s="829"/>
      <c r="T631" s="829"/>
      <c r="U631" s="829"/>
      <c r="V631" s="830"/>
      <c r="W631" s="42" t="s">
        <v>39</v>
      </c>
      <c r="X631" s="43">
        <f>IFERROR(X630/H630,"0")</f>
        <v>0</v>
      </c>
      <c r="Y631" s="43">
        <f>IFERROR(Y630/H630,"0")</f>
        <v>0</v>
      </c>
      <c r="Z631" s="43">
        <f>IFERROR(IF(Z630="",0,Z630),"0")</f>
        <v>0</v>
      </c>
      <c r="AA631" s="67"/>
      <c r="AB631" s="67"/>
      <c r="AC631" s="67"/>
    </row>
    <row r="632" spans="1:68" x14ac:dyDescent="0.2">
      <c r="A632" s="831"/>
      <c r="B632" s="831"/>
      <c r="C632" s="831"/>
      <c r="D632" s="831"/>
      <c r="E632" s="831"/>
      <c r="F632" s="831"/>
      <c r="G632" s="831"/>
      <c r="H632" s="831"/>
      <c r="I632" s="831"/>
      <c r="J632" s="831"/>
      <c r="K632" s="831"/>
      <c r="L632" s="831"/>
      <c r="M632" s="831"/>
      <c r="N632" s="831"/>
      <c r="O632" s="832"/>
      <c r="P632" s="828" t="s">
        <v>40</v>
      </c>
      <c r="Q632" s="829"/>
      <c r="R632" s="829"/>
      <c r="S632" s="829"/>
      <c r="T632" s="829"/>
      <c r="U632" s="829"/>
      <c r="V632" s="830"/>
      <c r="W632" s="42" t="s">
        <v>0</v>
      </c>
      <c r="X632" s="43">
        <f>IFERROR(SUM(X630:X630),"0")</f>
        <v>0</v>
      </c>
      <c r="Y632" s="43">
        <f>IFERROR(SUM(Y630:Y630),"0")</f>
        <v>0</v>
      </c>
      <c r="Z632" s="42"/>
      <c r="AA632" s="67"/>
      <c r="AB632" s="67"/>
      <c r="AC632" s="67"/>
    </row>
    <row r="633" spans="1:68" ht="14.25" customHeight="1" x14ac:dyDescent="0.25">
      <c r="A633" s="820" t="s">
        <v>161</v>
      </c>
      <c r="B633" s="820"/>
      <c r="C633" s="820"/>
      <c r="D633" s="820"/>
      <c r="E633" s="820"/>
      <c r="F633" s="820"/>
      <c r="G633" s="820"/>
      <c r="H633" s="820"/>
      <c r="I633" s="820"/>
      <c r="J633" s="820"/>
      <c r="K633" s="820"/>
      <c r="L633" s="820"/>
      <c r="M633" s="820"/>
      <c r="N633" s="820"/>
      <c r="O633" s="820"/>
      <c r="P633" s="820"/>
      <c r="Q633" s="820"/>
      <c r="R633" s="820"/>
      <c r="S633" s="820"/>
      <c r="T633" s="820"/>
      <c r="U633" s="820"/>
      <c r="V633" s="820"/>
      <c r="W633" s="820"/>
      <c r="X633" s="820"/>
      <c r="Y633" s="820"/>
      <c r="Z633" s="820"/>
      <c r="AA633" s="66"/>
      <c r="AB633" s="66"/>
      <c r="AC633" s="80"/>
    </row>
    <row r="634" spans="1:68" ht="27" customHeight="1" x14ac:dyDescent="0.25">
      <c r="A634" s="63" t="s">
        <v>1036</v>
      </c>
      <c r="B634" s="63" t="s">
        <v>1037</v>
      </c>
      <c r="C634" s="36">
        <v>4301031321</v>
      </c>
      <c r="D634" s="821">
        <v>4640242180076</v>
      </c>
      <c r="E634" s="82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113</v>
      </c>
      <c r="L634" s="37" t="s">
        <v>45</v>
      </c>
      <c r="M634" s="38" t="s">
        <v>82</v>
      </c>
      <c r="N634" s="38"/>
      <c r="O634" s="37">
        <v>40</v>
      </c>
      <c r="P634" s="1159" t="s">
        <v>1038</v>
      </c>
      <c r="Q634" s="823"/>
      <c r="R634" s="823"/>
      <c r="S634" s="823"/>
      <c r="T634" s="824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4" t="s">
        <v>1039</v>
      </c>
      <c r="AG634" s="78"/>
      <c r="AJ634" s="84" t="s">
        <v>45</v>
      </c>
      <c r="AK634" s="84">
        <v>0</v>
      </c>
      <c r="BB634" s="74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831"/>
      <c r="B635" s="831"/>
      <c r="C635" s="831"/>
      <c r="D635" s="831"/>
      <c r="E635" s="831"/>
      <c r="F635" s="831"/>
      <c r="G635" s="831"/>
      <c r="H635" s="831"/>
      <c r="I635" s="831"/>
      <c r="J635" s="831"/>
      <c r="K635" s="831"/>
      <c r="L635" s="831"/>
      <c r="M635" s="831"/>
      <c r="N635" s="831"/>
      <c r="O635" s="832"/>
      <c r="P635" s="828" t="s">
        <v>40</v>
      </c>
      <c r="Q635" s="829"/>
      <c r="R635" s="829"/>
      <c r="S635" s="829"/>
      <c r="T635" s="829"/>
      <c r="U635" s="829"/>
      <c r="V635" s="830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831"/>
      <c r="B636" s="831"/>
      <c r="C636" s="831"/>
      <c r="D636" s="831"/>
      <c r="E636" s="831"/>
      <c r="F636" s="831"/>
      <c r="G636" s="831"/>
      <c r="H636" s="831"/>
      <c r="I636" s="831"/>
      <c r="J636" s="831"/>
      <c r="K636" s="831"/>
      <c r="L636" s="831"/>
      <c r="M636" s="831"/>
      <c r="N636" s="831"/>
      <c r="O636" s="832"/>
      <c r="P636" s="828" t="s">
        <v>40</v>
      </c>
      <c r="Q636" s="829"/>
      <c r="R636" s="829"/>
      <c r="S636" s="829"/>
      <c r="T636" s="829"/>
      <c r="U636" s="829"/>
      <c r="V636" s="830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820" t="s">
        <v>78</v>
      </c>
      <c r="B637" s="820"/>
      <c r="C637" s="820"/>
      <c r="D637" s="820"/>
      <c r="E637" s="820"/>
      <c r="F637" s="820"/>
      <c r="G637" s="820"/>
      <c r="H637" s="820"/>
      <c r="I637" s="820"/>
      <c r="J637" s="820"/>
      <c r="K637" s="820"/>
      <c r="L637" s="820"/>
      <c r="M637" s="820"/>
      <c r="N637" s="820"/>
      <c r="O637" s="820"/>
      <c r="P637" s="820"/>
      <c r="Q637" s="820"/>
      <c r="R637" s="820"/>
      <c r="S637" s="820"/>
      <c r="T637" s="820"/>
      <c r="U637" s="820"/>
      <c r="V637" s="820"/>
      <c r="W637" s="820"/>
      <c r="X637" s="820"/>
      <c r="Y637" s="820"/>
      <c r="Z637" s="820"/>
      <c r="AA637" s="66"/>
      <c r="AB637" s="66"/>
      <c r="AC637" s="80"/>
    </row>
    <row r="638" spans="1:68" ht="27" customHeight="1" x14ac:dyDescent="0.25">
      <c r="A638" s="63" t="s">
        <v>1040</v>
      </c>
      <c r="B638" s="63" t="s">
        <v>1041</v>
      </c>
      <c r="C638" s="36">
        <v>4301051474</v>
      </c>
      <c r="D638" s="821">
        <v>4640242180113</v>
      </c>
      <c r="E638" s="821"/>
      <c r="F638" s="62">
        <v>1.5</v>
      </c>
      <c r="G638" s="37">
        <v>6</v>
      </c>
      <c r="H638" s="62">
        <v>9</v>
      </c>
      <c r="I638" s="62">
        <v>9.4350000000000005</v>
      </c>
      <c r="J638" s="37">
        <v>64</v>
      </c>
      <c r="K638" s="37" t="s">
        <v>106</v>
      </c>
      <c r="L638" s="37" t="s">
        <v>45</v>
      </c>
      <c r="M638" s="38" t="s">
        <v>82</v>
      </c>
      <c r="N638" s="38"/>
      <c r="O638" s="37">
        <v>45</v>
      </c>
      <c r="P638" s="1160" t="s">
        <v>1042</v>
      </c>
      <c r="Q638" s="823"/>
      <c r="R638" s="823"/>
      <c r="S638" s="823"/>
      <c r="T638" s="824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IFERROR(IF(Y638=0,"",ROUNDUP(Y638/H638,0)*0.01898),"")</f>
        <v/>
      </c>
      <c r="AA638" s="68" t="s">
        <v>45</v>
      </c>
      <c r="AB638" s="69" t="s">
        <v>45</v>
      </c>
      <c r="AC638" s="746" t="s">
        <v>1043</v>
      </c>
      <c r="AG638" s="78"/>
      <c r="AJ638" s="84" t="s">
        <v>45</v>
      </c>
      <c r="AK638" s="84">
        <v>0</v>
      </c>
      <c r="BB638" s="74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1044</v>
      </c>
      <c r="B639" s="63" t="s">
        <v>1045</v>
      </c>
      <c r="C639" s="36">
        <v>4301051780</v>
      </c>
      <c r="D639" s="821">
        <v>4640242180106</v>
      </c>
      <c r="E639" s="821"/>
      <c r="F639" s="62">
        <v>1.3</v>
      </c>
      <c r="G639" s="37">
        <v>6</v>
      </c>
      <c r="H639" s="62">
        <v>7.8</v>
      </c>
      <c r="I639" s="62">
        <v>8.2349999999999994</v>
      </c>
      <c r="J639" s="37">
        <v>64</v>
      </c>
      <c r="K639" s="37" t="s">
        <v>106</v>
      </c>
      <c r="L639" s="37" t="s">
        <v>45</v>
      </c>
      <c r="M639" s="38" t="s">
        <v>82</v>
      </c>
      <c r="N639" s="38"/>
      <c r="O639" s="37">
        <v>45</v>
      </c>
      <c r="P639" s="1161" t="s">
        <v>1046</v>
      </c>
      <c r="Q639" s="823"/>
      <c r="R639" s="823"/>
      <c r="S639" s="823"/>
      <c r="T639" s="82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IFERROR(IF(Y639=0,"",ROUNDUP(Y639/H639,0)*0.01898),"")</f>
        <v/>
      </c>
      <c r="AA639" s="68" t="s">
        <v>45</v>
      </c>
      <c r="AB639" s="69" t="s">
        <v>45</v>
      </c>
      <c r="AC639" s="748" t="s">
        <v>1047</v>
      </c>
      <c r="AG639" s="78"/>
      <c r="AJ639" s="84" t="s">
        <v>45</v>
      </c>
      <c r="AK639" s="84">
        <v>0</v>
      </c>
      <c r="BB639" s="74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31"/>
      <c r="B640" s="831"/>
      <c r="C640" s="831"/>
      <c r="D640" s="831"/>
      <c r="E640" s="831"/>
      <c r="F640" s="831"/>
      <c r="G640" s="831"/>
      <c r="H640" s="831"/>
      <c r="I640" s="831"/>
      <c r="J640" s="831"/>
      <c r="K640" s="831"/>
      <c r="L640" s="831"/>
      <c r="M640" s="831"/>
      <c r="N640" s="831"/>
      <c r="O640" s="832"/>
      <c r="P640" s="828" t="s">
        <v>40</v>
      </c>
      <c r="Q640" s="829"/>
      <c r="R640" s="829"/>
      <c r="S640" s="829"/>
      <c r="T640" s="829"/>
      <c r="U640" s="829"/>
      <c r="V640" s="830"/>
      <c r="W640" s="42" t="s">
        <v>39</v>
      </c>
      <c r="X640" s="43">
        <f>IFERROR(X638/H638,"0")+IFERROR(X639/H639,"0")</f>
        <v>0</v>
      </c>
      <c r="Y640" s="43">
        <f>IFERROR(Y638/H638,"0")+IFERROR(Y639/H639,"0")</f>
        <v>0</v>
      </c>
      <c r="Z640" s="43">
        <f>IFERROR(IF(Z638="",0,Z638),"0")+IFERROR(IF(Z639="",0,Z639),"0")</f>
        <v>0</v>
      </c>
      <c r="AA640" s="67"/>
      <c r="AB640" s="67"/>
      <c r="AC640" s="67"/>
    </row>
    <row r="641" spans="1:33" x14ac:dyDescent="0.2">
      <c r="A641" s="831"/>
      <c r="B641" s="831"/>
      <c r="C641" s="831"/>
      <c r="D641" s="831"/>
      <c r="E641" s="831"/>
      <c r="F641" s="831"/>
      <c r="G641" s="831"/>
      <c r="H641" s="831"/>
      <c r="I641" s="831"/>
      <c r="J641" s="831"/>
      <c r="K641" s="831"/>
      <c r="L641" s="831"/>
      <c r="M641" s="831"/>
      <c r="N641" s="831"/>
      <c r="O641" s="832"/>
      <c r="P641" s="828" t="s">
        <v>40</v>
      </c>
      <c r="Q641" s="829"/>
      <c r="R641" s="829"/>
      <c r="S641" s="829"/>
      <c r="T641" s="829"/>
      <c r="U641" s="829"/>
      <c r="V641" s="830"/>
      <c r="W641" s="42" t="s">
        <v>0</v>
      </c>
      <c r="X641" s="43">
        <f>IFERROR(SUM(X638:X639),"0")</f>
        <v>0</v>
      </c>
      <c r="Y641" s="43">
        <f>IFERROR(SUM(Y638:Y639),"0")</f>
        <v>0</v>
      </c>
      <c r="Z641" s="42"/>
      <c r="AA641" s="67"/>
      <c r="AB641" s="67"/>
      <c r="AC641" s="67"/>
    </row>
    <row r="642" spans="1:33" ht="15" customHeight="1" x14ac:dyDescent="0.2">
      <c r="A642" s="831"/>
      <c r="B642" s="831"/>
      <c r="C642" s="831"/>
      <c r="D642" s="831"/>
      <c r="E642" s="831"/>
      <c r="F642" s="831"/>
      <c r="G642" s="831"/>
      <c r="H642" s="831"/>
      <c r="I642" s="831"/>
      <c r="J642" s="831"/>
      <c r="K642" s="831"/>
      <c r="L642" s="831"/>
      <c r="M642" s="831"/>
      <c r="N642" s="831"/>
      <c r="O642" s="1165"/>
      <c r="P642" s="1162" t="s">
        <v>33</v>
      </c>
      <c r="Q642" s="1163"/>
      <c r="R642" s="1163"/>
      <c r="S642" s="1163"/>
      <c r="T642" s="1163"/>
      <c r="U642" s="1163"/>
      <c r="V642" s="1164"/>
      <c r="W642" s="42" t="s">
        <v>0</v>
      </c>
      <c r="X642" s="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0</v>
      </c>
      <c r="Y642" s="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0</v>
      </c>
      <c r="Z642" s="42"/>
      <c r="AA642" s="67"/>
      <c r="AB642" s="67"/>
      <c r="AC642" s="67"/>
    </row>
    <row r="643" spans="1:33" x14ac:dyDescent="0.2">
      <c r="A643" s="831"/>
      <c r="B643" s="831"/>
      <c r="C643" s="831"/>
      <c r="D643" s="831"/>
      <c r="E643" s="831"/>
      <c r="F643" s="831"/>
      <c r="G643" s="831"/>
      <c r="H643" s="831"/>
      <c r="I643" s="831"/>
      <c r="J643" s="831"/>
      <c r="K643" s="831"/>
      <c r="L643" s="831"/>
      <c r="M643" s="831"/>
      <c r="N643" s="831"/>
      <c r="O643" s="1165"/>
      <c r="P643" s="1162" t="s">
        <v>34</v>
      </c>
      <c r="Q643" s="1163"/>
      <c r="R643" s="1163"/>
      <c r="S643" s="1163"/>
      <c r="T643" s="1163"/>
      <c r="U643" s="1163"/>
      <c r="V643" s="1164"/>
      <c r="W643" s="42" t="s">
        <v>0</v>
      </c>
      <c r="X643" s="43">
        <f>IFERROR(SUM(BM22:BM639),"0")</f>
        <v>0</v>
      </c>
      <c r="Y643" s="43">
        <f>IFERROR(SUM(BN22:BN639),"0")</f>
        <v>0</v>
      </c>
      <c r="Z643" s="42"/>
      <c r="AA643" s="67"/>
      <c r="AB643" s="67"/>
      <c r="AC643" s="67"/>
    </row>
    <row r="644" spans="1:33" x14ac:dyDescent="0.2">
      <c r="A644" s="831"/>
      <c r="B644" s="831"/>
      <c r="C644" s="831"/>
      <c r="D644" s="831"/>
      <c r="E644" s="831"/>
      <c r="F644" s="831"/>
      <c r="G644" s="831"/>
      <c r="H644" s="831"/>
      <c r="I644" s="831"/>
      <c r="J644" s="831"/>
      <c r="K644" s="831"/>
      <c r="L644" s="831"/>
      <c r="M644" s="831"/>
      <c r="N644" s="831"/>
      <c r="O644" s="1165"/>
      <c r="P644" s="1162" t="s">
        <v>35</v>
      </c>
      <c r="Q644" s="1163"/>
      <c r="R644" s="1163"/>
      <c r="S644" s="1163"/>
      <c r="T644" s="1163"/>
      <c r="U644" s="1163"/>
      <c r="V644" s="1164"/>
      <c r="W644" s="42" t="s">
        <v>20</v>
      </c>
      <c r="X644" s="44">
        <f>ROUNDUP(SUM(BO22:BO639),0)</f>
        <v>0</v>
      </c>
      <c r="Y644" s="44">
        <f>ROUNDUP(SUM(BP22:BP639),0)</f>
        <v>0</v>
      </c>
      <c r="Z644" s="42"/>
      <c r="AA644" s="67"/>
      <c r="AB644" s="67"/>
      <c r="AC644" s="67"/>
    </row>
    <row r="645" spans="1:33" x14ac:dyDescent="0.2">
      <c r="A645" s="831"/>
      <c r="B645" s="831"/>
      <c r="C645" s="831"/>
      <c r="D645" s="831"/>
      <c r="E645" s="831"/>
      <c r="F645" s="831"/>
      <c r="G645" s="831"/>
      <c r="H645" s="831"/>
      <c r="I645" s="831"/>
      <c r="J645" s="831"/>
      <c r="K645" s="831"/>
      <c r="L645" s="831"/>
      <c r="M645" s="831"/>
      <c r="N645" s="831"/>
      <c r="O645" s="1165"/>
      <c r="P645" s="1162" t="s">
        <v>36</v>
      </c>
      <c r="Q645" s="1163"/>
      <c r="R645" s="1163"/>
      <c r="S645" s="1163"/>
      <c r="T645" s="1163"/>
      <c r="U645" s="1163"/>
      <c r="V645" s="1164"/>
      <c r="W645" s="42" t="s">
        <v>0</v>
      </c>
      <c r="X645" s="43">
        <f>GrossWeightTotal+PalletQtyTotal*25</f>
        <v>0</v>
      </c>
      <c r="Y645" s="43">
        <f>GrossWeightTotalR+PalletQtyTotalR*25</f>
        <v>0</v>
      </c>
      <c r="Z645" s="42"/>
      <c r="AA645" s="67"/>
      <c r="AB645" s="67"/>
      <c r="AC645" s="67"/>
    </row>
    <row r="646" spans="1:33" x14ac:dyDescent="0.2">
      <c r="A646" s="831"/>
      <c r="B646" s="831"/>
      <c r="C646" s="831"/>
      <c r="D646" s="831"/>
      <c r="E646" s="831"/>
      <c r="F646" s="831"/>
      <c r="G646" s="831"/>
      <c r="H646" s="831"/>
      <c r="I646" s="831"/>
      <c r="J646" s="831"/>
      <c r="K646" s="831"/>
      <c r="L646" s="831"/>
      <c r="M646" s="831"/>
      <c r="N646" s="831"/>
      <c r="O646" s="1165"/>
      <c r="P646" s="1162" t="s">
        <v>37</v>
      </c>
      <c r="Q646" s="1163"/>
      <c r="R646" s="1163"/>
      <c r="S646" s="1163"/>
      <c r="T646" s="1163"/>
      <c r="U646" s="1163"/>
      <c r="V646" s="1164"/>
      <c r="W646" s="42" t="s">
        <v>20</v>
      </c>
      <c r="X646" s="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0</v>
      </c>
      <c r="Y646" s="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0</v>
      </c>
      <c r="Z646" s="42"/>
      <c r="AA646" s="67"/>
      <c r="AB646" s="67"/>
      <c r="AC646" s="67"/>
    </row>
    <row r="647" spans="1:33" ht="14.25" x14ac:dyDescent="0.2">
      <c r="A647" s="831"/>
      <c r="B647" s="831"/>
      <c r="C647" s="831"/>
      <c r="D647" s="831"/>
      <c r="E647" s="831"/>
      <c r="F647" s="831"/>
      <c r="G647" s="831"/>
      <c r="H647" s="831"/>
      <c r="I647" s="831"/>
      <c r="J647" s="831"/>
      <c r="K647" s="831"/>
      <c r="L647" s="831"/>
      <c r="M647" s="831"/>
      <c r="N647" s="831"/>
      <c r="O647" s="1165"/>
      <c r="P647" s="1162" t="s">
        <v>38</v>
      </c>
      <c r="Q647" s="1163"/>
      <c r="R647" s="1163"/>
      <c r="S647" s="1163"/>
      <c r="T647" s="1163"/>
      <c r="U647" s="1163"/>
      <c r="V647" s="1164"/>
      <c r="W647" s="45" t="s">
        <v>51</v>
      </c>
      <c r="X647" s="42"/>
      <c r="Y647" s="42"/>
      <c r="Z647" s="42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0</v>
      </c>
      <c r="AA647" s="67"/>
      <c r="AB647" s="67"/>
      <c r="AC647" s="67"/>
    </row>
    <row r="648" spans="1:33" ht="13.5" thickBot="1" x14ac:dyDescent="0.25"/>
    <row r="649" spans="1:33" ht="27" thickTop="1" thickBot="1" x14ac:dyDescent="0.25">
      <c r="A649" s="46" t="s">
        <v>9</v>
      </c>
      <c r="B649" s="85" t="s">
        <v>77</v>
      </c>
      <c r="C649" s="1157" t="s">
        <v>99</v>
      </c>
      <c r="D649" s="1157" t="s">
        <v>99</v>
      </c>
      <c r="E649" s="1157" t="s">
        <v>99</v>
      </c>
      <c r="F649" s="1157" t="s">
        <v>99</v>
      </c>
      <c r="G649" s="1157" t="s">
        <v>99</v>
      </c>
      <c r="H649" s="1157" t="s">
        <v>99</v>
      </c>
      <c r="I649" s="1157" t="s">
        <v>301</v>
      </c>
      <c r="J649" s="1157" t="s">
        <v>301</v>
      </c>
      <c r="K649" s="1157" t="s">
        <v>301</v>
      </c>
      <c r="L649" s="1157" t="s">
        <v>301</v>
      </c>
      <c r="M649" s="1157" t="s">
        <v>301</v>
      </c>
      <c r="N649" s="1166"/>
      <c r="O649" s="1157" t="s">
        <v>301</v>
      </c>
      <c r="P649" s="1157" t="s">
        <v>301</v>
      </c>
      <c r="Q649" s="1157" t="s">
        <v>301</v>
      </c>
      <c r="R649" s="1157" t="s">
        <v>301</v>
      </c>
      <c r="S649" s="1157" t="s">
        <v>301</v>
      </c>
      <c r="T649" s="1157" t="s">
        <v>301</v>
      </c>
      <c r="U649" s="1157" t="s">
        <v>301</v>
      </c>
      <c r="V649" s="1157" t="s">
        <v>301</v>
      </c>
      <c r="W649" s="1157" t="s">
        <v>301</v>
      </c>
      <c r="X649" s="1157" t="s">
        <v>647</v>
      </c>
      <c r="Y649" s="1157" t="s">
        <v>647</v>
      </c>
      <c r="Z649" s="1157" t="s">
        <v>731</v>
      </c>
      <c r="AA649" s="1157" t="s">
        <v>731</v>
      </c>
      <c r="AB649" s="1157" t="s">
        <v>731</v>
      </c>
      <c r="AC649" s="1157" t="s">
        <v>731</v>
      </c>
      <c r="AD649" s="85" t="s">
        <v>821</v>
      </c>
      <c r="AE649" s="85" t="s">
        <v>923</v>
      </c>
      <c r="AF649" s="1157" t="s">
        <v>929</v>
      </c>
      <c r="AG649" s="1157" t="s">
        <v>929</v>
      </c>
    </row>
    <row r="650" spans="1:33" ht="14.25" customHeight="1" thickTop="1" x14ac:dyDescent="0.2">
      <c r="A650" s="1167" t="s">
        <v>10</v>
      </c>
      <c r="B650" s="1157" t="s">
        <v>77</v>
      </c>
      <c r="C650" s="1157" t="s">
        <v>100</v>
      </c>
      <c r="D650" s="1157" t="s">
        <v>127</v>
      </c>
      <c r="E650" s="1157" t="s">
        <v>200</v>
      </c>
      <c r="F650" s="1157" t="s">
        <v>226</v>
      </c>
      <c r="G650" s="1157" t="s">
        <v>267</v>
      </c>
      <c r="H650" s="1157" t="s">
        <v>99</v>
      </c>
      <c r="I650" s="1157" t="s">
        <v>302</v>
      </c>
      <c r="J650" s="1157" t="s">
        <v>331</v>
      </c>
      <c r="K650" s="1157" t="s">
        <v>407</v>
      </c>
      <c r="L650" s="1157" t="s">
        <v>427</v>
      </c>
      <c r="M650" s="1157" t="s">
        <v>452</v>
      </c>
      <c r="N650" s="1"/>
      <c r="O650" s="1157" t="s">
        <v>479</v>
      </c>
      <c r="P650" s="1157" t="s">
        <v>482</v>
      </c>
      <c r="Q650" s="1157" t="s">
        <v>491</v>
      </c>
      <c r="R650" s="1157" t="s">
        <v>509</v>
      </c>
      <c r="S650" s="1157" t="s">
        <v>522</v>
      </c>
      <c r="T650" s="1157" t="s">
        <v>535</v>
      </c>
      <c r="U650" s="1157" t="s">
        <v>548</v>
      </c>
      <c r="V650" s="1157" t="s">
        <v>552</v>
      </c>
      <c r="W650" s="1157" t="s">
        <v>634</v>
      </c>
      <c r="X650" s="1157" t="s">
        <v>648</v>
      </c>
      <c r="Y650" s="1157" t="s">
        <v>689</v>
      </c>
      <c r="Z650" s="1157" t="s">
        <v>732</v>
      </c>
      <c r="AA650" s="1157" t="s">
        <v>785</v>
      </c>
      <c r="AB650" s="1157" t="s">
        <v>802</v>
      </c>
      <c r="AC650" s="1157" t="s">
        <v>814</v>
      </c>
      <c r="AD650" s="1157" t="s">
        <v>821</v>
      </c>
      <c r="AE650" s="1157" t="s">
        <v>923</v>
      </c>
      <c r="AF650" s="1157" t="s">
        <v>929</v>
      </c>
      <c r="AG650" s="1157" t="s">
        <v>1023</v>
      </c>
    </row>
    <row r="651" spans="1:33" ht="13.5" thickBot="1" x14ac:dyDescent="0.25">
      <c r="A651" s="1168"/>
      <c r="B651" s="1157"/>
      <c r="C651" s="1157"/>
      <c r="D651" s="1157"/>
      <c r="E651" s="1157"/>
      <c r="F651" s="1157"/>
      <c r="G651" s="1157"/>
      <c r="H651" s="1157"/>
      <c r="I651" s="1157"/>
      <c r="J651" s="1157"/>
      <c r="K651" s="1157"/>
      <c r="L651" s="1157"/>
      <c r="M651" s="1157"/>
      <c r="N651" s="1"/>
      <c r="O651" s="1157"/>
      <c r="P651" s="1157"/>
      <c r="Q651" s="1157"/>
      <c r="R651" s="1157"/>
      <c r="S651" s="1157"/>
      <c r="T651" s="1157"/>
      <c r="U651" s="1157"/>
      <c r="V651" s="1157"/>
      <c r="W651" s="1157"/>
      <c r="X651" s="1157"/>
      <c r="Y651" s="1157"/>
      <c r="Z651" s="1157"/>
      <c r="AA651" s="1157"/>
      <c r="AB651" s="1157"/>
      <c r="AC651" s="1157"/>
      <c r="AD651" s="1157"/>
      <c r="AE651" s="1157"/>
      <c r="AF651" s="1157"/>
      <c r="AG651" s="1157"/>
    </row>
    <row r="652" spans="1:33" ht="18" thickTop="1" thickBot="1" x14ac:dyDescent="0.25">
      <c r="A652" s="46" t="s">
        <v>13</v>
      </c>
      <c r="B652" s="52">
        <f>IFERROR(Y22*1,"0")+IFERROR(Y23*1,"0")+IFERROR(Y24*1,"0")+IFERROR(Y25*1,"0")+IFERROR(Y29*1,"0")</f>
        <v>0</v>
      </c>
      <c r="C652" s="52">
        <f>IFERROR(Y35*1,"0")+IFERROR(Y36*1,"0")+IFERROR(Y37*1,"0")+IFERROR(Y38*1,"0")+IFERROR(Y39*1,"0")+IFERROR(Y43*1,"0")+IFERROR(Y44*1,"0")</f>
        <v>0</v>
      </c>
      <c r="D652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0</v>
      </c>
      <c r="E652" s="52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52">
        <f>IFERROR(Y139*1,"0")+IFERROR(Y140*1,"0")+IFERROR(Y144*1,"0")+IFERROR(Y145*1,"0")+IFERROR(Y149*1,"0")+IFERROR(Y150*1,"0")</f>
        <v>0</v>
      </c>
      <c r="H652" s="52">
        <f>IFERROR(Y155*1,"0")+IFERROR(Y159*1,"0")+IFERROR(Y160*1,"0")+IFERROR(Y161*1,"0")+IFERROR(Y162*1,"0")+IFERROR(Y163*1,"0")+IFERROR(Y167*1,"0")+IFERROR(Y168*1,"0")</f>
        <v>0</v>
      </c>
      <c r="I652" s="52">
        <f>IFERROR(Y174*1,"0")+IFERROR(Y178*1,"0")+IFERROR(Y179*1,"0")+IFERROR(Y180*1,"0")+IFERROR(Y181*1,"0")+IFERROR(Y182*1,"0")+IFERROR(Y183*1,"0")+IFERROR(Y184*1,"0")+IFERROR(Y185*1,"0")+IFERROR(Y186*1,"0")</f>
        <v>0</v>
      </c>
      <c r="J65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2">
        <f>IFERROR(Y235*1,"0")+IFERROR(Y236*1,"0")+IFERROR(Y237*1,"0")+IFERROR(Y238*1,"0")+IFERROR(Y239*1,"0")+IFERROR(Y240*1,"0")+IFERROR(Y241*1,"0")+IFERROR(Y242*1,"0")</f>
        <v>0</v>
      </c>
      <c r="L652" s="52">
        <f>IFERROR(Y247*1,"0")+IFERROR(Y248*1,"0")+IFERROR(Y249*1,"0")+IFERROR(Y250*1,"0")+IFERROR(Y251*1,"0")+IFERROR(Y252*1,"0")+IFERROR(Y253*1,"0")+IFERROR(Y254*1,"0")+IFERROR(Y255*1,"0")+IFERROR(Y259*1,"0")</f>
        <v>0</v>
      </c>
      <c r="M652" s="52">
        <f>IFERROR(Y264*1,"0")+IFERROR(Y265*1,"0")+IFERROR(Y266*1,"0")+IFERROR(Y267*1,"0")+IFERROR(Y268*1,"0")+IFERROR(Y269*1,"0")+IFERROR(Y270*1,"0")+IFERROR(Y271*1,"0")+IFERROR(Y272*1,"0")</f>
        <v>0</v>
      </c>
      <c r="N652" s="1"/>
      <c r="O652" s="52">
        <f>IFERROR(Y277*1,"0")</f>
        <v>0</v>
      </c>
      <c r="P652" s="52">
        <f>IFERROR(Y282*1,"0")+IFERROR(Y283*1,"0")+IFERROR(Y284*1,"0")</f>
        <v>0</v>
      </c>
      <c r="Q652" s="52">
        <f>IFERROR(Y289*1,"0")+IFERROR(Y290*1,"0")+IFERROR(Y291*1,"0")+IFERROR(Y292*1,"0")+IFERROR(Y293*1,"0")+IFERROR(Y294*1,"0")</f>
        <v>0</v>
      </c>
      <c r="R652" s="52">
        <f>IFERROR(Y299*1,"0")+IFERROR(Y303*1,"0")+IFERROR(Y307*1,"0")+IFERROR(Y308*1,"0")</f>
        <v>0</v>
      </c>
      <c r="S652" s="52">
        <f>IFERROR(Y313*1,"0")+IFERROR(Y317*1,"0")+IFERROR(Y321*1,"0")+IFERROR(Y322*1,"0")</f>
        <v>0</v>
      </c>
      <c r="T652" s="52">
        <f>IFERROR(Y327*1,"0")+IFERROR(Y328*1,"0")+IFERROR(Y332*1,"0")+IFERROR(Y333*1,"0")+IFERROR(Y337*1,"0")</f>
        <v>0</v>
      </c>
      <c r="U652" s="52">
        <f>IFERROR(Y342*1,"0")</f>
        <v>0</v>
      </c>
      <c r="V652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52">
        <f>IFERROR(Y394*1,"0")+IFERROR(Y398*1,"0")+IFERROR(Y399*1,"0")+IFERROR(Y400*1,"0")</f>
        <v>0</v>
      </c>
      <c r="X652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2">
        <f>IFERROR(Y493*1,"0")+IFERROR(Y497*1,"0")+IFERROR(Y498*1,"0")+IFERROR(Y499*1,"0")+IFERROR(Y500*1,"0")</f>
        <v>0</v>
      </c>
      <c r="AB652" s="52">
        <f>IFERROR(Y505*1,"0")+IFERROR(Y506*1,"0")+IFERROR(Y507*1,"0")</f>
        <v>0</v>
      </c>
      <c r="AC652" s="52">
        <f>IFERROR(Y512*1,"0")+IFERROR(Y516*1,"0")</f>
        <v>0</v>
      </c>
      <c r="AD652" s="52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52">
        <f>IFERROR(Y576*1,"0")</f>
        <v>0</v>
      </c>
      <c r="AF652" s="52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2">
        <f>IFERROR(Y625*1,"0")+IFERROR(Y626*1,"0")+IFERROR(Y630*1,"0")+IFERROR(Y634*1,"0")+IFERROR(Y638*1,"0")+IFERROR(Y639*1,"0")</f>
        <v>0</v>
      </c>
    </row>
  </sheetData>
  <sheetProtection algorithmName="SHA-512" hashValue="1ihftM+GSsqkLp+4AvKrh492n+y1ZoWUXwaXbg0e0vNq7r4lgoiGZWWn3Wi/odyTFxgFZIOtuzuidngC8qeZWA==" saltValue="rAPe+59iqHrripK+Ggi0f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19 X411 X408 X406 X127 X101 X93 X55" xr:uid="{00000000-0002-0000-0000-000011000000}">
      <formula1>IF(AK37&gt;0,OR(X37=0,AND(IF(X37-AK37&gt;=0,TRUE,FALSE),X37&gt;0,IF(X37/(H37*J37)=ROUND(X37/(H37*J37),0),TRUE,FALSE))),FALSE)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293 X62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3" t="s">
        <v>1049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1051</v>
      </c>
      <c r="D6" s="53" t="s">
        <v>1052</v>
      </c>
      <c r="E6" s="53" t="s">
        <v>45</v>
      </c>
    </row>
    <row r="8" spans="2:8" x14ac:dyDescent="0.2">
      <c r="B8" s="53" t="s">
        <v>76</v>
      </c>
      <c r="C8" s="53" t="s">
        <v>1051</v>
      </c>
      <c r="D8" s="53" t="s">
        <v>45</v>
      </c>
      <c r="E8" s="53" t="s">
        <v>45</v>
      </c>
    </row>
    <row r="10" spans="2:8" x14ac:dyDescent="0.2">
      <c r="B10" s="53" t="s">
        <v>1053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1063</v>
      </c>
      <c r="C20" s="53" t="s">
        <v>45</v>
      </c>
      <c r="D20" s="53" t="s">
        <v>45</v>
      </c>
      <c r="E20" s="53" t="s">
        <v>45</v>
      </c>
    </row>
  </sheetData>
  <sheetProtection algorithmName="SHA-512" hashValue="omzCJcfMrHfU7gGH5BNzG/Yb9Dmggb9xkfzqIYm+MhKjDdQ7CSrL1vX9B82v4lQEsw2UsKdQDtZcR4+NxspR+g==" saltValue="hj5HoWY57ZjKCKU8XyznF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2025-03-07T05:59:24Z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