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34FC93-7D11-48E7-A929-618106D272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2" l="1"/>
  <c r="X623" i="2"/>
  <c r="BO622" i="2"/>
  <c r="BM622" i="2"/>
  <c r="Y622" i="2"/>
  <c r="BP622" i="2" s="1"/>
  <c r="BO621" i="2"/>
  <c r="BM621" i="2"/>
  <c r="Z621" i="2"/>
  <c r="Y621" i="2"/>
  <c r="BN621" i="2" s="1"/>
  <c r="X619" i="2"/>
  <c r="X618" i="2"/>
  <c r="BO617" i="2"/>
  <c r="BM617" i="2"/>
  <c r="Y617" i="2"/>
  <c r="Y619" i="2" s="1"/>
  <c r="X615" i="2"/>
  <c r="X614" i="2"/>
  <c r="BP613" i="2"/>
  <c r="BO613" i="2"/>
  <c r="BM613" i="2"/>
  <c r="Y613" i="2"/>
  <c r="Y614" i="2" s="1"/>
  <c r="X611" i="2"/>
  <c r="X610" i="2"/>
  <c r="BO609" i="2"/>
  <c r="BM609" i="2"/>
  <c r="Y609" i="2"/>
  <c r="BP609" i="2" s="1"/>
  <c r="BO608" i="2"/>
  <c r="BM608" i="2"/>
  <c r="Y608" i="2"/>
  <c r="X605" i="2"/>
  <c r="X604" i="2"/>
  <c r="BO603" i="2"/>
  <c r="BM603" i="2"/>
  <c r="Z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Y605" i="2" s="1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Z594" i="2"/>
  <c r="Y594" i="2"/>
  <c r="BN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BP587" i="2" s="1"/>
  <c r="BO586" i="2"/>
  <c r="BM586" i="2"/>
  <c r="Y586" i="2"/>
  <c r="BN586" i="2" s="1"/>
  <c r="BO585" i="2"/>
  <c r="BM585" i="2"/>
  <c r="Y585" i="2"/>
  <c r="BP585" i="2" s="1"/>
  <c r="BO584" i="2"/>
  <c r="BM584" i="2"/>
  <c r="Y584" i="2"/>
  <c r="BP584" i="2" s="1"/>
  <c r="BO583" i="2"/>
  <c r="BM583" i="2"/>
  <c r="Y583" i="2"/>
  <c r="BN583" i="2" s="1"/>
  <c r="BO582" i="2"/>
  <c r="BM582" i="2"/>
  <c r="Y582" i="2"/>
  <c r="BP582" i="2" s="1"/>
  <c r="X580" i="2"/>
  <c r="X579" i="2"/>
  <c r="BO578" i="2"/>
  <c r="BM578" i="2"/>
  <c r="Y578" i="2"/>
  <c r="Z578" i="2" s="1"/>
  <c r="BP577" i="2"/>
  <c r="BO577" i="2"/>
  <c r="BM577" i="2"/>
  <c r="Y577" i="2"/>
  <c r="BN577" i="2" s="1"/>
  <c r="BO576" i="2"/>
  <c r="BM576" i="2"/>
  <c r="Y576" i="2"/>
  <c r="BP576" i="2" s="1"/>
  <c r="BO575" i="2"/>
  <c r="BM575" i="2"/>
  <c r="Y575" i="2"/>
  <c r="Z575" i="2" s="1"/>
  <c r="X573" i="2"/>
  <c r="X572" i="2"/>
  <c r="BO571" i="2"/>
  <c r="BM571" i="2"/>
  <c r="Y571" i="2"/>
  <c r="BP571" i="2" s="1"/>
  <c r="BO570" i="2"/>
  <c r="BM570" i="2"/>
  <c r="Y570" i="2"/>
  <c r="BP570" i="2" s="1"/>
  <c r="BO569" i="2"/>
  <c r="BM569" i="2"/>
  <c r="Y569" i="2"/>
  <c r="BP569" i="2" s="1"/>
  <c r="BO568" i="2"/>
  <c r="BM568" i="2"/>
  <c r="Y568" i="2"/>
  <c r="BP568" i="2" s="1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O565" i="2"/>
  <c r="BM565" i="2"/>
  <c r="Y565" i="2"/>
  <c r="AE635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X556" i="2"/>
  <c r="X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Z552" i="2" s="1"/>
  <c r="P552" i="2"/>
  <c r="X550" i="2"/>
  <c r="X549" i="2"/>
  <c r="BO548" i="2"/>
  <c r="BM548" i="2"/>
  <c r="Y548" i="2"/>
  <c r="BP548" i="2" s="1"/>
  <c r="P548" i="2"/>
  <c r="BO547" i="2"/>
  <c r="BM547" i="2"/>
  <c r="Z547" i="2"/>
  <c r="Y547" i="2"/>
  <c r="BN547" i="2" s="1"/>
  <c r="P547" i="2"/>
  <c r="BO546" i="2"/>
  <c r="BM546" i="2"/>
  <c r="Y546" i="2"/>
  <c r="BP546" i="2" s="1"/>
  <c r="BO545" i="2"/>
  <c r="BM545" i="2"/>
  <c r="Y545" i="2"/>
  <c r="BP545" i="2" s="1"/>
  <c r="P545" i="2"/>
  <c r="BO544" i="2"/>
  <c r="BM544" i="2"/>
  <c r="Y544" i="2"/>
  <c r="BO543" i="2"/>
  <c r="BM543" i="2"/>
  <c r="Y543" i="2"/>
  <c r="BP543" i="2" s="1"/>
  <c r="P543" i="2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X535" i="2"/>
  <c r="X534" i="2"/>
  <c r="BP533" i="2"/>
  <c r="BO533" i="2"/>
  <c r="BN533" i="2"/>
  <c r="BM533" i="2"/>
  <c r="Z533" i="2"/>
  <c r="Y533" i="2"/>
  <c r="BO532" i="2"/>
  <c r="BM532" i="2"/>
  <c r="Y532" i="2"/>
  <c r="BP532" i="2" s="1"/>
  <c r="BO531" i="2"/>
  <c r="BM531" i="2"/>
  <c r="Y531" i="2"/>
  <c r="BO530" i="2"/>
  <c r="BM530" i="2"/>
  <c r="Y530" i="2"/>
  <c r="P530" i="2"/>
  <c r="X528" i="2"/>
  <c r="X527" i="2"/>
  <c r="BO526" i="2"/>
  <c r="BM526" i="2"/>
  <c r="Z526" i="2"/>
  <c r="Y526" i="2"/>
  <c r="BP526" i="2" s="1"/>
  <c r="P526" i="2"/>
  <c r="BO525" i="2"/>
  <c r="BM525" i="2"/>
  <c r="Y525" i="2"/>
  <c r="BP525" i="2" s="1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Z522" i="2"/>
  <c r="Y522" i="2"/>
  <c r="BN522" i="2" s="1"/>
  <c r="BO521" i="2"/>
  <c r="BM521" i="2"/>
  <c r="Y521" i="2"/>
  <c r="BP521" i="2" s="1"/>
  <c r="BO520" i="2"/>
  <c r="BM520" i="2"/>
  <c r="Y520" i="2"/>
  <c r="Z520" i="2" s="1"/>
  <c r="P520" i="2"/>
  <c r="BO519" i="2"/>
  <c r="BM519" i="2"/>
  <c r="Y519" i="2"/>
  <c r="Z519" i="2" s="1"/>
  <c r="P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Z514" i="2" s="1"/>
  <c r="P514" i="2"/>
  <c r="BO513" i="2"/>
  <c r="BM513" i="2"/>
  <c r="Y513" i="2"/>
  <c r="BP513" i="2" s="1"/>
  <c r="P513" i="2"/>
  <c r="BP512" i="2"/>
  <c r="BO512" i="2"/>
  <c r="BM512" i="2"/>
  <c r="Y512" i="2"/>
  <c r="P512" i="2"/>
  <c r="BO511" i="2"/>
  <c r="BM511" i="2"/>
  <c r="Y511" i="2"/>
  <c r="P511" i="2"/>
  <c r="X507" i="2"/>
  <c r="Y506" i="2"/>
  <c r="X506" i="2"/>
  <c r="BP505" i="2"/>
  <c r="BO505" i="2"/>
  <c r="BM505" i="2"/>
  <c r="Y505" i="2"/>
  <c r="BN505" i="2" s="1"/>
  <c r="P505" i="2"/>
  <c r="X503" i="2"/>
  <c r="X502" i="2"/>
  <c r="BO501" i="2"/>
  <c r="BM501" i="2"/>
  <c r="Y501" i="2"/>
  <c r="AC635" i="2" s="1"/>
  <c r="P501" i="2"/>
  <c r="X498" i="2"/>
  <c r="X497" i="2"/>
  <c r="BO496" i="2"/>
  <c r="BM496" i="2"/>
  <c r="Y496" i="2"/>
  <c r="BP496" i="2" s="1"/>
  <c r="BO495" i="2"/>
  <c r="BM495" i="2"/>
  <c r="Y495" i="2"/>
  <c r="P495" i="2"/>
  <c r="X492" i="2"/>
  <c r="X491" i="2"/>
  <c r="BO490" i="2"/>
  <c r="BM490" i="2"/>
  <c r="Y490" i="2"/>
  <c r="BP490" i="2" s="1"/>
  <c r="P490" i="2"/>
  <c r="BO489" i="2"/>
  <c r="BM489" i="2"/>
  <c r="Z489" i="2"/>
  <c r="Y489" i="2"/>
  <c r="BP489" i="2" s="1"/>
  <c r="BO488" i="2"/>
  <c r="BM488" i="2"/>
  <c r="Y488" i="2"/>
  <c r="P488" i="2"/>
  <c r="BO487" i="2"/>
  <c r="BM487" i="2"/>
  <c r="Z487" i="2"/>
  <c r="Y487" i="2"/>
  <c r="X485" i="2"/>
  <c r="X484" i="2"/>
  <c r="BO483" i="2"/>
  <c r="BM483" i="2"/>
  <c r="Y483" i="2"/>
  <c r="P483" i="2"/>
  <c r="BO482" i="2"/>
  <c r="BM482" i="2"/>
  <c r="Z482" i="2"/>
  <c r="Y482" i="2"/>
  <c r="P482" i="2"/>
  <c r="X479" i="2"/>
  <c r="X478" i="2"/>
  <c r="BO477" i="2"/>
  <c r="BM477" i="2"/>
  <c r="Y477" i="2"/>
  <c r="BP477" i="2" s="1"/>
  <c r="P477" i="2"/>
  <c r="BO476" i="2"/>
  <c r="BM476" i="2"/>
  <c r="Y476" i="2"/>
  <c r="P476" i="2"/>
  <c r="X474" i="2"/>
  <c r="X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BO463" i="2"/>
  <c r="BM463" i="2"/>
  <c r="Y463" i="2"/>
  <c r="P463" i="2"/>
  <c r="BO462" i="2"/>
  <c r="BM462" i="2"/>
  <c r="Y462" i="2"/>
  <c r="Z462" i="2" s="1"/>
  <c r="BO461" i="2"/>
  <c r="BM461" i="2"/>
  <c r="Z461" i="2"/>
  <c r="Y461" i="2"/>
  <c r="BN461" i="2" s="1"/>
  <c r="BO460" i="2"/>
  <c r="BM460" i="2"/>
  <c r="Y460" i="2"/>
  <c r="BP460" i="2" s="1"/>
  <c r="BO459" i="2"/>
  <c r="BM459" i="2"/>
  <c r="Y459" i="2"/>
  <c r="Y455" i="2"/>
  <c r="X455" i="2"/>
  <c r="X454" i="2"/>
  <c r="BO453" i="2"/>
  <c r="BM453" i="2"/>
  <c r="Y453" i="2"/>
  <c r="X451" i="2"/>
  <c r="X450" i="2"/>
  <c r="BO449" i="2"/>
  <c r="BM449" i="2"/>
  <c r="Y449" i="2"/>
  <c r="BP449" i="2" s="1"/>
  <c r="P449" i="2"/>
  <c r="BO448" i="2"/>
  <c r="BM448" i="2"/>
  <c r="Z448" i="2"/>
  <c r="Y448" i="2"/>
  <c r="BP448" i="2" s="1"/>
  <c r="P448" i="2"/>
  <c r="BO447" i="2"/>
  <c r="BM447" i="2"/>
  <c r="Y447" i="2"/>
  <c r="Z447" i="2" s="1"/>
  <c r="P447" i="2"/>
  <c r="BO446" i="2"/>
  <c r="BM446" i="2"/>
  <c r="Y446" i="2"/>
  <c r="BO445" i="2"/>
  <c r="BM445" i="2"/>
  <c r="Y445" i="2"/>
  <c r="BP445" i="2" s="1"/>
  <c r="P445" i="2"/>
  <c r="X443" i="2"/>
  <c r="Y442" i="2"/>
  <c r="X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X438" i="2"/>
  <c r="X437" i="2"/>
  <c r="BO436" i="2"/>
  <c r="BM436" i="2"/>
  <c r="Y436" i="2"/>
  <c r="Z436" i="2" s="1"/>
  <c r="P436" i="2"/>
  <c r="BO435" i="2"/>
  <c r="BM435" i="2"/>
  <c r="Y435" i="2"/>
  <c r="P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Z432" i="2" s="1"/>
  <c r="P432" i="2"/>
  <c r="BP431" i="2"/>
  <c r="BO431" i="2"/>
  <c r="BN431" i="2"/>
  <c r="BM431" i="2"/>
  <c r="Z431" i="2"/>
  <c r="Y431" i="2"/>
  <c r="P431" i="2"/>
  <c r="BO430" i="2"/>
  <c r="BM430" i="2"/>
  <c r="Y430" i="2"/>
  <c r="P430" i="2"/>
  <c r="BO429" i="2"/>
  <c r="BM429" i="2"/>
  <c r="Y429" i="2"/>
  <c r="P429" i="2"/>
  <c r="X426" i="2"/>
  <c r="X425" i="2"/>
  <c r="BO424" i="2"/>
  <c r="BM424" i="2"/>
  <c r="Z424" i="2"/>
  <c r="Z425" i="2" s="1"/>
  <c r="Y424" i="2"/>
  <c r="Y426" i="2" s="1"/>
  <c r="X422" i="2"/>
  <c r="X421" i="2"/>
  <c r="BP420" i="2"/>
  <c r="BO420" i="2"/>
  <c r="BN420" i="2"/>
  <c r="BM420" i="2"/>
  <c r="Z420" i="2"/>
  <c r="Y420" i="2"/>
  <c r="BO419" i="2"/>
  <c r="BM419" i="2"/>
  <c r="Y419" i="2"/>
  <c r="Y422" i="2" s="1"/>
  <c r="X417" i="2"/>
  <c r="Y416" i="2"/>
  <c r="X416" i="2"/>
  <c r="BP415" i="2"/>
  <c r="BO415" i="2"/>
  <c r="BN415" i="2"/>
  <c r="BM415" i="2"/>
  <c r="Z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P410" i="2"/>
  <c r="BO409" i="2"/>
  <c r="BM409" i="2"/>
  <c r="Z409" i="2"/>
  <c r="Y409" i="2"/>
  <c r="BP409" i="2" s="1"/>
  <c r="P409" i="2"/>
  <c r="BO408" i="2"/>
  <c r="BM408" i="2"/>
  <c r="Y408" i="2"/>
  <c r="BP408" i="2" s="1"/>
  <c r="P408" i="2"/>
  <c r="BO407" i="2"/>
  <c r="BM407" i="2"/>
  <c r="Z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P402" i="2"/>
  <c r="BP401" i="2"/>
  <c r="BO401" i="2"/>
  <c r="BN401" i="2"/>
  <c r="BM401" i="2"/>
  <c r="Z401" i="2"/>
  <c r="Y401" i="2"/>
  <c r="P401" i="2"/>
  <c r="X397" i="2"/>
  <c r="X396" i="2"/>
  <c r="BO395" i="2"/>
  <c r="BM395" i="2"/>
  <c r="Y395" i="2"/>
  <c r="P395" i="2"/>
  <c r="BO394" i="2"/>
  <c r="BM394" i="2"/>
  <c r="Y394" i="2"/>
  <c r="Z394" i="2" s="1"/>
  <c r="P394" i="2"/>
  <c r="BP393" i="2"/>
  <c r="BO393" i="2"/>
  <c r="BN393" i="2"/>
  <c r="BM393" i="2"/>
  <c r="Z393" i="2"/>
  <c r="Y393" i="2"/>
  <c r="P393" i="2"/>
  <c r="X391" i="2"/>
  <c r="X390" i="2"/>
  <c r="BO389" i="2"/>
  <c r="BM389" i="2"/>
  <c r="Z389" i="2"/>
  <c r="Z390" i="2" s="1"/>
  <c r="Y389" i="2"/>
  <c r="BN389" i="2" s="1"/>
  <c r="P389" i="2"/>
  <c r="X386" i="2"/>
  <c r="X385" i="2"/>
  <c r="BO384" i="2"/>
  <c r="BN384" i="2"/>
  <c r="BM384" i="2"/>
  <c r="Z384" i="2"/>
  <c r="Y384" i="2"/>
  <c r="BP384" i="2" s="1"/>
  <c r="P384" i="2"/>
  <c r="BO383" i="2"/>
  <c r="BM383" i="2"/>
  <c r="Y383" i="2"/>
  <c r="P383" i="2"/>
  <c r="BO382" i="2"/>
  <c r="BM382" i="2"/>
  <c r="Y382" i="2"/>
  <c r="Y386" i="2" s="1"/>
  <c r="P382" i="2"/>
  <c r="X380" i="2"/>
  <c r="X379" i="2"/>
  <c r="BO378" i="2"/>
  <c r="BN378" i="2"/>
  <c r="BM378" i="2"/>
  <c r="Z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X374" i="2"/>
  <c r="X373" i="2"/>
  <c r="BO372" i="2"/>
  <c r="BM372" i="2"/>
  <c r="Y372" i="2"/>
  <c r="BP372" i="2" s="1"/>
  <c r="P372" i="2"/>
  <c r="BP371" i="2"/>
  <c r="BO371" i="2"/>
  <c r="BN371" i="2"/>
  <c r="BM371" i="2"/>
  <c r="Z371" i="2"/>
  <c r="Y371" i="2"/>
  <c r="P371" i="2"/>
  <c r="BO370" i="2"/>
  <c r="BM370" i="2"/>
  <c r="Z370" i="2"/>
  <c r="Y370" i="2"/>
  <c r="P370" i="2"/>
  <c r="X368" i="2"/>
  <c r="X367" i="2"/>
  <c r="BO366" i="2"/>
  <c r="BM366" i="2"/>
  <c r="Y366" i="2"/>
  <c r="Z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P362" i="2"/>
  <c r="BP361" i="2"/>
  <c r="BO361" i="2"/>
  <c r="BN361" i="2"/>
  <c r="BM361" i="2"/>
  <c r="Z361" i="2"/>
  <c r="Y361" i="2"/>
  <c r="P361" i="2"/>
  <c r="X359" i="2"/>
  <c r="X358" i="2"/>
  <c r="BO357" i="2"/>
  <c r="BM357" i="2"/>
  <c r="Y357" i="2"/>
  <c r="P357" i="2"/>
  <c r="BO356" i="2"/>
  <c r="BM356" i="2"/>
  <c r="Y356" i="2"/>
  <c r="Z356" i="2" s="1"/>
  <c r="P356" i="2"/>
  <c r="BP355" i="2"/>
  <c r="BO355" i="2"/>
  <c r="BN355" i="2"/>
  <c r="BM355" i="2"/>
  <c r="Z355" i="2"/>
  <c r="Y355" i="2"/>
  <c r="P355" i="2"/>
  <c r="BO354" i="2"/>
  <c r="BM354" i="2"/>
  <c r="Y354" i="2"/>
  <c r="P354" i="2"/>
  <c r="X352" i="2"/>
  <c r="X351" i="2"/>
  <c r="BO350" i="2"/>
  <c r="BM350" i="2"/>
  <c r="Y350" i="2"/>
  <c r="P350" i="2"/>
  <c r="BO349" i="2"/>
  <c r="BM349" i="2"/>
  <c r="Z349" i="2"/>
  <c r="Y349" i="2"/>
  <c r="BP349" i="2" s="1"/>
  <c r="P349" i="2"/>
  <c r="BO348" i="2"/>
  <c r="BM348" i="2"/>
  <c r="Y348" i="2"/>
  <c r="BP348" i="2" s="1"/>
  <c r="P348" i="2"/>
  <c r="BO347" i="2"/>
  <c r="BM347" i="2"/>
  <c r="Z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P343" i="2"/>
  <c r="X340" i="2"/>
  <c r="X339" i="2"/>
  <c r="BO338" i="2"/>
  <c r="BM338" i="2"/>
  <c r="Z338" i="2"/>
  <c r="Z339" i="2" s="1"/>
  <c r="Y338" i="2"/>
  <c r="Y340" i="2" s="1"/>
  <c r="P338" i="2"/>
  <c r="X335" i="2"/>
  <c r="Y334" i="2"/>
  <c r="X334" i="2"/>
  <c r="BP333" i="2"/>
  <c r="BO333" i="2"/>
  <c r="BM333" i="2"/>
  <c r="Y333" i="2"/>
  <c r="Y335" i="2" s="1"/>
  <c r="P333" i="2"/>
  <c r="X331" i="2"/>
  <c r="X330" i="2"/>
  <c r="BO329" i="2"/>
  <c r="BM329" i="2"/>
  <c r="Y329" i="2"/>
  <c r="P329" i="2"/>
  <c r="BO328" i="2"/>
  <c r="BM328" i="2"/>
  <c r="Y328" i="2"/>
  <c r="BP328" i="2" s="1"/>
  <c r="P328" i="2"/>
  <c r="X326" i="2"/>
  <c r="X325" i="2"/>
  <c r="BO324" i="2"/>
  <c r="BM324" i="2"/>
  <c r="Y324" i="2"/>
  <c r="P324" i="2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O314" i="2"/>
  <c r="BM314" i="2"/>
  <c r="Y314" i="2"/>
  <c r="P314" i="2"/>
  <c r="Y312" i="2"/>
  <c r="X312" i="2"/>
  <c r="Y311" i="2"/>
  <c r="X311" i="2"/>
  <c r="BO310" i="2"/>
  <c r="BM310" i="2"/>
  <c r="Z310" i="2"/>
  <c r="Z311" i="2" s="1"/>
  <c r="Y310" i="2"/>
  <c r="BP310" i="2" s="1"/>
  <c r="P310" i="2"/>
  <c r="X307" i="2"/>
  <c r="X306" i="2"/>
  <c r="BP305" i="2"/>
  <c r="BO305" i="2"/>
  <c r="BN305" i="2"/>
  <c r="BM305" i="2"/>
  <c r="Z305" i="2"/>
  <c r="Z306" i="2" s="1"/>
  <c r="Y305" i="2"/>
  <c r="Y306" i="2" s="1"/>
  <c r="P305" i="2"/>
  <c r="X303" i="2"/>
  <c r="Y302" i="2"/>
  <c r="X302" i="2"/>
  <c r="BP301" i="2"/>
  <c r="BO301" i="2"/>
  <c r="BN301" i="2"/>
  <c r="BM301" i="2"/>
  <c r="Z301" i="2"/>
  <c r="Z302" i="2" s="1"/>
  <c r="Y301" i="2"/>
  <c r="Y303" i="2" s="1"/>
  <c r="P301" i="2"/>
  <c r="X299" i="2"/>
  <c r="X298" i="2"/>
  <c r="BO297" i="2"/>
  <c r="BM297" i="2"/>
  <c r="Y297" i="2"/>
  <c r="P297" i="2"/>
  <c r="X294" i="2"/>
  <c r="X293" i="2"/>
  <c r="BP292" i="2"/>
  <c r="BO292" i="2"/>
  <c r="BN292" i="2"/>
  <c r="BM292" i="2"/>
  <c r="Z292" i="2"/>
  <c r="Y292" i="2"/>
  <c r="P292" i="2"/>
  <c r="BO291" i="2"/>
  <c r="BM291" i="2"/>
  <c r="Y291" i="2"/>
  <c r="BP291" i="2" s="1"/>
  <c r="P291" i="2"/>
  <c r="BO290" i="2"/>
  <c r="BM290" i="2"/>
  <c r="Z290" i="2"/>
  <c r="Y290" i="2"/>
  <c r="BN290" i="2" s="1"/>
  <c r="P290" i="2"/>
  <c r="BO289" i="2"/>
  <c r="BM289" i="2"/>
  <c r="Y289" i="2"/>
  <c r="P289" i="2"/>
  <c r="BO288" i="2"/>
  <c r="BM288" i="2"/>
  <c r="Z288" i="2"/>
  <c r="Y288" i="2"/>
  <c r="P288" i="2"/>
  <c r="X285" i="2"/>
  <c r="X284" i="2"/>
  <c r="BP283" i="2"/>
  <c r="BO283" i="2"/>
  <c r="BM283" i="2"/>
  <c r="Y283" i="2"/>
  <c r="BN283" i="2" s="1"/>
  <c r="P283" i="2"/>
  <c r="BO282" i="2"/>
  <c r="BM282" i="2"/>
  <c r="Y282" i="2"/>
  <c r="Y284" i="2" s="1"/>
  <c r="P282" i="2"/>
  <c r="BP281" i="2"/>
  <c r="BO281" i="2"/>
  <c r="BN281" i="2"/>
  <c r="BM281" i="2"/>
  <c r="Z281" i="2"/>
  <c r="Y281" i="2"/>
  <c r="P281" i="2"/>
  <c r="X278" i="2"/>
  <c r="Y277" i="2"/>
  <c r="X277" i="2"/>
  <c r="BP276" i="2"/>
  <c r="BO276" i="2"/>
  <c r="BN276" i="2"/>
  <c r="BM276" i="2"/>
  <c r="Z276" i="2"/>
  <c r="Z277" i="2" s="1"/>
  <c r="Y276" i="2"/>
  <c r="O635" i="2" s="1"/>
  <c r="P276" i="2"/>
  <c r="X273" i="2"/>
  <c r="X272" i="2"/>
  <c r="BO271" i="2"/>
  <c r="BM271" i="2"/>
  <c r="Y271" i="2"/>
  <c r="P271" i="2"/>
  <c r="BO270" i="2"/>
  <c r="BM270" i="2"/>
  <c r="Y270" i="2"/>
  <c r="Z270" i="2" s="1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N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P265" i="2"/>
  <c r="BP264" i="2"/>
  <c r="BO264" i="2"/>
  <c r="BM264" i="2"/>
  <c r="Y264" i="2"/>
  <c r="P264" i="2"/>
  <c r="BO263" i="2"/>
  <c r="BM263" i="2"/>
  <c r="Y263" i="2"/>
  <c r="P263" i="2"/>
  <c r="Y260" i="2"/>
  <c r="X260" i="2"/>
  <c r="Y259" i="2"/>
  <c r="X259" i="2"/>
  <c r="BP258" i="2"/>
  <c r="BO258" i="2"/>
  <c r="BN258" i="2"/>
  <c r="BM258" i="2"/>
  <c r="Z258" i="2"/>
  <c r="Z259" i="2" s="1"/>
  <c r="Y258" i="2"/>
  <c r="P258" i="2"/>
  <c r="X256" i="2"/>
  <c r="X255" i="2"/>
  <c r="BO254" i="2"/>
  <c r="BM254" i="2"/>
  <c r="Z254" i="2"/>
  <c r="Y254" i="2"/>
  <c r="BN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Z239" i="2"/>
  <c r="Y239" i="2"/>
  <c r="BP239" i="2" s="1"/>
  <c r="P239" i="2"/>
  <c r="BO238" i="2"/>
  <c r="BM238" i="2"/>
  <c r="Y238" i="2"/>
  <c r="Z238" i="2" s="1"/>
  <c r="P238" i="2"/>
  <c r="X235" i="2"/>
  <c r="X234" i="2"/>
  <c r="BO233" i="2"/>
  <c r="BM233" i="2"/>
  <c r="Y233" i="2"/>
  <c r="BP233" i="2" s="1"/>
  <c r="P233" i="2"/>
  <c r="BO232" i="2"/>
  <c r="BM232" i="2"/>
  <c r="Z232" i="2"/>
  <c r="Y232" i="2"/>
  <c r="BN232" i="2" s="1"/>
  <c r="P232" i="2"/>
  <c r="BO231" i="2"/>
  <c r="BM231" i="2"/>
  <c r="Y231" i="2"/>
  <c r="P231" i="2"/>
  <c r="BP230" i="2"/>
  <c r="BO230" i="2"/>
  <c r="BM230" i="2"/>
  <c r="Y230" i="2"/>
  <c r="X228" i="2"/>
  <c r="X227" i="2"/>
  <c r="BO226" i="2"/>
  <c r="BM226" i="2"/>
  <c r="Y226" i="2"/>
  <c r="P226" i="2"/>
  <c r="BP225" i="2"/>
  <c r="BO225" i="2"/>
  <c r="BM225" i="2"/>
  <c r="Y225" i="2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N216" i="2" s="1"/>
  <c r="P216" i="2"/>
  <c r="BO215" i="2"/>
  <c r="BN215" i="2"/>
  <c r="BM215" i="2"/>
  <c r="Z215" i="2"/>
  <c r="Y215" i="2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P200" i="2"/>
  <c r="BO199" i="2"/>
  <c r="BM199" i="2"/>
  <c r="Y199" i="2"/>
  <c r="P199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X191" i="2"/>
  <c r="X190" i="2"/>
  <c r="BP189" i="2"/>
  <c r="BO189" i="2"/>
  <c r="BN189" i="2"/>
  <c r="BM189" i="2"/>
  <c r="Z189" i="2"/>
  <c r="Y189" i="2"/>
  <c r="P189" i="2"/>
  <c r="BO188" i="2"/>
  <c r="BM188" i="2"/>
  <c r="Y188" i="2"/>
  <c r="P188" i="2"/>
  <c r="BO187" i="2"/>
  <c r="BM187" i="2"/>
  <c r="Y187" i="2"/>
  <c r="BP187" i="2" s="1"/>
  <c r="P187" i="2"/>
  <c r="BO186" i="2"/>
  <c r="BM186" i="2"/>
  <c r="Y186" i="2"/>
  <c r="BP186" i="2" s="1"/>
  <c r="P186" i="2"/>
  <c r="BP185" i="2"/>
  <c r="BO185" i="2"/>
  <c r="BN185" i="2"/>
  <c r="BM185" i="2"/>
  <c r="Z185" i="2"/>
  <c r="Y185" i="2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Z182" i="2"/>
  <c r="Y182" i="2"/>
  <c r="BP182" i="2" s="1"/>
  <c r="P182" i="2"/>
  <c r="BO181" i="2"/>
  <c r="BM181" i="2"/>
  <c r="Y181" i="2"/>
  <c r="Z181" i="2" s="1"/>
  <c r="X179" i="2"/>
  <c r="X178" i="2"/>
  <c r="BO177" i="2"/>
  <c r="BM177" i="2"/>
  <c r="Y177" i="2"/>
  <c r="P177" i="2"/>
  <c r="X173" i="2"/>
  <c r="X172" i="2"/>
  <c r="BP171" i="2"/>
  <c r="BO171" i="2"/>
  <c r="BN171" i="2"/>
  <c r="BM171" i="2"/>
  <c r="Z171" i="2"/>
  <c r="Y171" i="2"/>
  <c r="P171" i="2"/>
  <c r="BO170" i="2"/>
  <c r="BM170" i="2"/>
  <c r="Y170" i="2"/>
  <c r="Y172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P163" i="2"/>
  <c r="BO163" i="2"/>
  <c r="BM163" i="2"/>
  <c r="Y163" i="2"/>
  <c r="BN163" i="2" s="1"/>
  <c r="P163" i="2"/>
  <c r="BO162" i="2"/>
  <c r="BM162" i="2"/>
  <c r="Y162" i="2"/>
  <c r="P162" i="2"/>
  <c r="Y160" i="2"/>
  <c r="X160" i="2"/>
  <c r="X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P152" i="2"/>
  <c r="X150" i="2"/>
  <c r="X149" i="2"/>
  <c r="BP148" i="2"/>
  <c r="BO148" i="2"/>
  <c r="BN148" i="2"/>
  <c r="BM148" i="2"/>
  <c r="Z148" i="2"/>
  <c r="Y148" i="2"/>
  <c r="P148" i="2"/>
  <c r="BO147" i="2"/>
  <c r="BM147" i="2"/>
  <c r="Y147" i="2"/>
  <c r="Y149" i="2" s="1"/>
  <c r="P147" i="2"/>
  <c r="X145" i="2"/>
  <c r="X144" i="2"/>
  <c r="BO143" i="2"/>
  <c r="BM143" i="2"/>
  <c r="Y143" i="2"/>
  <c r="BP143" i="2" s="1"/>
  <c r="P143" i="2"/>
  <c r="BO142" i="2"/>
  <c r="BM142" i="2"/>
  <c r="Y142" i="2"/>
  <c r="P142" i="2"/>
  <c r="X139" i="2"/>
  <c r="X138" i="2"/>
  <c r="BP137" i="2"/>
  <c r="BO137" i="2"/>
  <c r="BN137" i="2"/>
  <c r="BM137" i="2"/>
  <c r="Z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Z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O128" i="2"/>
  <c r="BM128" i="2"/>
  <c r="Y128" i="2"/>
  <c r="P128" i="2"/>
  <c r="BO127" i="2"/>
  <c r="BM127" i="2"/>
  <c r="Y127" i="2"/>
  <c r="BP127" i="2" s="1"/>
  <c r="BO126" i="2"/>
  <c r="BM126" i="2"/>
  <c r="Y126" i="2"/>
  <c r="BP126" i="2" s="1"/>
  <c r="P126" i="2"/>
  <c r="BO125" i="2"/>
  <c r="BM125" i="2"/>
  <c r="Y125" i="2"/>
  <c r="BO124" i="2"/>
  <c r="BM124" i="2"/>
  <c r="Y124" i="2"/>
  <c r="P124" i="2"/>
  <c r="X122" i="2"/>
  <c r="X121" i="2"/>
  <c r="BP120" i="2"/>
  <c r="BO120" i="2"/>
  <c r="BM120" i="2"/>
  <c r="Y120" i="2"/>
  <c r="BN120" i="2" s="1"/>
  <c r="P120" i="2"/>
  <c r="BO119" i="2"/>
  <c r="BM119" i="2"/>
  <c r="Y119" i="2"/>
  <c r="P119" i="2"/>
  <c r="BO118" i="2"/>
  <c r="BM118" i="2"/>
  <c r="Z118" i="2"/>
  <c r="Y118" i="2"/>
  <c r="P118" i="2"/>
  <c r="X116" i="2"/>
  <c r="X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BN110" i="2" s="1"/>
  <c r="P110" i="2"/>
  <c r="X107" i="2"/>
  <c r="X106" i="2"/>
  <c r="BO105" i="2"/>
  <c r="BM105" i="2"/>
  <c r="Y105" i="2"/>
  <c r="P105" i="2"/>
  <c r="BO104" i="2"/>
  <c r="BM104" i="2"/>
  <c r="Y104" i="2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N101" i="2" s="1"/>
  <c r="BO100" i="2"/>
  <c r="BM100" i="2"/>
  <c r="Z100" i="2"/>
  <c r="Y100" i="2"/>
  <c r="BN100" i="2" s="1"/>
  <c r="BP99" i="2"/>
  <c r="BO99" i="2"/>
  <c r="BN99" i="2"/>
  <c r="BM99" i="2"/>
  <c r="Z99" i="2"/>
  <c r="Y99" i="2"/>
  <c r="BO98" i="2"/>
  <c r="BM98" i="2"/>
  <c r="Y98" i="2"/>
  <c r="BN98" i="2" s="1"/>
  <c r="P98" i="2"/>
  <c r="BO97" i="2"/>
  <c r="BM97" i="2"/>
  <c r="Y97" i="2"/>
  <c r="BP97" i="2" s="1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P91" i="2"/>
  <c r="BP90" i="2"/>
  <c r="BO90" i="2"/>
  <c r="BN90" i="2"/>
  <c r="BM90" i="2"/>
  <c r="Z90" i="2"/>
  <c r="Y90" i="2"/>
  <c r="P90" i="2"/>
  <c r="X87" i="2"/>
  <c r="X86" i="2"/>
  <c r="BO85" i="2"/>
  <c r="BM85" i="2"/>
  <c r="Y85" i="2"/>
  <c r="P85" i="2"/>
  <c r="BO84" i="2"/>
  <c r="BM84" i="2"/>
  <c r="Y84" i="2"/>
  <c r="Z84" i="2" s="1"/>
  <c r="P84" i="2"/>
  <c r="BO83" i="2"/>
  <c r="BM83" i="2"/>
  <c r="Y83" i="2"/>
  <c r="P83" i="2"/>
  <c r="X81" i="2"/>
  <c r="X80" i="2"/>
  <c r="BO79" i="2"/>
  <c r="BM79" i="2"/>
  <c r="Y79" i="2"/>
  <c r="BN79" i="2" s="1"/>
  <c r="P79" i="2"/>
  <c r="BP78" i="2"/>
  <c r="BO78" i="2"/>
  <c r="BN78" i="2"/>
  <c r="BM78" i="2"/>
  <c r="Z78" i="2"/>
  <c r="Y78" i="2"/>
  <c r="P78" i="2"/>
  <c r="BO77" i="2"/>
  <c r="BM77" i="2"/>
  <c r="Z77" i="2"/>
  <c r="Y77" i="2"/>
  <c r="BN77" i="2" s="1"/>
  <c r="P77" i="2"/>
  <c r="BO76" i="2"/>
  <c r="BM76" i="2"/>
  <c r="Y76" i="2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N70" i="2"/>
  <c r="BM70" i="2"/>
  <c r="Z70" i="2"/>
  <c r="Y70" i="2"/>
  <c r="BP70" i="2" s="1"/>
  <c r="P70" i="2"/>
  <c r="BO69" i="2"/>
  <c r="BM69" i="2"/>
  <c r="Y69" i="2"/>
  <c r="BN69" i="2" s="1"/>
  <c r="P69" i="2"/>
  <c r="BP68" i="2"/>
  <c r="BO68" i="2"/>
  <c r="BN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BP60" i="2" s="1"/>
  <c r="P60" i="2"/>
  <c r="BP59" i="2"/>
  <c r="BO59" i="2"/>
  <c r="BM59" i="2"/>
  <c r="Y59" i="2"/>
  <c r="P59" i="2"/>
  <c r="X57" i="2"/>
  <c r="X56" i="2"/>
  <c r="BO55" i="2"/>
  <c r="BM55" i="2"/>
  <c r="Y55" i="2"/>
  <c r="P55" i="2"/>
  <c r="BO54" i="2"/>
  <c r="BM54" i="2"/>
  <c r="Z54" i="2"/>
  <c r="Y54" i="2"/>
  <c r="BN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P49" i="2"/>
  <c r="BO49" i="2"/>
  <c r="BM49" i="2"/>
  <c r="Y49" i="2"/>
  <c r="P49" i="2"/>
  <c r="X46" i="2"/>
  <c r="X45" i="2"/>
  <c r="BO44" i="2"/>
  <c r="BM44" i="2"/>
  <c r="Y44" i="2"/>
  <c r="P44" i="2"/>
  <c r="BO43" i="2"/>
  <c r="BM43" i="2"/>
  <c r="Z43" i="2"/>
  <c r="Y43" i="2"/>
  <c r="BN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P36" i="2"/>
  <c r="BO36" i="2"/>
  <c r="BN36" i="2"/>
  <c r="BM36" i="2"/>
  <c r="Z36" i="2"/>
  <c r="Y36" i="2"/>
  <c r="P36" i="2"/>
  <c r="BO35" i="2"/>
  <c r="BM35" i="2"/>
  <c r="Y35" i="2"/>
  <c r="Z35" i="2" s="1"/>
  <c r="P35" i="2"/>
  <c r="X31" i="2"/>
  <c r="X30" i="2"/>
  <c r="BO29" i="2"/>
  <c r="BM29" i="2"/>
  <c r="Y29" i="2"/>
  <c r="Y31" i="2" s="1"/>
  <c r="P29" i="2"/>
  <c r="X27" i="2"/>
  <c r="X26" i="2"/>
  <c r="BO25" i="2"/>
  <c r="BN25" i="2"/>
  <c r="BM25" i="2"/>
  <c r="Z25" i="2"/>
  <c r="Y25" i="2"/>
  <c r="BP25" i="2" s="1"/>
  <c r="P25" i="2"/>
  <c r="BO24" i="2"/>
  <c r="BM24" i="2"/>
  <c r="Y24" i="2"/>
  <c r="BN24" i="2" s="1"/>
  <c r="P24" i="2"/>
  <c r="BP23" i="2"/>
  <c r="BO23" i="2"/>
  <c r="BN23" i="2"/>
  <c r="BM23" i="2"/>
  <c r="Z23" i="2"/>
  <c r="Y23" i="2"/>
  <c r="P23" i="2"/>
  <c r="BO22" i="2"/>
  <c r="BM22" i="2"/>
  <c r="Z22" i="2"/>
  <c r="Y22" i="2"/>
  <c r="BN22" i="2" s="1"/>
  <c r="P22" i="2"/>
  <c r="H10" i="2"/>
  <c r="A9" i="2"/>
  <c r="D7" i="2"/>
  <c r="Q6" i="2"/>
  <c r="P2" i="2"/>
  <c r="BP22" i="2" l="1"/>
  <c r="BP24" i="2"/>
  <c r="Y26" i="2"/>
  <c r="Y41" i="2"/>
  <c r="BP43" i="2"/>
  <c r="D635" i="2"/>
  <c r="Z50" i="2"/>
  <c r="BN50" i="2"/>
  <c r="Z52" i="2"/>
  <c r="BN52" i="2"/>
  <c r="BN53" i="2"/>
  <c r="BP53" i="2"/>
  <c r="BP54" i="2"/>
  <c r="Z60" i="2"/>
  <c r="BN60" i="2"/>
  <c r="Z62" i="2"/>
  <c r="BN62" i="2"/>
  <c r="BP67" i="2"/>
  <c r="BP69" i="2"/>
  <c r="BN74" i="2"/>
  <c r="BP77" i="2"/>
  <c r="BP79" i="2"/>
  <c r="BP83" i="2"/>
  <c r="BN83" i="2"/>
  <c r="Z83" i="2"/>
  <c r="BN112" i="2"/>
  <c r="BN114" i="2"/>
  <c r="BP114" i="2"/>
  <c r="Y115" i="2"/>
  <c r="BP119" i="2"/>
  <c r="BN119" i="2"/>
  <c r="Z119" i="2"/>
  <c r="BN125" i="2"/>
  <c r="BP125" i="2"/>
  <c r="BP128" i="2"/>
  <c r="BN128" i="2"/>
  <c r="Z128" i="2"/>
  <c r="BP132" i="2"/>
  <c r="BN132" i="2"/>
  <c r="Z132" i="2"/>
  <c r="Y167" i="2"/>
  <c r="Y168" i="2"/>
  <c r="BP162" i="2"/>
  <c r="BN162" i="2"/>
  <c r="Z162" i="2"/>
  <c r="BN181" i="2"/>
  <c r="BP184" i="2"/>
  <c r="Z184" i="2"/>
  <c r="BP188" i="2"/>
  <c r="BN188" i="2"/>
  <c r="Z188" i="2"/>
  <c r="BP199" i="2"/>
  <c r="BN199" i="2"/>
  <c r="Z199" i="2"/>
  <c r="Y202" i="2"/>
  <c r="BN205" i="2"/>
  <c r="BN225" i="2"/>
  <c r="Z225" i="2"/>
  <c r="Y235" i="2"/>
  <c r="Z230" i="2"/>
  <c r="BP246" i="2"/>
  <c r="BN246" i="2"/>
  <c r="Z246" i="2"/>
  <c r="BP248" i="2"/>
  <c r="BN248" i="2"/>
  <c r="Z248" i="2"/>
  <c r="BP253" i="2"/>
  <c r="BN253" i="2"/>
  <c r="Z253" i="2"/>
  <c r="M635" i="2"/>
  <c r="BN263" i="2"/>
  <c r="Z263" i="2"/>
  <c r="BN264" i="2"/>
  <c r="Z264" i="2"/>
  <c r="BP271" i="2"/>
  <c r="Z271" i="2"/>
  <c r="BP289" i="2"/>
  <c r="BN289" i="2"/>
  <c r="Z289" i="2"/>
  <c r="BP297" i="2"/>
  <c r="Y299" i="2"/>
  <c r="Y298" i="2"/>
  <c r="Z297" i="2"/>
  <c r="Z298" i="2" s="1"/>
  <c r="BP324" i="2"/>
  <c r="Y325" i="2"/>
  <c r="BN324" i="2"/>
  <c r="BN348" i="2"/>
  <c r="BP350" i="2"/>
  <c r="BN350" i="2"/>
  <c r="Z350" i="2"/>
  <c r="BP363" i="2"/>
  <c r="BN363" i="2"/>
  <c r="Z363" i="2"/>
  <c r="BP365" i="2"/>
  <c r="BN365" i="2"/>
  <c r="Z365" i="2"/>
  <c r="Y412" i="2"/>
  <c r="BP403" i="2"/>
  <c r="BN403" i="2"/>
  <c r="Z403" i="2"/>
  <c r="BP405" i="2"/>
  <c r="BN405" i="2"/>
  <c r="Z405" i="2"/>
  <c r="Y438" i="2"/>
  <c r="BN429" i="2"/>
  <c r="Z429" i="2"/>
  <c r="BP446" i="2"/>
  <c r="BN446" i="2"/>
  <c r="Z446" i="2"/>
  <c r="BP488" i="2"/>
  <c r="BN488" i="2"/>
  <c r="Z488" i="2"/>
  <c r="BN490" i="2"/>
  <c r="BN496" i="2"/>
  <c r="BN514" i="2"/>
  <c r="BP514" i="2"/>
  <c r="BP515" i="2"/>
  <c r="BN515" i="2"/>
  <c r="Z515" i="2"/>
  <c r="BN525" i="2"/>
  <c r="BP530" i="2"/>
  <c r="BN530" i="2"/>
  <c r="Z530" i="2"/>
  <c r="Y534" i="2"/>
  <c r="Y550" i="2"/>
  <c r="Z537" i="2"/>
  <c r="BP544" i="2"/>
  <c r="BN544" i="2"/>
  <c r="Z544" i="2"/>
  <c r="BN29" i="2"/>
  <c r="BP29" i="2"/>
  <c r="Y30" i="2"/>
  <c r="BN91" i="2"/>
  <c r="BP91" i="2"/>
  <c r="BP102" i="2"/>
  <c r="BN102" i="2"/>
  <c r="Z102" i="2"/>
  <c r="Y134" i="2"/>
  <c r="BP124" i="2"/>
  <c r="BN124" i="2"/>
  <c r="Z124" i="2"/>
  <c r="BN127" i="2"/>
  <c r="Z127" i="2"/>
  <c r="BP129" i="2"/>
  <c r="Z129" i="2"/>
  <c r="Y144" i="2"/>
  <c r="Y145" i="2"/>
  <c r="BN143" i="2"/>
  <c r="Z143" i="2"/>
  <c r="BP152" i="2"/>
  <c r="Z152" i="2"/>
  <c r="BN166" i="2"/>
  <c r="Z166" i="2"/>
  <c r="I635" i="2"/>
  <c r="Y179" i="2"/>
  <c r="Y178" i="2"/>
  <c r="Z177" i="2"/>
  <c r="Z178" i="2" s="1"/>
  <c r="BN186" i="2"/>
  <c r="Z186" i="2"/>
  <c r="BN195" i="2"/>
  <c r="Z195" i="2"/>
  <c r="BP209" i="2"/>
  <c r="BN209" i="2"/>
  <c r="Z209" i="2"/>
  <c r="BP211" i="2"/>
  <c r="BN211" i="2"/>
  <c r="Z211" i="2"/>
  <c r="BP219" i="2"/>
  <c r="BN219" i="2"/>
  <c r="Z219" i="2"/>
  <c r="BP221" i="2"/>
  <c r="BN221" i="2"/>
  <c r="Z221" i="2"/>
  <c r="BP226" i="2"/>
  <c r="BN226" i="2"/>
  <c r="Z226" i="2"/>
  <c r="BP231" i="2"/>
  <c r="BN231" i="2"/>
  <c r="Z231" i="2"/>
  <c r="BN241" i="2"/>
  <c r="Z241" i="2"/>
  <c r="BN252" i="2"/>
  <c r="Z252" i="2"/>
  <c r="BP265" i="2"/>
  <c r="BN265" i="2"/>
  <c r="Z265" i="2"/>
  <c r="BP282" i="2"/>
  <c r="BN282" i="2"/>
  <c r="Z282" i="2"/>
  <c r="Y315" i="2"/>
  <c r="BP314" i="2"/>
  <c r="BN314" i="2"/>
  <c r="Z314" i="2"/>
  <c r="Z315" i="2" s="1"/>
  <c r="Y316" i="2"/>
  <c r="Y321" i="2"/>
  <c r="BP318" i="2"/>
  <c r="BN318" i="2"/>
  <c r="Z318" i="2"/>
  <c r="Z320" i="2" s="1"/>
  <c r="BP329" i="2"/>
  <c r="BN329" i="2"/>
  <c r="Z329" i="2"/>
  <c r="Y330" i="2"/>
  <c r="Y352" i="2"/>
  <c r="BN343" i="2"/>
  <c r="Z343" i="2"/>
  <c r="Y351" i="2"/>
  <c r="BP345" i="2"/>
  <c r="BN345" i="2"/>
  <c r="Z345" i="2"/>
  <c r="BP357" i="2"/>
  <c r="Z357" i="2"/>
  <c r="Y379" i="2"/>
  <c r="BP376" i="2"/>
  <c r="BN376" i="2"/>
  <c r="Z376" i="2"/>
  <c r="BN383" i="2"/>
  <c r="BP383" i="2"/>
  <c r="BP395" i="2"/>
  <c r="Z395" i="2"/>
  <c r="Z396" i="2" s="1"/>
  <c r="BN408" i="2"/>
  <c r="BP410" i="2"/>
  <c r="BN410" i="2"/>
  <c r="Z410" i="2"/>
  <c r="BN464" i="2"/>
  <c r="BP464" i="2"/>
  <c r="BP465" i="2"/>
  <c r="BN465" i="2"/>
  <c r="Z465" i="2"/>
  <c r="BN470" i="2"/>
  <c r="Z470" i="2"/>
  <c r="BP470" i="2"/>
  <c r="BP540" i="2"/>
  <c r="Z540" i="2"/>
  <c r="BN84" i="2"/>
  <c r="BP84" i="2"/>
  <c r="E635" i="2"/>
  <c r="Y93" i="2"/>
  <c r="Y94" i="2"/>
  <c r="BN96" i="2"/>
  <c r="BP96" i="2"/>
  <c r="BP100" i="2"/>
  <c r="BN103" i="2"/>
  <c r="BP103" i="2"/>
  <c r="Y122" i="2"/>
  <c r="H635" i="2"/>
  <c r="BP206" i="2"/>
  <c r="Y228" i="2"/>
  <c r="BP216" i="2"/>
  <c r="BP232" i="2"/>
  <c r="BP254" i="2"/>
  <c r="Y273" i="2"/>
  <c r="Y278" i="2"/>
  <c r="Y285" i="2"/>
  <c r="Y293" i="2"/>
  <c r="BP290" i="2"/>
  <c r="Y359" i="2"/>
  <c r="Y373" i="2"/>
  <c r="BP370" i="2"/>
  <c r="Y374" i="2"/>
  <c r="BP389" i="2"/>
  <c r="X635" i="2"/>
  <c r="BP433" i="2"/>
  <c r="Z433" i="2"/>
  <c r="BP435" i="2"/>
  <c r="Z435" i="2"/>
  <c r="BN449" i="2"/>
  <c r="Y454" i="2"/>
  <c r="Z453" i="2"/>
  <c r="Z454" i="2" s="1"/>
  <c r="BP463" i="2"/>
  <c r="Z463" i="2"/>
  <c r="BP467" i="2"/>
  <c r="BN467" i="2"/>
  <c r="Z467" i="2"/>
  <c r="BP469" i="2"/>
  <c r="BN469" i="2"/>
  <c r="Z469" i="2"/>
  <c r="BN472" i="2"/>
  <c r="BP472" i="2"/>
  <c r="BP476" i="2"/>
  <c r="Y479" i="2"/>
  <c r="Y478" i="2"/>
  <c r="BN477" i="2"/>
  <c r="Z484" i="2"/>
  <c r="BP483" i="2"/>
  <c r="BN483" i="2"/>
  <c r="Z483" i="2"/>
  <c r="Y484" i="2"/>
  <c r="BN512" i="2"/>
  <c r="Z512" i="2"/>
  <c r="BP517" i="2"/>
  <c r="BN517" i="2"/>
  <c r="Z517" i="2"/>
  <c r="BP524" i="2"/>
  <c r="Z524" i="2"/>
  <c r="BP531" i="2"/>
  <c r="Z531" i="2"/>
  <c r="BN538" i="2"/>
  <c r="BP539" i="2"/>
  <c r="BN539" i="2"/>
  <c r="Z539" i="2"/>
  <c r="BN541" i="2"/>
  <c r="BP542" i="2"/>
  <c r="BN542" i="2"/>
  <c r="Z542" i="2"/>
  <c r="BN546" i="2"/>
  <c r="Y437" i="2"/>
  <c r="BN434" i="2"/>
  <c r="BN436" i="2"/>
  <c r="BP436" i="2"/>
  <c r="Y473" i="2"/>
  <c r="BP461" i="2"/>
  <c r="AA635" i="2"/>
  <c r="Y492" i="2"/>
  <c r="Y498" i="2"/>
  <c r="AD635" i="2"/>
  <c r="BN511" i="2"/>
  <c r="BN519" i="2"/>
  <c r="BP519" i="2"/>
  <c r="BP522" i="2"/>
  <c r="BP547" i="2"/>
  <c r="BN554" i="2"/>
  <c r="Z558" i="2"/>
  <c r="Y560" i="2"/>
  <c r="Y561" i="2"/>
  <c r="Z569" i="2"/>
  <c r="BN569" i="2"/>
  <c r="Z570" i="2"/>
  <c r="BN570" i="2"/>
  <c r="Z583" i="2"/>
  <c r="Z586" i="2"/>
  <c r="Y589" i="2"/>
  <c r="Y598" i="2"/>
  <c r="BP594" i="2"/>
  <c r="Z600" i="2"/>
  <c r="BN602" i="2"/>
  <c r="AF635" i="2"/>
  <c r="Z609" i="2"/>
  <c r="BN609" i="2"/>
  <c r="Y610" i="2"/>
  <c r="Y615" i="2"/>
  <c r="BP621" i="2"/>
  <c r="BN559" i="2"/>
  <c r="BN582" i="2"/>
  <c r="BP583" i="2"/>
  <c r="BN585" i="2"/>
  <c r="BP586" i="2"/>
  <c r="BN588" i="2"/>
  <c r="Z66" i="2"/>
  <c r="BP66" i="2"/>
  <c r="BN66" i="2"/>
  <c r="Y72" i="2"/>
  <c r="BP55" i="2"/>
  <c r="Z55" i="2"/>
  <c r="F10" i="2"/>
  <c r="A10" i="2"/>
  <c r="H9" i="2"/>
  <c r="J9" i="2"/>
  <c r="BN37" i="2"/>
  <c r="Z37" i="2"/>
  <c r="Y81" i="2"/>
  <c r="BN75" i="2"/>
  <c r="Z75" i="2"/>
  <c r="F9" i="2"/>
  <c r="BP61" i="2"/>
  <c r="BN61" i="2"/>
  <c r="Y71" i="2"/>
  <c r="Z85" i="2"/>
  <c r="Z86" i="2" s="1"/>
  <c r="BN85" i="2"/>
  <c r="Y87" i="2"/>
  <c r="Y56" i="2"/>
  <c r="Y138" i="2"/>
  <c r="BP136" i="2"/>
  <c r="BN136" i="2"/>
  <c r="Z136" i="2"/>
  <c r="Z138" i="2" s="1"/>
  <c r="Y139" i="2"/>
  <c r="X627" i="2"/>
  <c r="Y63" i="2"/>
  <c r="BP105" i="2"/>
  <c r="BN105" i="2"/>
  <c r="Z105" i="2"/>
  <c r="BP76" i="2"/>
  <c r="BN76" i="2"/>
  <c r="Z76" i="2"/>
  <c r="BP51" i="2"/>
  <c r="BN51" i="2"/>
  <c r="Y57" i="2"/>
  <c r="BP85" i="2"/>
  <c r="BN55" i="2"/>
  <c r="BP75" i="2"/>
  <c r="BN104" i="2"/>
  <c r="Z104" i="2"/>
  <c r="BP104" i="2"/>
  <c r="BP44" i="2"/>
  <c r="Z44" i="2"/>
  <c r="Z45" i="2" s="1"/>
  <c r="Y46" i="2"/>
  <c r="BP98" i="2"/>
  <c r="Z98" i="2"/>
  <c r="X629" i="2"/>
  <c r="Y40" i="2"/>
  <c r="BP35" i="2"/>
  <c r="C635" i="2"/>
  <c r="BN35" i="2"/>
  <c r="BN44" i="2"/>
  <c r="Z39" i="2"/>
  <c r="Z51" i="2"/>
  <c r="Y80" i="2"/>
  <c r="Y86" i="2"/>
  <c r="BP37" i="2"/>
  <c r="X626" i="2"/>
  <c r="X625" i="2"/>
  <c r="Y45" i="2"/>
  <c r="Y64" i="2"/>
  <c r="BP101" i="2"/>
  <c r="Z101" i="2"/>
  <c r="BN39" i="2"/>
  <c r="Y154" i="2"/>
  <c r="BP164" i="2"/>
  <c r="BP204" i="2"/>
  <c r="Y213" i="2"/>
  <c r="BN222" i="2"/>
  <c r="BN238" i="2"/>
  <c r="BN249" i="2"/>
  <c r="BN270" i="2"/>
  <c r="BN346" i="2"/>
  <c r="BN356" i="2"/>
  <c r="BN366" i="2"/>
  <c r="BN394" i="2"/>
  <c r="BN406" i="2"/>
  <c r="Y417" i="2"/>
  <c r="BN432" i="2"/>
  <c r="Y443" i="2"/>
  <c r="BN447" i="2"/>
  <c r="Y450" i="2"/>
  <c r="BN459" i="2"/>
  <c r="BN462" i="2"/>
  <c r="BN520" i="2"/>
  <c r="BN552" i="2"/>
  <c r="Y555" i="2"/>
  <c r="BN575" i="2"/>
  <c r="BN578" i="2"/>
  <c r="Y590" i="2"/>
  <c r="P635" i="2"/>
  <c r="Y150" i="2"/>
  <c r="Y173" i="2"/>
  <c r="BP181" i="2"/>
  <c r="Z200" i="2"/>
  <c r="Z210" i="2"/>
  <c r="Z220" i="2"/>
  <c r="BP222" i="2"/>
  <c r="BP238" i="2"/>
  <c r="Z247" i="2"/>
  <c r="BP249" i="2"/>
  <c r="Z268" i="2"/>
  <c r="BP270" i="2"/>
  <c r="Y294" i="2"/>
  <c r="Y307" i="2"/>
  <c r="Z344" i="2"/>
  <c r="BP346" i="2"/>
  <c r="Z354" i="2"/>
  <c r="Z358" i="2" s="1"/>
  <c r="BP356" i="2"/>
  <c r="Z364" i="2"/>
  <c r="BP366" i="2"/>
  <c r="BP394" i="2"/>
  <c r="Z404" i="2"/>
  <c r="BP406" i="2"/>
  <c r="Z414" i="2"/>
  <c r="Z416" i="2" s="1"/>
  <c r="Z419" i="2"/>
  <c r="Z421" i="2" s="1"/>
  <c r="Z430" i="2"/>
  <c r="BP432" i="2"/>
  <c r="Z440" i="2"/>
  <c r="Z442" i="2" s="1"/>
  <c r="BP447" i="2"/>
  <c r="BP459" i="2"/>
  <c r="BP462" i="2"/>
  <c r="Z468" i="2"/>
  <c r="Y474" i="2"/>
  <c r="Z495" i="2"/>
  <c r="Z501" i="2"/>
  <c r="Z502" i="2" s="1"/>
  <c r="Z518" i="2"/>
  <c r="BP520" i="2"/>
  <c r="Z545" i="2"/>
  <c r="BP552" i="2"/>
  <c r="BP575" i="2"/>
  <c r="BP578" i="2"/>
  <c r="Z592" i="2"/>
  <c r="Z595" i="2"/>
  <c r="Q635" i="2"/>
  <c r="BN118" i="2"/>
  <c r="Y121" i="2"/>
  <c r="BN131" i="2"/>
  <c r="Z142" i="2"/>
  <c r="Z144" i="2" s="1"/>
  <c r="Z165" i="2"/>
  <c r="BN184" i="2"/>
  <c r="Z205" i="2"/>
  <c r="BN230" i="2"/>
  <c r="Y255" i="2"/>
  <c r="BN288" i="2"/>
  <c r="Y326" i="2"/>
  <c r="BN338" i="2"/>
  <c r="BN349" i="2"/>
  <c r="Y390" i="2"/>
  <c r="BN409" i="2"/>
  <c r="BN424" i="2"/>
  <c r="BN435" i="2"/>
  <c r="Z445" i="2"/>
  <c r="Y451" i="2"/>
  <c r="BN489" i="2"/>
  <c r="BN526" i="2"/>
  <c r="BN531" i="2"/>
  <c r="Y556" i="2"/>
  <c r="Z584" i="2"/>
  <c r="Z587" i="2"/>
  <c r="BN600" i="2"/>
  <c r="BN603" i="2"/>
  <c r="Z622" i="2"/>
  <c r="Z623" i="2" s="1"/>
  <c r="R635" i="2"/>
  <c r="Y155" i="2"/>
  <c r="Y27" i="2"/>
  <c r="Z38" i="2"/>
  <c r="Z92" i="2"/>
  <c r="Z97" i="2"/>
  <c r="Z111" i="2"/>
  <c r="Z126" i="2"/>
  <c r="Z147" i="2"/>
  <c r="Z149" i="2" s="1"/>
  <c r="Z170" i="2"/>
  <c r="Z172" i="2" s="1"/>
  <c r="Z187" i="2"/>
  <c r="BN200" i="2"/>
  <c r="BN210" i="2"/>
  <c r="BN220" i="2"/>
  <c r="Z233" i="2"/>
  <c r="Z234" i="2" s="1"/>
  <c r="BN247" i="2"/>
  <c r="BN268" i="2"/>
  <c r="Z291" i="2"/>
  <c r="Z293" i="2" s="1"/>
  <c r="Y331" i="2"/>
  <c r="BN344" i="2"/>
  <c r="BN354" i="2"/>
  <c r="BN364" i="2"/>
  <c r="Y367" i="2"/>
  <c r="Y380" i="2"/>
  <c r="BN404" i="2"/>
  <c r="BN414" i="2"/>
  <c r="BN419" i="2"/>
  <c r="BN430" i="2"/>
  <c r="BN440" i="2"/>
  <c r="Z460" i="2"/>
  <c r="BN468" i="2"/>
  <c r="Z471" i="2"/>
  <c r="Y485" i="2"/>
  <c r="BN495" i="2"/>
  <c r="BN501" i="2"/>
  <c r="Z513" i="2"/>
  <c r="BN518" i="2"/>
  <c r="Z521" i="2"/>
  <c r="Y535" i="2"/>
  <c r="BN545" i="2"/>
  <c r="Z548" i="2"/>
  <c r="Z576" i="2"/>
  <c r="Y579" i="2"/>
  <c r="BN592" i="2"/>
  <c r="BN595" i="2"/>
  <c r="Z617" i="2"/>
  <c r="Z618" i="2" s="1"/>
  <c r="S635" i="2"/>
  <c r="BN142" i="2"/>
  <c r="BN165" i="2"/>
  <c r="BP288" i="2"/>
  <c r="BP338" i="2"/>
  <c r="BP424" i="2"/>
  <c r="BN445" i="2"/>
  <c r="Z476" i="2"/>
  <c r="Y507" i="2"/>
  <c r="Z553" i="2"/>
  <c r="Z565" i="2"/>
  <c r="Z568" i="2"/>
  <c r="Z571" i="2"/>
  <c r="BN584" i="2"/>
  <c r="BN587" i="2"/>
  <c r="BP600" i="2"/>
  <c r="BN622" i="2"/>
  <c r="T635" i="2"/>
  <c r="Z24" i="2"/>
  <c r="Z26" i="2" s="1"/>
  <c r="BN38" i="2"/>
  <c r="BN111" i="2"/>
  <c r="BN233" i="2"/>
  <c r="Y256" i="2"/>
  <c r="Z266" i="2"/>
  <c r="BN291" i="2"/>
  <c r="Y320" i="2"/>
  <c r="Z328" i="2"/>
  <c r="Z330" i="2" s="1"/>
  <c r="BP344" i="2"/>
  <c r="BP354" i="2"/>
  <c r="Z362" i="2"/>
  <c r="Z372" i="2"/>
  <c r="Z373" i="2" s="1"/>
  <c r="Z377" i="2"/>
  <c r="Z379" i="2" s="1"/>
  <c r="Y391" i="2"/>
  <c r="Z402" i="2"/>
  <c r="BP419" i="2"/>
  <c r="BP430" i="2"/>
  <c r="BN460" i="2"/>
  <c r="BN471" i="2"/>
  <c r="BP495" i="2"/>
  <c r="BP501" i="2"/>
  <c r="BN513" i="2"/>
  <c r="BN521" i="2"/>
  <c r="BN548" i="2"/>
  <c r="BN576" i="2"/>
  <c r="BP592" i="2"/>
  <c r="BN617" i="2"/>
  <c r="B635" i="2"/>
  <c r="U635" i="2"/>
  <c r="Z49" i="2"/>
  <c r="Z56" i="2" s="1"/>
  <c r="Z59" i="2"/>
  <c r="Z79" i="2"/>
  <c r="BN97" i="2"/>
  <c r="Z158" i="2"/>
  <c r="Z159" i="2" s="1"/>
  <c r="BN187" i="2"/>
  <c r="Y190" i="2"/>
  <c r="BP200" i="2"/>
  <c r="Z208" i="2"/>
  <c r="Z218" i="2"/>
  <c r="Z29" i="2"/>
  <c r="Z30" i="2" s="1"/>
  <c r="Z74" i="2"/>
  <c r="BN129" i="2"/>
  <c r="BP142" i="2"/>
  <c r="BN152" i="2"/>
  <c r="Z163" i="2"/>
  <c r="BN177" i="2"/>
  <c r="BN182" i="2"/>
  <c r="Y196" i="2"/>
  <c r="BP215" i="2"/>
  <c r="BN223" i="2"/>
  <c r="BN239" i="2"/>
  <c r="Y242" i="2"/>
  <c r="BN250" i="2"/>
  <c r="BP263" i="2"/>
  <c r="BN271" i="2"/>
  <c r="Z283" i="2"/>
  <c r="Z284" i="2" s="1"/>
  <c r="BN297" i="2"/>
  <c r="BN310" i="2"/>
  <c r="Z333" i="2"/>
  <c r="Z334" i="2" s="1"/>
  <c r="Y339" i="2"/>
  <c r="BN347" i="2"/>
  <c r="BN357" i="2"/>
  <c r="Y368" i="2"/>
  <c r="Z382" i="2"/>
  <c r="BN395" i="2"/>
  <c r="BN407" i="2"/>
  <c r="Y425" i="2"/>
  <c r="BN433" i="2"/>
  <c r="BN448" i="2"/>
  <c r="BN453" i="2"/>
  <c r="BN463" i="2"/>
  <c r="Z466" i="2"/>
  <c r="BN476" i="2"/>
  <c r="Z516" i="2"/>
  <c r="Y527" i="2"/>
  <c r="Z532" i="2"/>
  <c r="Z534" i="2" s="1"/>
  <c r="Z543" i="2"/>
  <c r="BN553" i="2"/>
  <c r="BN565" i="2"/>
  <c r="BN568" i="2"/>
  <c r="BN571" i="2"/>
  <c r="Y580" i="2"/>
  <c r="Z601" i="2"/>
  <c r="Y604" i="2"/>
  <c r="V635" i="2"/>
  <c r="BP118" i="2"/>
  <c r="Z69" i="2"/>
  <c r="BN92" i="2"/>
  <c r="BN126" i="2"/>
  <c r="BN147" i="2"/>
  <c r="BN170" i="2"/>
  <c r="BN49" i="2"/>
  <c r="BN59" i="2"/>
  <c r="BP147" i="2"/>
  <c r="BN158" i="2"/>
  <c r="BP170" i="2"/>
  <c r="Y201" i="2"/>
  <c r="BN208" i="2"/>
  <c r="BN218" i="2"/>
  <c r="BN266" i="2"/>
  <c r="BN328" i="2"/>
  <c r="BN362" i="2"/>
  <c r="BN372" i="2"/>
  <c r="BN377" i="2"/>
  <c r="BN402" i="2"/>
  <c r="BN482" i="2"/>
  <c r="BN487" i="2"/>
  <c r="Z490" i="2"/>
  <c r="Z491" i="2" s="1"/>
  <c r="Z496" i="2"/>
  <c r="Y502" i="2"/>
  <c r="Z511" i="2"/>
  <c r="BN524" i="2"/>
  <c r="BN537" i="2"/>
  <c r="BN540" i="2"/>
  <c r="Z546" i="2"/>
  <c r="BN558" i="2"/>
  <c r="Z593" i="2"/>
  <c r="Z596" i="2"/>
  <c r="BP617" i="2"/>
  <c r="W635" i="2"/>
  <c r="Y106" i="2"/>
  <c r="BP177" i="2"/>
  <c r="Y191" i="2"/>
  <c r="BN333" i="2"/>
  <c r="BN382" i="2"/>
  <c r="Y385" i="2"/>
  <c r="BP453" i="2"/>
  <c r="BN466" i="2"/>
  <c r="BN516" i="2"/>
  <c r="BN532" i="2"/>
  <c r="BN543" i="2"/>
  <c r="BP565" i="2"/>
  <c r="Z582" i="2"/>
  <c r="Z585" i="2"/>
  <c r="Z588" i="2"/>
  <c r="BN601" i="2"/>
  <c r="Y611" i="2"/>
  <c r="Y623" i="2"/>
  <c r="BP158" i="2"/>
  <c r="Y197" i="2"/>
  <c r="Y234" i="2"/>
  <c r="Y243" i="2"/>
  <c r="BP266" i="2"/>
  <c r="BP402" i="2"/>
  <c r="BP482" i="2"/>
  <c r="BP487" i="2"/>
  <c r="Y528" i="2"/>
  <c r="BP537" i="2"/>
  <c r="Y549" i="2"/>
  <c r="Z577" i="2"/>
  <c r="BN593" i="2"/>
  <c r="BN596" i="2"/>
  <c r="Y618" i="2"/>
  <c r="F635" i="2"/>
  <c r="Y635" i="2"/>
  <c r="Z112" i="2"/>
  <c r="Y272" i="2"/>
  <c r="Y358" i="2"/>
  <c r="BP382" i="2"/>
  <c r="Y396" i="2"/>
  <c r="Y503" i="2"/>
  <c r="Y572" i="2"/>
  <c r="Z613" i="2"/>
  <c r="Z614" i="2" s="1"/>
  <c r="G635" i="2"/>
  <c r="Z635" i="2"/>
  <c r="Y107" i="2"/>
  <c r="Z130" i="2"/>
  <c r="Z153" i="2"/>
  <c r="Z154" i="2" s="1"/>
  <c r="Y159" i="2"/>
  <c r="Z183" i="2"/>
  <c r="Z190" i="2" s="1"/>
  <c r="Z194" i="2"/>
  <c r="Z196" i="2" s="1"/>
  <c r="Z224" i="2"/>
  <c r="Z240" i="2"/>
  <c r="Z242" i="2" s="1"/>
  <c r="Z251" i="2"/>
  <c r="Z255" i="2" s="1"/>
  <c r="Z324" i="2"/>
  <c r="Z325" i="2" s="1"/>
  <c r="Z348" i="2"/>
  <c r="BN370" i="2"/>
  <c r="Z408" i="2"/>
  <c r="Z434" i="2"/>
  <c r="Z449" i="2"/>
  <c r="Z477" i="2"/>
  <c r="BP511" i="2"/>
  <c r="Z525" i="2"/>
  <c r="Z538" i="2"/>
  <c r="Z541" i="2"/>
  <c r="Z554" i="2"/>
  <c r="Z559" i="2"/>
  <c r="Z560" i="2" s="1"/>
  <c r="Z608" i="2"/>
  <c r="Z610" i="2" s="1"/>
  <c r="Y624" i="2"/>
  <c r="Z602" i="2"/>
  <c r="BN613" i="2"/>
  <c r="AB635" i="2"/>
  <c r="BN130" i="2"/>
  <c r="Y133" i="2"/>
  <c r="BN153" i="2"/>
  <c r="Z164" i="2"/>
  <c r="BN183" i="2"/>
  <c r="BN194" i="2"/>
  <c r="Z204" i="2"/>
  <c r="BN224" i="2"/>
  <c r="Y227" i="2"/>
  <c r="BN240" i="2"/>
  <c r="BN251" i="2"/>
  <c r="Z383" i="2"/>
  <c r="Y397" i="2"/>
  <c r="Y411" i="2"/>
  <c r="Y421" i="2"/>
  <c r="Y491" i="2"/>
  <c r="Y497" i="2"/>
  <c r="Z505" i="2"/>
  <c r="Z506" i="2" s="1"/>
  <c r="Y573" i="2"/>
  <c r="Y597" i="2"/>
  <c r="BN608" i="2"/>
  <c r="J635" i="2"/>
  <c r="Y212" i="2"/>
  <c r="K635" i="2"/>
  <c r="Y116" i="2"/>
  <c r="Z459" i="2"/>
  <c r="Z473" i="2" s="1"/>
  <c r="BP608" i="2"/>
  <c r="L635" i="2"/>
  <c r="Z91" i="2"/>
  <c r="Z110" i="2"/>
  <c r="Z120" i="2"/>
  <c r="Z125" i="2"/>
  <c r="BP343" i="2"/>
  <c r="BP429" i="2"/>
  <c r="Z385" i="2" l="1"/>
  <c r="Y627" i="2"/>
  <c r="Z40" i="2"/>
  <c r="Z121" i="2"/>
  <c r="Z549" i="2"/>
  <c r="Z589" i="2"/>
  <c r="Z604" i="2"/>
  <c r="Z167" i="2"/>
  <c r="Z63" i="2"/>
  <c r="Z411" i="2"/>
  <c r="Z367" i="2"/>
  <c r="Z272" i="2"/>
  <c r="Z555" i="2"/>
  <c r="Z478" i="2"/>
  <c r="Z579" i="2"/>
  <c r="Z106" i="2"/>
  <c r="Z450" i="2"/>
  <c r="Z497" i="2"/>
  <c r="Z437" i="2"/>
  <c r="Z201" i="2"/>
  <c r="X628" i="2"/>
  <c r="Y629" i="2"/>
  <c r="Y626" i="2"/>
  <c r="Y628" i="2"/>
  <c r="Z597" i="2"/>
  <c r="Z572" i="2"/>
  <c r="Y625" i="2"/>
  <c r="Z80" i="2"/>
  <c r="Z133" i="2"/>
  <c r="Z527" i="2"/>
  <c r="Z227" i="2"/>
  <c r="Z93" i="2"/>
  <c r="Z351" i="2"/>
  <c r="Z115" i="2"/>
  <c r="Z71" i="2"/>
  <c r="Z212" i="2"/>
  <c r="Z630" i="2" l="1"/>
</calcChain>
</file>

<file path=xl/sharedStrings.xml><?xml version="1.0" encoding="utf-8"?>
<sst xmlns="http://schemas.openxmlformats.org/spreadsheetml/2006/main" count="4921" uniqueCount="1041">
  <si>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</si>
  <si>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</si>
  <si>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</si>
  <si>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</si>
  <si>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</si>
  <si>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</si>
  <si>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</si>
  <si>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</si>
  <si>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</si>
  <si>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</si>
  <si>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</si>
  <si>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</si>
  <si>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</si>
  <si>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</si>
  <si>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</si>
  <si>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</si>
  <si>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</si>
  <si>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</si>
  <si>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</si>
  <si>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</si>
  <si>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</si>
  <si>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</si>
  <si>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</si>
  <si>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</si>
  <si>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</si>
  <si>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</si>
  <si>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</si>
  <si>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</si>
  <si>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</si>
  <si>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</si>
  <si>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</si>
  <si>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</si>
  <si>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</si>
  <si>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</si>
  <si>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</si>
  <si>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</si>
  <si>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</si>
  <si>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</si>
  <si>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</si>
  <si>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</si>
  <si>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</si>
  <si>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</si>
  <si>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</si>
  <si>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</si>
  <si>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</si>
  <si>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</si>
  <si>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</si>
  <si>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</si>
  <si>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</si>
  <si>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</si>
  <si>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</si>
  <si>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</si>
  <si>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</si>
  <si>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</si>
  <si>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</si>
  <si>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</si>
  <si>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</si>
  <si>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</si>
  <si>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</si>
  <si>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</si>
  <si>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</si>
  <si>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</si>
  <si>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</si>
  <si>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</si>
  <si>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</si>
  <si>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</si>
  <si>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</si>
  <si>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17.03.2025</t>
  </si>
  <si>
    <t>12.03.2025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</si>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</sst>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37"/>
      <c r="N5" s="72"/>
      <c r="P5" s="27" t="s">
        <v>4</v>
      </c>
      <c r="Q5" s="739">
        <v>45732</v>
      </c>
      <c r="R5" s="739"/>
      <c r="T5" s="740" t="s">
        <v>3</v>
      </c>
      <c r="U5" s="741"/>
      <c r="V5" s="742" t="s">
        <v>1027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75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Воскресенье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 t="s">
        <v>76</v>
      </c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0.375</v>
      </c>
      <c r="R8" s="759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761" t="s">
        <v>45</v>
      </c>
      <c r="E9" s="762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63" t="str">
        <f>IF(AND($A$9="Тип доверенности/получателя при получении в адресе перегруза:",$D$9="Разовая доверенность"),"Введите ФИО","")</f>
        <v/>
      </c>
      <c r="I9" s="763"/>
      <c r="J9" s="7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3"/>
      <c r="L9" s="763"/>
      <c r="M9" s="763"/>
      <c r="N9" s="70"/>
      <c r="P9" s="31" t="s">
        <v>15</v>
      </c>
      <c r="Q9" s="764"/>
      <c r="R9" s="764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761"/>
      <c r="E10" s="762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765" t="str">
        <f>IFERROR(VLOOKUP($D$10,Proxy,2,FALSE),"")</f>
        <v/>
      </c>
      <c r="I10" s="765"/>
      <c r="J10" s="765"/>
      <c r="K10" s="765"/>
      <c r="L10" s="765"/>
      <c r="M10" s="765"/>
      <c r="N10" s="71"/>
      <c r="P10" s="31" t="s">
        <v>32</v>
      </c>
      <c r="Q10" s="766"/>
      <c r="R10" s="766"/>
      <c r="U10" s="29" t="s">
        <v>12</v>
      </c>
      <c r="V10" s="767" t="s">
        <v>70</v>
      </c>
      <c r="W10" s="76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69"/>
      <c r="R11" s="769"/>
      <c r="U11" s="29" t="s">
        <v>28</v>
      </c>
      <c r="V11" s="770" t="s">
        <v>54</v>
      </c>
      <c r="W11" s="7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1" t="s">
        <v>71</v>
      </c>
      <c r="B12" s="771"/>
      <c r="C12" s="771"/>
      <c r="D12" s="771"/>
      <c r="E12" s="771"/>
      <c r="F12" s="771"/>
      <c r="G12" s="771"/>
      <c r="H12" s="771"/>
      <c r="I12" s="771"/>
      <c r="J12" s="771"/>
      <c r="K12" s="771"/>
      <c r="L12" s="771"/>
      <c r="M12" s="771"/>
      <c r="N12" s="76"/>
      <c r="P12" s="27" t="s">
        <v>30</v>
      </c>
      <c r="Q12" s="759"/>
      <c r="R12" s="759"/>
      <c r="S12" s="28"/>
      <c r="T12"/>
      <c r="U12" s="29" t="s">
        <v>45</v>
      </c>
      <c r="V12" s="772"/>
      <c r="W12" s="772"/>
      <c r="X12"/>
      <c r="AB12" s="59"/>
      <c r="AC12" s="59"/>
      <c r="AD12" s="59"/>
      <c r="AE12" s="59"/>
    </row>
    <row r="13" spans="1:32" s="17" customFormat="1" ht="23.25" customHeight="1" x14ac:dyDescent="0.2">
      <c r="A13" s="771" t="s">
        <v>72</v>
      </c>
      <c r="B13" s="771"/>
      <c r="C13" s="771"/>
      <c r="D13" s="771"/>
      <c r="E13" s="771"/>
      <c r="F13" s="771"/>
      <c r="G13" s="771"/>
      <c r="H13" s="771"/>
      <c r="I13" s="771"/>
      <c r="J13" s="771"/>
      <c r="K13" s="771"/>
      <c r="L13" s="771"/>
      <c r="M13" s="771"/>
      <c r="N13" s="76"/>
      <c r="O13" s="31"/>
      <c r="P13" s="31" t="s">
        <v>31</v>
      </c>
      <c r="Q13" s="770"/>
      <c r="R13" s="7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1" t="s">
        <v>73</v>
      </c>
      <c r="B14" s="771"/>
      <c r="C14" s="771"/>
      <c r="D14" s="771"/>
      <c r="E14" s="771"/>
      <c r="F14" s="771"/>
      <c r="G14" s="771"/>
      <c r="H14" s="771"/>
      <c r="I14" s="771"/>
      <c r="J14" s="771"/>
      <c r="K14" s="771"/>
      <c r="L14" s="771"/>
      <c r="M14" s="77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3" t="s">
        <v>74</v>
      </c>
      <c r="B15" s="773"/>
      <c r="C15" s="773"/>
      <c r="D15" s="773"/>
      <c r="E15" s="773"/>
      <c r="F15" s="773"/>
      <c r="G15" s="773"/>
      <c r="H15" s="773"/>
      <c r="I15" s="773"/>
      <c r="J15" s="773"/>
      <c r="K15" s="773"/>
      <c r="L15" s="773"/>
      <c r="M15" s="773"/>
      <c r="N15" s="77"/>
      <c r="O15"/>
      <c r="P15" s="774" t="s">
        <v>60</v>
      </c>
      <c r="Q15" s="774"/>
      <c r="R15" s="774"/>
      <c r="S15" s="774"/>
      <c r="T15" s="77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5"/>
      <c r="Q16" s="775"/>
      <c r="R16" s="775"/>
      <c r="S16" s="775"/>
      <c r="T16" s="7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8" t="s">
        <v>58</v>
      </c>
      <c r="B17" s="778" t="s">
        <v>48</v>
      </c>
      <c r="C17" s="780" t="s">
        <v>47</v>
      </c>
      <c r="D17" s="782" t="s">
        <v>49</v>
      </c>
      <c r="E17" s="783"/>
      <c r="F17" s="778" t="s">
        <v>21</v>
      </c>
      <c r="G17" s="778" t="s">
        <v>24</v>
      </c>
      <c r="H17" s="778" t="s">
        <v>22</v>
      </c>
      <c r="I17" s="778" t="s">
        <v>23</v>
      </c>
      <c r="J17" s="778" t="s">
        <v>16</v>
      </c>
      <c r="K17" s="778" t="s">
        <v>62</v>
      </c>
      <c r="L17" s="778" t="s">
        <v>64</v>
      </c>
      <c r="M17" s="778" t="s">
        <v>2</v>
      </c>
      <c r="N17" s="778" t="s">
        <v>63</v>
      </c>
      <c r="O17" s="778" t="s">
        <v>25</v>
      </c>
      <c r="P17" s="782" t="s">
        <v>17</v>
      </c>
      <c r="Q17" s="786"/>
      <c r="R17" s="786"/>
      <c r="S17" s="786"/>
      <c r="T17" s="783"/>
      <c r="U17" s="776" t="s">
        <v>55</v>
      </c>
      <c r="V17" s="777"/>
      <c r="W17" s="778" t="s">
        <v>6</v>
      </c>
      <c r="X17" s="778" t="s">
        <v>41</v>
      </c>
      <c r="Y17" s="788" t="s">
        <v>53</v>
      </c>
      <c r="Z17" s="790" t="s">
        <v>18</v>
      </c>
      <c r="AA17" s="792" t="s">
        <v>59</v>
      </c>
      <c r="AB17" s="792" t="s">
        <v>19</v>
      </c>
      <c r="AC17" s="792" t="s">
        <v>65</v>
      </c>
      <c r="AD17" s="794" t="s">
        <v>56</v>
      </c>
      <c r="AE17" s="795"/>
      <c r="AF17" s="796"/>
      <c r="AG17" s="82"/>
      <c r="BD17" s="81" t="s">
        <v>61</v>
      </c>
    </row>
    <row r="18" spans="1:68" ht="14.25" customHeight="1" x14ac:dyDescent="0.2">
      <c r="A18" s="779"/>
      <c r="B18" s="779"/>
      <c r="C18" s="781"/>
      <c r="D18" s="784"/>
      <c r="E18" s="785"/>
      <c r="F18" s="779"/>
      <c r="G18" s="779"/>
      <c r="H18" s="779"/>
      <c r="I18" s="779"/>
      <c r="J18" s="779"/>
      <c r="K18" s="779"/>
      <c r="L18" s="779"/>
      <c r="M18" s="779"/>
      <c r="N18" s="779"/>
      <c r="O18" s="779"/>
      <c r="P18" s="784"/>
      <c r="Q18" s="787"/>
      <c r="R18" s="787"/>
      <c r="S18" s="787"/>
      <c r="T18" s="785"/>
      <c r="U18" s="83" t="s">
        <v>44</v>
      </c>
      <c r="V18" s="83" t="s">
        <v>43</v>
      </c>
      <c r="W18" s="779"/>
      <c r="X18" s="779"/>
      <c r="Y18" s="789"/>
      <c r="Z18" s="791"/>
      <c r="AA18" s="793"/>
      <c r="AB18" s="793"/>
      <c r="AC18" s="793"/>
      <c r="AD18" s="797"/>
      <c r="AE18" s="798"/>
      <c r="AF18" s="799"/>
      <c r="AG18" s="82"/>
      <c r="BD18" s="81"/>
    </row>
    <row r="19" spans="1:68" ht="27.75" customHeight="1" x14ac:dyDescent="0.2">
      <c r="A19" s="800" t="s">
        <v>77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54"/>
      <c r="AB19" s="54"/>
      <c r="AC19" s="54"/>
    </row>
    <row r="20" spans="1:68" ht="16.5" customHeight="1" x14ac:dyDescent="0.25">
      <c r="A20" s="801" t="s">
        <v>77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65"/>
      <c r="AB20" s="65"/>
      <c r="AC20" s="79"/>
    </row>
    <row r="21" spans="1:68" ht="14.25" customHeight="1" x14ac:dyDescent="0.25">
      <c r="A21" s="802" t="s">
        <v>78</v>
      </c>
      <c r="B21" s="802"/>
      <c r="C21" s="802"/>
      <c r="D21" s="802"/>
      <c r="E21" s="802"/>
      <c r="F21" s="802"/>
      <c r="G21" s="802"/>
      <c r="H21" s="802"/>
      <c r="I21" s="802"/>
      <c r="J21" s="802"/>
      <c r="K21" s="802"/>
      <c r="L21" s="802"/>
      <c r="M21" s="802"/>
      <c r="N21" s="802"/>
      <c r="O21" s="802"/>
      <c r="P21" s="802"/>
      <c r="Q21" s="802"/>
      <c r="R21" s="802"/>
      <c r="S21" s="802"/>
      <c r="T21" s="802"/>
      <c r="U21" s="802"/>
      <c r="V21" s="802"/>
      <c r="W21" s="802"/>
      <c r="X21" s="802"/>
      <c r="Y21" s="802"/>
      <c r="Z21" s="80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03">
        <v>4680115885912</v>
      </c>
      <c r="E22" s="80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5"/>
      <c r="R22" s="805"/>
      <c r="S22" s="805"/>
      <c r="T22" s="8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03">
        <v>4607091388237</v>
      </c>
      <c r="E23" s="80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5"/>
      <c r="R23" s="805"/>
      <c r="S23" s="805"/>
      <c r="T23" s="80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03">
        <v>4680115885905</v>
      </c>
      <c r="E24" s="803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5"/>
      <c r="R24" s="805"/>
      <c r="S24" s="805"/>
      <c r="T24" s="80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03">
        <v>4607091388244</v>
      </c>
      <c r="E25" s="803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5"/>
      <c r="R25" s="805"/>
      <c r="S25" s="805"/>
      <c r="T25" s="80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3"/>
      <c r="B26" s="813"/>
      <c r="C26" s="813"/>
      <c r="D26" s="813"/>
      <c r="E26" s="813"/>
      <c r="F26" s="813"/>
      <c r="G26" s="813"/>
      <c r="H26" s="813"/>
      <c r="I26" s="813"/>
      <c r="J26" s="813"/>
      <c r="K26" s="813"/>
      <c r="L26" s="813"/>
      <c r="M26" s="813"/>
      <c r="N26" s="813"/>
      <c r="O26" s="814"/>
      <c r="P26" s="810" t="s">
        <v>40</v>
      </c>
      <c r="Q26" s="811"/>
      <c r="R26" s="811"/>
      <c r="S26" s="811"/>
      <c r="T26" s="811"/>
      <c r="U26" s="811"/>
      <c r="V26" s="812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3"/>
      <c r="B27" s="813"/>
      <c r="C27" s="813"/>
      <c r="D27" s="813"/>
      <c r="E27" s="813"/>
      <c r="F27" s="813"/>
      <c r="G27" s="813"/>
      <c r="H27" s="813"/>
      <c r="I27" s="813"/>
      <c r="J27" s="813"/>
      <c r="K27" s="813"/>
      <c r="L27" s="813"/>
      <c r="M27" s="813"/>
      <c r="N27" s="813"/>
      <c r="O27" s="814"/>
      <c r="P27" s="810" t="s">
        <v>40</v>
      </c>
      <c r="Q27" s="811"/>
      <c r="R27" s="811"/>
      <c r="S27" s="811"/>
      <c r="T27" s="811"/>
      <c r="U27" s="811"/>
      <c r="V27" s="812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2" t="s">
        <v>93</v>
      </c>
      <c r="B28" s="802"/>
      <c r="C28" s="802"/>
      <c r="D28" s="802"/>
      <c r="E28" s="802"/>
      <c r="F28" s="802"/>
      <c r="G28" s="802"/>
      <c r="H28" s="802"/>
      <c r="I28" s="802"/>
      <c r="J28" s="802"/>
      <c r="K28" s="802"/>
      <c r="L28" s="802"/>
      <c r="M28" s="802"/>
      <c r="N28" s="802"/>
      <c r="O28" s="802"/>
      <c r="P28" s="802"/>
      <c r="Q28" s="802"/>
      <c r="R28" s="802"/>
      <c r="S28" s="802"/>
      <c r="T28" s="802"/>
      <c r="U28" s="802"/>
      <c r="V28" s="802"/>
      <c r="W28" s="802"/>
      <c r="X28" s="802"/>
      <c r="Y28" s="802"/>
      <c r="Z28" s="802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03">
        <v>4607091388503</v>
      </c>
      <c r="E29" s="803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5"/>
      <c r="R29" s="805"/>
      <c r="S29" s="805"/>
      <c r="T29" s="80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3"/>
      <c r="B30" s="813"/>
      <c r="C30" s="813"/>
      <c r="D30" s="813"/>
      <c r="E30" s="813"/>
      <c r="F30" s="813"/>
      <c r="G30" s="813"/>
      <c r="H30" s="813"/>
      <c r="I30" s="813"/>
      <c r="J30" s="813"/>
      <c r="K30" s="813"/>
      <c r="L30" s="813"/>
      <c r="M30" s="813"/>
      <c r="N30" s="813"/>
      <c r="O30" s="814"/>
      <c r="P30" s="810" t="s">
        <v>40</v>
      </c>
      <c r="Q30" s="811"/>
      <c r="R30" s="811"/>
      <c r="S30" s="811"/>
      <c r="T30" s="811"/>
      <c r="U30" s="811"/>
      <c r="V30" s="812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3"/>
      <c r="B31" s="813"/>
      <c r="C31" s="813"/>
      <c r="D31" s="813"/>
      <c r="E31" s="813"/>
      <c r="F31" s="813"/>
      <c r="G31" s="813"/>
      <c r="H31" s="813"/>
      <c r="I31" s="813"/>
      <c r="J31" s="813"/>
      <c r="K31" s="813"/>
      <c r="L31" s="813"/>
      <c r="M31" s="813"/>
      <c r="N31" s="813"/>
      <c r="O31" s="814"/>
      <c r="P31" s="810" t="s">
        <v>40</v>
      </c>
      <c r="Q31" s="811"/>
      <c r="R31" s="811"/>
      <c r="S31" s="811"/>
      <c r="T31" s="811"/>
      <c r="U31" s="811"/>
      <c r="V31" s="812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0" t="s">
        <v>99</v>
      </c>
      <c r="B32" s="800"/>
      <c r="C32" s="800"/>
      <c r="D32" s="800"/>
      <c r="E32" s="800"/>
      <c r="F32" s="800"/>
      <c r="G32" s="800"/>
      <c r="H32" s="800"/>
      <c r="I32" s="800"/>
      <c r="J32" s="800"/>
      <c r="K32" s="800"/>
      <c r="L32" s="800"/>
      <c r="M32" s="800"/>
      <c r="N32" s="800"/>
      <c r="O32" s="800"/>
      <c r="P32" s="800"/>
      <c r="Q32" s="800"/>
      <c r="R32" s="800"/>
      <c r="S32" s="800"/>
      <c r="T32" s="800"/>
      <c r="U32" s="800"/>
      <c r="V32" s="800"/>
      <c r="W32" s="800"/>
      <c r="X32" s="800"/>
      <c r="Y32" s="800"/>
      <c r="Z32" s="800"/>
      <c r="AA32" s="54"/>
      <c r="AB32" s="54"/>
      <c r="AC32" s="54"/>
    </row>
    <row r="33" spans="1:68" ht="16.5" customHeight="1" x14ac:dyDescent="0.25">
      <c r="A33" s="801" t="s">
        <v>100</v>
      </c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1"/>
      <c r="P33" s="801"/>
      <c r="Q33" s="801"/>
      <c r="R33" s="801"/>
      <c r="S33" s="801"/>
      <c r="T33" s="801"/>
      <c r="U33" s="801"/>
      <c r="V33" s="801"/>
      <c r="W33" s="801"/>
      <c r="X33" s="801"/>
      <c r="Y33" s="801"/>
      <c r="Z33" s="801"/>
      <c r="AA33" s="65"/>
      <c r="AB33" s="65"/>
      <c r="AC33" s="79"/>
    </row>
    <row r="34" spans="1:68" ht="14.25" customHeight="1" x14ac:dyDescent="0.25">
      <c r="A34" s="802" t="s">
        <v>101</v>
      </c>
      <c r="B34" s="802"/>
      <c r="C34" s="802"/>
      <c r="D34" s="802"/>
      <c r="E34" s="802"/>
      <c r="F34" s="802"/>
      <c r="G34" s="802"/>
      <c r="H34" s="802"/>
      <c r="I34" s="802"/>
      <c r="J34" s="802"/>
      <c r="K34" s="802"/>
      <c r="L34" s="802"/>
      <c r="M34" s="802"/>
      <c r="N34" s="802"/>
      <c r="O34" s="802"/>
      <c r="P34" s="802"/>
      <c r="Q34" s="802"/>
      <c r="R34" s="802"/>
      <c r="S34" s="802"/>
      <c r="T34" s="802"/>
      <c r="U34" s="802"/>
      <c r="V34" s="802"/>
      <c r="W34" s="802"/>
      <c r="X34" s="802"/>
      <c r="Y34" s="802"/>
      <c r="Z34" s="802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03">
        <v>4607091385670</v>
      </c>
      <c r="E35" s="803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5"/>
      <c r="R35" s="805"/>
      <c r="S35" s="805"/>
      <c r="T35" s="80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03">
        <v>4680115883956</v>
      </c>
      <c r="E36" s="803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5"/>
      <c r="R36" s="805"/>
      <c r="S36" s="805"/>
      <c r="T36" s="806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803">
        <v>4607091385687</v>
      </c>
      <c r="E37" s="803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5"/>
      <c r="R37" s="805"/>
      <c r="S37" s="805"/>
      <c r="T37" s="80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803">
        <v>4680115882539</v>
      </c>
      <c r="E38" s="80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5"/>
      <c r="R38" s="805"/>
      <c r="S38" s="805"/>
      <c r="T38" s="8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03">
        <v>4680115883949</v>
      </c>
      <c r="E39" s="803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2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5"/>
      <c r="R39" s="805"/>
      <c r="S39" s="805"/>
      <c r="T39" s="80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3"/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4"/>
      <c r="P40" s="810" t="s">
        <v>40</v>
      </c>
      <c r="Q40" s="811"/>
      <c r="R40" s="811"/>
      <c r="S40" s="811"/>
      <c r="T40" s="811"/>
      <c r="U40" s="811"/>
      <c r="V40" s="812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3"/>
      <c r="B41" s="813"/>
      <c r="C41" s="813"/>
      <c r="D41" s="813"/>
      <c r="E41" s="813"/>
      <c r="F41" s="813"/>
      <c r="G41" s="813"/>
      <c r="H41" s="813"/>
      <c r="I41" s="813"/>
      <c r="J41" s="813"/>
      <c r="K41" s="813"/>
      <c r="L41" s="813"/>
      <c r="M41" s="813"/>
      <c r="N41" s="813"/>
      <c r="O41" s="814"/>
      <c r="P41" s="810" t="s">
        <v>40</v>
      </c>
      <c r="Q41" s="811"/>
      <c r="R41" s="811"/>
      <c r="S41" s="811"/>
      <c r="T41" s="811"/>
      <c r="U41" s="811"/>
      <c r="V41" s="812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2" t="s">
        <v>78</v>
      </c>
      <c r="B42" s="802"/>
      <c r="C42" s="802"/>
      <c r="D42" s="802"/>
      <c r="E42" s="802"/>
      <c r="F42" s="802"/>
      <c r="G42" s="802"/>
      <c r="H42" s="802"/>
      <c r="I42" s="802"/>
      <c r="J42" s="802"/>
      <c r="K42" s="802"/>
      <c r="L42" s="802"/>
      <c r="M42" s="802"/>
      <c r="N42" s="802"/>
      <c r="O42" s="802"/>
      <c r="P42" s="802"/>
      <c r="Q42" s="802"/>
      <c r="R42" s="802"/>
      <c r="S42" s="802"/>
      <c r="T42" s="802"/>
      <c r="U42" s="802"/>
      <c r="V42" s="802"/>
      <c r="W42" s="802"/>
      <c r="X42" s="802"/>
      <c r="Y42" s="802"/>
      <c r="Z42" s="802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03">
        <v>4680115885233</v>
      </c>
      <c r="E43" s="803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5"/>
      <c r="R43" s="805"/>
      <c r="S43" s="805"/>
      <c r="T43" s="80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03">
        <v>4680115884915</v>
      </c>
      <c r="E44" s="80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5"/>
      <c r="R44" s="805"/>
      <c r="S44" s="805"/>
      <c r="T44" s="80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3"/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4"/>
      <c r="P45" s="810" t="s">
        <v>40</v>
      </c>
      <c r="Q45" s="811"/>
      <c r="R45" s="811"/>
      <c r="S45" s="811"/>
      <c r="T45" s="811"/>
      <c r="U45" s="811"/>
      <c r="V45" s="812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3"/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4"/>
      <c r="P46" s="810" t="s">
        <v>40</v>
      </c>
      <c r="Q46" s="811"/>
      <c r="R46" s="811"/>
      <c r="S46" s="811"/>
      <c r="T46" s="811"/>
      <c r="U46" s="811"/>
      <c r="V46" s="812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1" t="s">
        <v>127</v>
      </c>
      <c r="B47" s="801"/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  <c r="O47" s="801"/>
      <c r="P47" s="801"/>
      <c r="Q47" s="801"/>
      <c r="R47" s="801"/>
      <c r="S47" s="801"/>
      <c r="T47" s="801"/>
      <c r="U47" s="801"/>
      <c r="V47" s="801"/>
      <c r="W47" s="801"/>
      <c r="X47" s="801"/>
      <c r="Y47" s="801"/>
      <c r="Z47" s="801"/>
      <c r="AA47" s="65"/>
      <c r="AB47" s="65"/>
      <c r="AC47" s="79"/>
    </row>
    <row r="48" spans="1:68" ht="14.25" customHeight="1" x14ac:dyDescent="0.25">
      <c r="A48" s="802" t="s">
        <v>101</v>
      </c>
      <c r="B48" s="802"/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  <c r="O48" s="802"/>
      <c r="P48" s="802"/>
      <c r="Q48" s="802"/>
      <c r="R48" s="802"/>
      <c r="S48" s="802"/>
      <c r="T48" s="802"/>
      <c r="U48" s="802"/>
      <c r="V48" s="802"/>
      <c r="W48" s="802"/>
      <c r="X48" s="802"/>
      <c r="Y48" s="802"/>
      <c r="Z48" s="802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03">
        <v>4680115885882</v>
      </c>
      <c r="E49" s="80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5"/>
      <c r="R49" s="805"/>
      <c r="S49" s="805"/>
      <c r="T49" s="8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03">
        <v>4680115881426</v>
      </c>
      <c r="E50" s="80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114</v>
      </c>
      <c r="M50" s="38" t="s">
        <v>105</v>
      </c>
      <c r="N50" s="38"/>
      <c r="O50" s="37">
        <v>50</v>
      </c>
      <c r="P50" s="8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5"/>
      <c r="R50" s="805"/>
      <c r="S50" s="805"/>
      <c r="T50" s="8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115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803">
        <v>4680115880283</v>
      </c>
      <c r="E51" s="80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5"/>
      <c r="R51" s="805"/>
      <c r="S51" s="805"/>
      <c r="T51" s="80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4301011432</v>
      </c>
      <c r="D52" s="803">
        <v>4680115882720</v>
      </c>
      <c r="E52" s="803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5"/>
      <c r="R52" s="805"/>
      <c r="S52" s="805"/>
      <c r="T52" s="80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140</v>
      </c>
      <c r="B53" s="63" t="s">
        <v>141</v>
      </c>
      <c r="C53" s="36">
        <v>4301011806</v>
      </c>
      <c r="D53" s="803">
        <v>4680115881525</v>
      </c>
      <c r="E53" s="803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5"/>
      <c r="R53" s="805"/>
      <c r="S53" s="805"/>
      <c r="T53" s="80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4301011589</v>
      </c>
      <c r="D54" s="803">
        <v>4680115885899</v>
      </c>
      <c r="E54" s="803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145</v>
      </c>
      <c r="N54" s="38"/>
      <c r="O54" s="37">
        <v>50</v>
      </c>
      <c r="P54" s="8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5"/>
      <c r="R54" s="805"/>
      <c r="S54" s="805"/>
      <c r="T54" s="80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144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4301011801</v>
      </c>
      <c r="D55" s="803">
        <v>4680115881419</v>
      </c>
      <c r="E55" s="803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114</v>
      </c>
      <c r="M55" s="38" t="s">
        <v>105</v>
      </c>
      <c r="N55" s="38"/>
      <c r="O55" s="37">
        <v>50</v>
      </c>
      <c r="P55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5"/>
      <c r="R55" s="805"/>
      <c r="S55" s="805"/>
      <c r="T55" s="80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115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3"/>
      <c r="B56" s="813"/>
      <c r="C56" s="813"/>
      <c r="D56" s="813"/>
      <c r="E56" s="813"/>
      <c r="F56" s="813"/>
      <c r="G56" s="813"/>
      <c r="H56" s="813"/>
      <c r="I56" s="813"/>
      <c r="J56" s="813"/>
      <c r="K56" s="813"/>
      <c r="L56" s="813"/>
      <c r="M56" s="813"/>
      <c r="N56" s="813"/>
      <c r="O56" s="814"/>
      <c r="P56" s="810" t="s">
        <v>40</v>
      </c>
      <c r="Q56" s="811"/>
      <c r="R56" s="811"/>
      <c r="S56" s="811"/>
      <c r="T56" s="811"/>
      <c r="U56" s="811"/>
      <c r="V56" s="812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3"/>
      <c r="B57" s="813"/>
      <c r="C57" s="813"/>
      <c r="D57" s="813"/>
      <c r="E57" s="813"/>
      <c r="F57" s="813"/>
      <c r="G57" s="813"/>
      <c r="H57" s="813"/>
      <c r="I57" s="813"/>
      <c r="J57" s="813"/>
      <c r="K57" s="813"/>
      <c r="L57" s="813"/>
      <c r="M57" s="813"/>
      <c r="N57" s="813"/>
      <c r="O57" s="814"/>
      <c r="P57" s="810" t="s">
        <v>40</v>
      </c>
      <c r="Q57" s="811"/>
      <c r="R57" s="811"/>
      <c r="S57" s="811"/>
      <c r="T57" s="811"/>
      <c r="U57" s="811"/>
      <c r="V57" s="812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2" t="s">
        <v>148</v>
      </c>
      <c r="B58" s="802"/>
      <c r="C58" s="802"/>
      <c r="D58" s="802"/>
      <c r="E58" s="802"/>
      <c r="F58" s="802"/>
      <c r="G58" s="802"/>
      <c r="H58" s="802"/>
      <c r="I58" s="802"/>
      <c r="J58" s="802"/>
      <c r="K58" s="802"/>
      <c r="L58" s="802"/>
      <c r="M58" s="802"/>
      <c r="N58" s="802"/>
      <c r="O58" s="802"/>
      <c r="P58" s="802"/>
      <c r="Q58" s="802"/>
      <c r="R58" s="802"/>
      <c r="S58" s="802"/>
      <c r="T58" s="802"/>
      <c r="U58" s="802"/>
      <c r="V58" s="802"/>
      <c r="W58" s="802"/>
      <c r="X58" s="802"/>
      <c r="Y58" s="802"/>
      <c r="Z58" s="802"/>
      <c r="AA58" s="66"/>
      <c r="AB58" s="66"/>
      <c r="AC58" s="80"/>
    </row>
    <row r="59" spans="1:68" ht="27" customHeight="1" x14ac:dyDescent="0.25">
      <c r="A59" s="63" t="s">
        <v>149</v>
      </c>
      <c r="B59" s="63" t="s">
        <v>150</v>
      </c>
      <c r="C59" s="36">
        <v>4301020298</v>
      </c>
      <c r="D59" s="803">
        <v>4680115881440</v>
      </c>
      <c r="E59" s="803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5"/>
      <c r="R59" s="805"/>
      <c r="S59" s="805"/>
      <c r="T59" s="80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151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152</v>
      </c>
      <c r="B60" s="63" t="s">
        <v>153</v>
      </c>
      <c r="C60" s="36">
        <v>4301020228</v>
      </c>
      <c r="D60" s="803">
        <v>4680115882751</v>
      </c>
      <c r="E60" s="803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3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5"/>
      <c r="R60" s="805"/>
      <c r="S60" s="805"/>
      <c r="T60" s="80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154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155</v>
      </c>
      <c r="B61" s="63" t="s">
        <v>156</v>
      </c>
      <c r="C61" s="36">
        <v>4301020358</v>
      </c>
      <c r="D61" s="803">
        <v>4680115885950</v>
      </c>
      <c r="E61" s="80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5"/>
      <c r="R61" s="805"/>
      <c r="S61" s="805"/>
      <c r="T61" s="80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157</v>
      </c>
      <c r="B62" s="63" t="s">
        <v>158</v>
      </c>
      <c r="C62" s="36">
        <v>4301020296</v>
      </c>
      <c r="D62" s="803">
        <v>4680115881433</v>
      </c>
      <c r="E62" s="80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114</v>
      </c>
      <c r="M62" s="38" t="s">
        <v>105</v>
      </c>
      <c r="N62" s="38"/>
      <c r="O62" s="37">
        <v>50</v>
      </c>
      <c r="P62" s="8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5"/>
      <c r="R62" s="805"/>
      <c r="S62" s="805"/>
      <c r="T62" s="80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151</v>
      </c>
      <c r="AG62" s="78"/>
      <c r="AJ62" s="84" t="s">
        <v>115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3"/>
      <c r="B63" s="813"/>
      <c r="C63" s="813"/>
      <c r="D63" s="813"/>
      <c r="E63" s="813"/>
      <c r="F63" s="813"/>
      <c r="G63" s="813"/>
      <c r="H63" s="813"/>
      <c r="I63" s="813"/>
      <c r="J63" s="813"/>
      <c r="K63" s="813"/>
      <c r="L63" s="813"/>
      <c r="M63" s="813"/>
      <c r="N63" s="813"/>
      <c r="O63" s="814"/>
      <c r="P63" s="810" t="s">
        <v>40</v>
      </c>
      <c r="Q63" s="811"/>
      <c r="R63" s="811"/>
      <c r="S63" s="811"/>
      <c r="T63" s="811"/>
      <c r="U63" s="811"/>
      <c r="V63" s="812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3"/>
      <c r="B64" s="813"/>
      <c r="C64" s="813"/>
      <c r="D64" s="813"/>
      <c r="E64" s="813"/>
      <c r="F64" s="813"/>
      <c r="G64" s="813"/>
      <c r="H64" s="813"/>
      <c r="I64" s="813"/>
      <c r="J64" s="813"/>
      <c r="K64" s="813"/>
      <c r="L64" s="813"/>
      <c r="M64" s="813"/>
      <c r="N64" s="813"/>
      <c r="O64" s="814"/>
      <c r="P64" s="810" t="s">
        <v>40</v>
      </c>
      <c r="Q64" s="811"/>
      <c r="R64" s="811"/>
      <c r="S64" s="811"/>
      <c r="T64" s="811"/>
      <c r="U64" s="811"/>
      <c r="V64" s="812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2" t="s">
        <v>159</v>
      </c>
      <c r="B65" s="802"/>
      <c r="C65" s="802"/>
      <c r="D65" s="802"/>
      <c r="E65" s="802"/>
      <c r="F65" s="802"/>
      <c r="G65" s="802"/>
      <c r="H65" s="802"/>
      <c r="I65" s="802"/>
      <c r="J65" s="802"/>
      <c r="K65" s="802"/>
      <c r="L65" s="802"/>
      <c r="M65" s="802"/>
      <c r="N65" s="802"/>
      <c r="O65" s="802"/>
      <c r="P65" s="802"/>
      <c r="Q65" s="802"/>
      <c r="R65" s="802"/>
      <c r="S65" s="802"/>
      <c r="T65" s="802"/>
      <c r="U65" s="802"/>
      <c r="V65" s="802"/>
      <c r="W65" s="802"/>
      <c r="X65" s="802"/>
      <c r="Y65" s="802"/>
      <c r="Z65" s="802"/>
      <c r="AA65" s="66"/>
      <c r="AB65" s="66"/>
      <c r="AC65" s="80"/>
    </row>
    <row r="66" spans="1:68" ht="16.5" customHeight="1" x14ac:dyDescent="0.25">
      <c r="A66" s="63" t="s">
        <v>160</v>
      </c>
      <c r="B66" s="63" t="s">
        <v>161</v>
      </c>
      <c r="C66" s="36">
        <v>4301031240</v>
      </c>
      <c r="D66" s="803">
        <v>4680115885042</v>
      </c>
      <c r="E66" s="803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5"/>
      <c r="R66" s="805"/>
      <c r="S66" s="805"/>
      <c r="T66" s="80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163</v>
      </c>
      <c r="B67" s="63" t="s">
        <v>164</v>
      </c>
      <c r="C67" s="36">
        <v>4301031315</v>
      </c>
      <c r="D67" s="803">
        <v>4680115885080</v>
      </c>
      <c r="E67" s="803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5"/>
      <c r="R67" s="805"/>
      <c r="S67" s="805"/>
      <c r="T67" s="80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4301031243</v>
      </c>
      <c r="D68" s="803">
        <v>4680115885073</v>
      </c>
      <c r="E68" s="80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123</v>
      </c>
      <c r="L68" s="37" t="s">
        <v>45</v>
      </c>
      <c r="M68" s="38" t="s">
        <v>82</v>
      </c>
      <c r="N68" s="38"/>
      <c r="O68" s="37">
        <v>40</v>
      </c>
      <c r="P68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5"/>
      <c r="R68" s="805"/>
      <c r="S68" s="805"/>
      <c r="T68" s="80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4301031241</v>
      </c>
      <c r="D69" s="803">
        <v>4680115885059</v>
      </c>
      <c r="E69" s="80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5"/>
      <c r="R69" s="805"/>
      <c r="S69" s="805"/>
      <c r="T69" s="80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162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4301031316</v>
      </c>
      <c r="D70" s="803">
        <v>4680115885097</v>
      </c>
      <c r="E70" s="80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5"/>
      <c r="R70" s="805"/>
      <c r="S70" s="805"/>
      <c r="T70" s="80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0" t="s">
        <v>40</v>
      </c>
      <c r="Q71" s="811"/>
      <c r="R71" s="811"/>
      <c r="S71" s="811"/>
      <c r="T71" s="811"/>
      <c r="U71" s="811"/>
      <c r="V71" s="812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3"/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4"/>
      <c r="P72" s="810" t="s">
        <v>40</v>
      </c>
      <c r="Q72" s="811"/>
      <c r="R72" s="811"/>
      <c r="S72" s="811"/>
      <c r="T72" s="811"/>
      <c r="U72" s="811"/>
      <c r="V72" s="812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2" t="s">
        <v>78</v>
      </c>
      <c r="B73" s="802"/>
      <c r="C73" s="802"/>
      <c r="D73" s="802"/>
      <c r="E73" s="802"/>
      <c r="F73" s="802"/>
      <c r="G73" s="802"/>
      <c r="H73" s="802"/>
      <c r="I73" s="802"/>
      <c r="J73" s="802"/>
      <c r="K73" s="802"/>
      <c r="L73" s="802"/>
      <c r="M73" s="802"/>
      <c r="N73" s="802"/>
      <c r="O73" s="802"/>
      <c r="P73" s="802"/>
      <c r="Q73" s="802"/>
      <c r="R73" s="802"/>
      <c r="S73" s="802"/>
      <c r="T73" s="802"/>
      <c r="U73" s="802"/>
      <c r="V73" s="802"/>
      <c r="W73" s="802"/>
      <c r="X73" s="802"/>
      <c r="Y73" s="802"/>
      <c r="Z73" s="802"/>
      <c r="AA73" s="66"/>
      <c r="AB73" s="66"/>
      <c r="AC73" s="80"/>
    </row>
    <row r="74" spans="1:68" ht="16.5" customHeight="1" x14ac:dyDescent="0.25">
      <c r="A74" s="63" t="s">
        <v>173</v>
      </c>
      <c r="B74" s="63" t="s">
        <v>174</v>
      </c>
      <c r="C74" s="36">
        <v>4301051838</v>
      </c>
      <c r="D74" s="803">
        <v>4680115881891</v>
      </c>
      <c r="E74" s="80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106</v>
      </c>
      <c r="L74" s="37" t="s">
        <v>45</v>
      </c>
      <c r="M74" s="38" t="s">
        <v>112</v>
      </c>
      <c r="N74" s="38"/>
      <c r="O74" s="37">
        <v>40</v>
      </c>
      <c r="P74" s="8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5"/>
      <c r="R74" s="805"/>
      <c r="S74" s="805"/>
      <c r="T74" s="80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175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176</v>
      </c>
      <c r="B75" s="63" t="s">
        <v>177</v>
      </c>
      <c r="C75" s="36">
        <v>4301051846</v>
      </c>
      <c r="D75" s="803">
        <v>4680115885769</v>
      </c>
      <c r="E75" s="80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45</v>
      </c>
      <c r="P75" s="8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5"/>
      <c r="R75" s="805"/>
      <c r="S75" s="805"/>
      <c r="T75" s="80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178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179</v>
      </c>
      <c r="B76" s="63" t="s">
        <v>180</v>
      </c>
      <c r="C76" s="36">
        <v>4301051822</v>
      </c>
      <c r="D76" s="803">
        <v>4680115884410</v>
      </c>
      <c r="E76" s="80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106</v>
      </c>
      <c r="L76" s="37" t="s">
        <v>45</v>
      </c>
      <c r="M76" s="38" t="s">
        <v>82</v>
      </c>
      <c r="N76" s="38"/>
      <c r="O76" s="37">
        <v>40</v>
      </c>
      <c r="P76" s="84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5"/>
      <c r="R76" s="805"/>
      <c r="S76" s="805"/>
      <c r="T76" s="80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182</v>
      </c>
      <c r="B77" s="63" t="s">
        <v>183</v>
      </c>
      <c r="C77" s="36">
        <v>4301051837</v>
      </c>
      <c r="D77" s="803">
        <v>4680115884311</v>
      </c>
      <c r="E77" s="80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83</v>
      </c>
      <c r="L77" s="37" t="s">
        <v>45</v>
      </c>
      <c r="M77" s="38" t="s">
        <v>112</v>
      </c>
      <c r="N77" s="38"/>
      <c r="O77" s="37">
        <v>40</v>
      </c>
      <c r="P77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5"/>
      <c r="R77" s="805"/>
      <c r="S77" s="805"/>
      <c r="T77" s="80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175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184</v>
      </c>
      <c r="B78" s="63" t="s">
        <v>185</v>
      </c>
      <c r="C78" s="36">
        <v>4301051844</v>
      </c>
      <c r="D78" s="803">
        <v>4680115885929</v>
      </c>
      <c r="E78" s="80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45</v>
      </c>
      <c r="P78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5"/>
      <c r="R78" s="805"/>
      <c r="S78" s="805"/>
      <c r="T78" s="80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178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186</v>
      </c>
      <c r="B79" s="63" t="s">
        <v>187</v>
      </c>
      <c r="C79" s="36">
        <v>4301051827</v>
      </c>
      <c r="D79" s="803">
        <v>4680115884403</v>
      </c>
      <c r="E79" s="80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5"/>
      <c r="R79" s="805"/>
      <c r="S79" s="805"/>
      <c r="T79" s="80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3"/>
      <c r="B80" s="813"/>
      <c r="C80" s="813"/>
      <c r="D80" s="813"/>
      <c r="E80" s="813"/>
      <c r="F80" s="813"/>
      <c r="G80" s="813"/>
      <c r="H80" s="813"/>
      <c r="I80" s="813"/>
      <c r="J80" s="813"/>
      <c r="K80" s="813"/>
      <c r="L80" s="813"/>
      <c r="M80" s="813"/>
      <c r="N80" s="813"/>
      <c r="O80" s="814"/>
      <c r="P80" s="810" t="s">
        <v>40</v>
      </c>
      <c r="Q80" s="811"/>
      <c r="R80" s="811"/>
      <c r="S80" s="811"/>
      <c r="T80" s="811"/>
      <c r="U80" s="811"/>
      <c r="V80" s="81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3"/>
      <c r="B81" s="813"/>
      <c r="C81" s="813"/>
      <c r="D81" s="813"/>
      <c r="E81" s="813"/>
      <c r="F81" s="813"/>
      <c r="G81" s="813"/>
      <c r="H81" s="813"/>
      <c r="I81" s="813"/>
      <c r="J81" s="813"/>
      <c r="K81" s="813"/>
      <c r="L81" s="813"/>
      <c r="M81" s="813"/>
      <c r="N81" s="813"/>
      <c r="O81" s="814"/>
      <c r="P81" s="810" t="s">
        <v>40</v>
      </c>
      <c r="Q81" s="811"/>
      <c r="R81" s="811"/>
      <c r="S81" s="811"/>
      <c r="T81" s="811"/>
      <c r="U81" s="811"/>
      <c r="V81" s="81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2" t="s">
        <v>188</v>
      </c>
      <c r="B82" s="802"/>
      <c r="C82" s="802"/>
      <c r="D82" s="802"/>
      <c r="E82" s="802"/>
      <c r="F82" s="802"/>
      <c r="G82" s="802"/>
      <c r="H82" s="802"/>
      <c r="I82" s="802"/>
      <c r="J82" s="802"/>
      <c r="K82" s="802"/>
      <c r="L82" s="802"/>
      <c r="M82" s="802"/>
      <c r="N82" s="802"/>
      <c r="O82" s="802"/>
      <c r="P82" s="802"/>
      <c r="Q82" s="802"/>
      <c r="R82" s="802"/>
      <c r="S82" s="802"/>
      <c r="T82" s="802"/>
      <c r="U82" s="802"/>
      <c r="V82" s="802"/>
      <c r="W82" s="802"/>
      <c r="X82" s="802"/>
      <c r="Y82" s="802"/>
      <c r="Z82" s="802"/>
      <c r="AA82" s="66"/>
      <c r="AB82" s="66"/>
      <c r="AC82" s="80"/>
    </row>
    <row r="83" spans="1:68" ht="37.5" customHeight="1" x14ac:dyDescent="0.25">
      <c r="A83" s="63" t="s">
        <v>189</v>
      </c>
      <c r="B83" s="63" t="s">
        <v>190</v>
      </c>
      <c r="C83" s="36">
        <v>4301060366</v>
      </c>
      <c r="D83" s="803">
        <v>4680115881532</v>
      </c>
      <c r="E83" s="80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106</v>
      </c>
      <c r="L83" s="37" t="s">
        <v>45</v>
      </c>
      <c r="M83" s="38" t="s">
        <v>82</v>
      </c>
      <c r="N83" s="38"/>
      <c r="O83" s="37">
        <v>30</v>
      </c>
      <c r="P83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5"/>
      <c r="R83" s="805"/>
      <c r="S83" s="805"/>
      <c r="T83" s="80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191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189</v>
      </c>
      <c r="B84" s="63" t="s">
        <v>192</v>
      </c>
      <c r="C84" s="36">
        <v>4301060371</v>
      </c>
      <c r="D84" s="803">
        <v>4680115881532</v>
      </c>
      <c r="E84" s="803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5"/>
      <c r="R84" s="805"/>
      <c r="S84" s="805"/>
      <c r="T84" s="80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191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803">
        <v>4680115881464</v>
      </c>
      <c r="E85" s="803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113</v>
      </c>
      <c r="L85" s="37" t="s">
        <v>45</v>
      </c>
      <c r="M85" s="38" t="s">
        <v>112</v>
      </c>
      <c r="N85" s="38"/>
      <c r="O85" s="37">
        <v>30</v>
      </c>
      <c r="P85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5"/>
      <c r="R85" s="805"/>
      <c r="S85" s="805"/>
      <c r="T85" s="80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3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0" t="s">
        <v>40</v>
      </c>
      <c r="Q86" s="811"/>
      <c r="R86" s="811"/>
      <c r="S86" s="811"/>
      <c r="T86" s="811"/>
      <c r="U86" s="811"/>
      <c r="V86" s="812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0" t="s">
        <v>40</v>
      </c>
      <c r="Q87" s="811"/>
      <c r="R87" s="811"/>
      <c r="S87" s="811"/>
      <c r="T87" s="811"/>
      <c r="U87" s="811"/>
      <c r="V87" s="812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1" t="s">
        <v>196</v>
      </c>
      <c r="B88" s="801"/>
      <c r="C88" s="801"/>
      <c r="D88" s="801"/>
      <c r="E88" s="801"/>
      <c r="F88" s="801"/>
      <c r="G88" s="801"/>
      <c r="H88" s="801"/>
      <c r="I88" s="801"/>
      <c r="J88" s="801"/>
      <c r="K88" s="801"/>
      <c r="L88" s="801"/>
      <c r="M88" s="801"/>
      <c r="N88" s="801"/>
      <c r="O88" s="801"/>
      <c r="P88" s="801"/>
      <c r="Q88" s="801"/>
      <c r="R88" s="801"/>
      <c r="S88" s="801"/>
      <c r="T88" s="801"/>
      <c r="U88" s="801"/>
      <c r="V88" s="801"/>
      <c r="W88" s="801"/>
      <c r="X88" s="801"/>
      <c r="Y88" s="801"/>
      <c r="Z88" s="801"/>
      <c r="AA88" s="65"/>
      <c r="AB88" s="65"/>
      <c r="AC88" s="79"/>
    </row>
    <row r="89" spans="1:68" ht="14.25" customHeight="1" x14ac:dyDescent="0.25">
      <c r="A89" s="802" t="s">
        <v>101</v>
      </c>
      <c r="B89" s="802"/>
      <c r="C89" s="802"/>
      <c r="D89" s="802"/>
      <c r="E89" s="802"/>
      <c r="F89" s="802"/>
      <c r="G89" s="802"/>
      <c r="H89" s="802"/>
      <c r="I89" s="802"/>
      <c r="J89" s="802"/>
      <c r="K89" s="802"/>
      <c r="L89" s="802"/>
      <c r="M89" s="802"/>
      <c r="N89" s="802"/>
      <c r="O89" s="802"/>
      <c r="P89" s="802"/>
      <c r="Q89" s="802"/>
      <c r="R89" s="802"/>
      <c r="S89" s="802"/>
      <c r="T89" s="802"/>
      <c r="U89" s="802"/>
      <c r="V89" s="802"/>
      <c r="W89" s="802"/>
      <c r="X89" s="802"/>
      <c r="Y89" s="802"/>
      <c r="Z89" s="802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803">
        <v>4680115881327</v>
      </c>
      <c r="E90" s="803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106</v>
      </c>
      <c r="L90" s="37" t="s">
        <v>45</v>
      </c>
      <c r="M90" s="38" t="s">
        <v>145</v>
      </c>
      <c r="N90" s="38"/>
      <c r="O90" s="37">
        <v>50</v>
      </c>
      <c r="P90" s="8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5"/>
      <c r="R90" s="805"/>
      <c r="S90" s="805"/>
      <c r="T90" s="80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199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803">
        <v>4680115881518</v>
      </c>
      <c r="E91" s="803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113</v>
      </c>
      <c r="L91" s="37" t="s">
        <v>45</v>
      </c>
      <c r="M91" s="38" t="s">
        <v>112</v>
      </c>
      <c r="N91" s="38"/>
      <c r="O91" s="37">
        <v>50</v>
      </c>
      <c r="P91" s="8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5"/>
      <c r="R91" s="805"/>
      <c r="S91" s="805"/>
      <c r="T91" s="80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199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803">
        <v>4680115881303</v>
      </c>
      <c r="E92" s="803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113</v>
      </c>
      <c r="L92" s="37" t="s">
        <v>114</v>
      </c>
      <c r="M92" s="38" t="s">
        <v>145</v>
      </c>
      <c r="N92" s="38"/>
      <c r="O92" s="37">
        <v>50</v>
      </c>
      <c r="P92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5"/>
      <c r="R92" s="805"/>
      <c r="S92" s="805"/>
      <c r="T92" s="80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204</v>
      </c>
      <c r="AG92" s="78"/>
      <c r="AJ92" s="84" t="s">
        <v>115</v>
      </c>
      <c r="AK92" s="84">
        <v>594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3"/>
      <c r="B93" s="813"/>
      <c r="C93" s="813"/>
      <c r="D93" s="813"/>
      <c r="E93" s="813"/>
      <c r="F93" s="813"/>
      <c r="G93" s="813"/>
      <c r="H93" s="813"/>
      <c r="I93" s="813"/>
      <c r="J93" s="813"/>
      <c r="K93" s="813"/>
      <c r="L93" s="813"/>
      <c r="M93" s="813"/>
      <c r="N93" s="813"/>
      <c r="O93" s="814"/>
      <c r="P93" s="810" t="s">
        <v>40</v>
      </c>
      <c r="Q93" s="811"/>
      <c r="R93" s="811"/>
      <c r="S93" s="811"/>
      <c r="T93" s="811"/>
      <c r="U93" s="811"/>
      <c r="V93" s="81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3"/>
      <c r="B94" s="813"/>
      <c r="C94" s="813"/>
      <c r="D94" s="813"/>
      <c r="E94" s="813"/>
      <c r="F94" s="813"/>
      <c r="G94" s="813"/>
      <c r="H94" s="813"/>
      <c r="I94" s="813"/>
      <c r="J94" s="813"/>
      <c r="K94" s="813"/>
      <c r="L94" s="813"/>
      <c r="M94" s="813"/>
      <c r="N94" s="813"/>
      <c r="O94" s="814"/>
      <c r="P94" s="810" t="s">
        <v>40</v>
      </c>
      <c r="Q94" s="811"/>
      <c r="R94" s="811"/>
      <c r="S94" s="811"/>
      <c r="T94" s="811"/>
      <c r="U94" s="811"/>
      <c r="V94" s="81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2" t="s">
        <v>78</v>
      </c>
      <c r="B95" s="802"/>
      <c r="C95" s="802"/>
      <c r="D95" s="802"/>
      <c r="E95" s="802"/>
      <c r="F95" s="802"/>
      <c r="G95" s="802"/>
      <c r="H95" s="802"/>
      <c r="I95" s="802"/>
      <c r="J95" s="802"/>
      <c r="K95" s="802"/>
      <c r="L95" s="802"/>
      <c r="M95" s="802"/>
      <c r="N95" s="802"/>
      <c r="O95" s="802"/>
      <c r="P95" s="802"/>
      <c r="Q95" s="802"/>
      <c r="R95" s="802"/>
      <c r="S95" s="802"/>
      <c r="T95" s="802"/>
      <c r="U95" s="802"/>
      <c r="V95" s="802"/>
      <c r="W95" s="802"/>
      <c r="X95" s="802"/>
      <c r="Y95" s="802"/>
      <c r="Z95" s="802"/>
      <c r="AA95" s="66"/>
      <c r="AB95" s="66"/>
      <c r="AC95" s="80"/>
    </row>
    <row r="96" spans="1:68" ht="27" customHeight="1" x14ac:dyDescent="0.25">
      <c r="A96" s="63" t="s">
        <v>205</v>
      </c>
      <c r="B96" s="63" t="s">
        <v>206</v>
      </c>
      <c r="C96" s="36">
        <v>4301051546</v>
      </c>
      <c r="D96" s="803">
        <v>4607091386967</v>
      </c>
      <c r="E96" s="803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106</v>
      </c>
      <c r="L96" s="37" t="s">
        <v>45</v>
      </c>
      <c r="M96" s="38" t="s">
        <v>112</v>
      </c>
      <c r="N96" s="38"/>
      <c r="O96" s="37">
        <v>45</v>
      </c>
      <c r="P96" s="8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805"/>
      <c r="R96" s="805"/>
      <c r="S96" s="805"/>
      <c r="T96" s="80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207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16.5" customHeight="1" x14ac:dyDescent="0.25">
      <c r="A97" s="63" t="s">
        <v>205</v>
      </c>
      <c r="B97" s="63" t="s">
        <v>209</v>
      </c>
      <c r="C97" s="36">
        <v>4301051712</v>
      </c>
      <c r="D97" s="803">
        <v>4607091386967</v>
      </c>
      <c r="E97" s="803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106</v>
      </c>
      <c r="L97" s="37" t="s">
        <v>45</v>
      </c>
      <c r="M97" s="38" t="s">
        <v>145</v>
      </c>
      <c r="N97" s="38"/>
      <c r="O97" s="37">
        <v>45</v>
      </c>
      <c r="P97" s="852" t="s">
        <v>210</v>
      </c>
      <c r="Q97" s="805"/>
      <c r="R97" s="805"/>
      <c r="S97" s="805"/>
      <c r="T97" s="806"/>
      <c r="U97" s="39" t="s">
        <v>208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211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205</v>
      </c>
      <c r="B98" s="63" t="s">
        <v>212</v>
      </c>
      <c r="C98" s="36">
        <v>4301051437</v>
      </c>
      <c r="D98" s="803">
        <v>4607091386967</v>
      </c>
      <c r="E98" s="803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112</v>
      </c>
      <c r="N98" s="38"/>
      <c r="O98" s="37">
        <v>45</v>
      </c>
      <c r="P98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05"/>
      <c r="R98" s="805"/>
      <c r="S98" s="805"/>
      <c r="T98" s="80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207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214</v>
      </c>
      <c r="B99" s="63" t="s">
        <v>215</v>
      </c>
      <c r="C99" s="36">
        <v>4301051788</v>
      </c>
      <c r="D99" s="803">
        <v>4680115884953</v>
      </c>
      <c r="E99" s="803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54" t="s">
        <v>216</v>
      </c>
      <c r="Q99" s="805"/>
      <c r="R99" s="805"/>
      <c r="S99" s="805"/>
      <c r="T99" s="806"/>
      <c r="U99" s="39" t="s">
        <v>213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 t="shared" ref="Z99:Z104" si="15">IFERROR(IF(Y99=0,"",ROUNDUP(Y99/H99,0)*0.00651),"")</f>
        <v/>
      </c>
      <c r="AA99" s="68" t="s">
        <v>45</v>
      </c>
      <c r="AB99" s="69" t="s">
        <v>45</v>
      </c>
      <c r="AC99" s="172" t="s">
        <v>217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218</v>
      </c>
      <c r="B100" s="63" t="s">
        <v>219</v>
      </c>
      <c r="C100" s="36">
        <v>4301052039</v>
      </c>
      <c r="D100" s="803">
        <v>4607091385731</v>
      </c>
      <c r="E100" s="803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855" t="s">
        <v>220</v>
      </c>
      <c r="Q100" s="805"/>
      <c r="R100" s="805"/>
      <c r="S100" s="805"/>
      <c r="T100" s="80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 t="shared" si="15"/>
        <v/>
      </c>
      <c r="AA100" s="68" t="s">
        <v>45</v>
      </c>
      <c r="AB100" s="69" t="s">
        <v>45</v>
      </c>
      <c r="AC100" s="174" t="s">
        <v>207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218</v>
      </c>
      <c r="B101" s="63" t="s">
        <v>221</v>
      </c>
      <c r="C101" s="36">
        <v>4301051718</v>
      </c>
      <c r="D101" s="803">
        <v>4607091385731</v>
      </c>
      <c r="E101" s="803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145</v>
      </c>
      <c r="N101" s="38"/>
      <c r="O101" s="37">
        <v>45</v>
      </c>
      <c r="P101" s="856" t="s">
        <v>222</v>
      </c>
      <c r="Q101" s="805"/>
      <c r="R101" s="805"/>
      <c r="S101" s="805"/>
      <c r="T101" s="806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 t="shared" si="15"/>
        <v/>
      </c>
      <c r="AA101" s="68" t="s">
        <v>45</v>
      </c>
      <c r="AB101" s="69" t="s">
        <v>45</v>
      </c>
      <c r="AC101" s="176" t="s">
        <v>211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218</v>
      </c>
      <c r="B102" s="63" t="s">
        <v>223</v>
      </c>
      <c r="C102" s="36">
        <v>4301051436</v>
      </c>
      <c r="D102" s="803">
        <v>4607091385731</v>
      </c>
      <c r="E102" s="803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83</v>
      </c>
      <c r="L102" s="37" t="s">
        <v>114</v>
      </c>
      <c r="M102" s="38" t="s">
        <v>112</v>
      </c>
      <c r="N102" s="38"/>
      <c r="O102" s="37">
        <v>45</v>
      </c>
      <c r="P102" s="85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2" s="805"/>
      <c r="R102" s="805"/>
      <c r="S102" s="805"/>
      <c r="T102" s="806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 t="shared" si="15"/>
        <v/>
      </c>
      <c r="AA102" s="68" t="s">
        <v>45</v>
      </c>
      <c r="AB102" s="69" t="s">
        <v>45</v>
      </c>
      <c r="AC102" s="178" t="s">
        <v>207</v>
      </c>
      <c r="AG102" s="78"/>
      <c r="AJ102" s="84" t="s">
        <v>115</v>
      </c>
      <c r="AK102" s="84">
        <v>491.4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224</v>
      </c>
      <c r="B103" s="63" t="s">
        <v>225</v>
      </c>
      <c r="C103" s="36">
        <v>4301051438</v>
      </c>
      <c r="D103" s="803">
        <v>4680115880894</v>
      </c>
      <c r="E103" s="803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83</v>
      </c>
      <c r="L103" s="37" t="s">
        <v>45</v>
      </c>
      <c r="M103" s="38" t="s">
        <v>112</v>
      </c>
      <c r="N103" s="38"/>
      <c r="O103" s="37">
        <v>45</v>
      </c>
      <c r="P103" s="8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5"/>
      <c r="R103" s="805"/>
      <c r="S103" s="805"/>
      <c r="T103" s="806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 t="shared" si="15"/>
        <v/>
      </c>
      <c r="AA103" s="68" t="s">
        <v>45</v>
      </c>
      <c r="AB103" s="69" t="s">
        <v>45</v>
      </c>
      <c r="AC103" s="180" t="s">
        <v>226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227</v>
      </c>
      <c r="B104" s="63" t="s">
        <v>228</v>
      </c>
      <c r="C104" s="36">
        <v>4301051687</v>
      </c>
      <c r="D104" s="803">
        <v>4680115880214</v>
      </c>
      <c r="E104" s="803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112</v>
      </c>
      <c r="N104" s="38"/>
      <c r="O104" s="37">
        <v>45</v>
      </c>
      <c r="P104" s="85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805"/>
      <c r="R104" s="805"/>
      <c r="S104" s="805"/>
      <c r="T104" s="806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 t="shared" si="15"/>
        <v/>
      </c>
      <c r="AA104" s="68" t="s">
        <v>45</v>
      </c>
      <c r="AB104" s="69" t="s">
        <v>45</v>
      </c>
      <c r="AC104" s="182" t="s">
        <v>226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227</v>
      </c>
      <c r="B105" s="63" t="s">
        <v>229</v>
      </c>
      <c r="C105" s="36">
        <v>4301051439</v>
      </c>
      <c r="D105" s="803">
        <v>4680115880214</v>
      </c>
      <c r="E105" s="803"/>
      <c r="F105" s="62">
        <v>0.45</v>
      </c>
      <c r="G105" s="37">
        <v>6</v>
      </c>
      <c r="H105" s="62">
        <v>2.7</v>
      </c>
      <c r="I105" s="62">
        <v>2.988</v>
      </c>
      <c r="J105" s="37">
        <v>132</v>
      </c>
      <c r="K105" s="37" t="s">
        <v>113</v>
      </c>
      <c r="L105" s="37" t="s">
        <v>45</v>
      </c>
      <c r="M105" s="38" t="s">
        <v>112</v>
      </c>
      <c r="N105" s="38"/>
      <c r="O105" s="37">
        <v>45</v>
      </c>
      <c r="P105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5" s="805"/>
      <c r="R105" s="805"/>
      <c r="S105" s="805"/>
      <c r="T105" s="806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4" t="s">
        <v>226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3"/>
      <c r="B106" s="813"/>
      <c r="C106" s="813"/>
      <c r="D106" s="813"/>
      <c r="E106" s="813"/>
      <c r="F106" s="813"/>
      <c r="G106" s="813"/>
      <c r="H106" s="813"/>
      <c r="I106" s="813"/>
      <c r="J106" s="813"/>
      <c r="K106" s="813"/>
      <c r="L106" s="813"/>
      <c r="M106" s="813"/>
      <c r="N106" s="813"/>
      <c r="O106" s="814"/>
      <c r="P106" s="810" t="s">
        <v>40</v>
      </c>
      <c r="Q106" s="811"/>
      <c r="R106" s="811"/>
      <c r="S106" s="811"/>
      <c r="T106" s="811"/>
      <c r="U106" s="811"/>
      <c r="V106" s="812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3"/>
      <c r="B107" s="813"/>
      <c r="C107" s="813"/>
      <c r="D107" s="813"/>
      <c r="E107" s="813"/>
      <c r="F107" s="813"/>
      <c r="G107" s="813"/>
      <c r="H107" s="813"/>
      <c r="I107" s="813"/>
      <c r="J107" s="813"/>
      <c r="K107" s="813"/>
      <c r="L107" s="813"/>
      <c r="M107" s="813"/>
      <c r="N107" s="813"/>
      <c r="O107" s="814"/>
      <c r="P107" s="810" t="s">
        <v>40</v>
      </c>
      <c r="Q107" s="811"/>
      <c r="R107" s="811"/>
      <c r="S107" s="811"/>
      <c r="T107" s="811"/>
      <c r="U107" s="811"/>
      <c r="V107" s="812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1" t="s">
        <v>230</v>
      </c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1"/>
      <c r="P108" s="801"/>
      <c r="Q108" s="801"/>
      <c r="R108" s="801"/>
      <c r="S108" s="801"/>
      <c r="T108" s="801"/>
      <c r="U108" s="801"/>
      <c r="V108" s="801"/>
      <c r="W108" s="801"/>
      <c r="X108" s="801"/>
      <c r="Y108" s="801"/>
      <c r="Z108" s="801"/>
      <c r="AA108" s="65"/>
      <c r="AB108" s="65"/>
      <c r="AC108" s="79"/>
    </row>
    <row r="109" spans="1:68" ht="14.25" customHeight="1" x14ac:dyDescent="0.25">
      <c r="A109" s="802" t="s">
        <v>101</v>
      </c>
      <c r="B109" s="802"/>
      <c r="C109" s="802"/>
      <c r="D109" s="802"/>
      <c r="E109" s="802"/>
      <c r="F109" s="802"/>
      <c r="G109" s="802"/>
      <c r="H109" s="802"/>
      <c r="I109" s="802"/>
      <c r="J109" s="802"/>
      <c r="K109" s="802"/>
      <c r="L109" s="802"/>
      <c r="M109" s="802"/>
      <c r="N109" s="802"/>
      <c r="O109" s="802"/>
      <c r="P109" s="802"/>
      <c r="Q109" s="802"/>
      <c r="R109" s="802"/>
      <c r="S109" s="802"/>
      <c r="T109" s="802"/>
      <c r="U109" s="802"/>
      <c r="V109" s="802"/>
      <c r="W109" s="802"/>
      <c r="X109" s="802"/>
      <c r="Y109" s="802"/>
      <c r="Z109" s="802"/>
      <c r="AA109" s="66"/>
      <c r="AB109" s="66"/>
      <c r="AC109" s="80"/>
    </row>
    <row r="110" spans="1:68" ht="16.5" customHeight="1" x14ac:dyDescent="0.25">
      <c r="A110" s="63" t="s">
        <v>231</v>
      </c>
      <c r="B110" s="63" t="s">
        <v>232</v>
      </c>
      <c r="C110" s="36">
        <v>4301011703</v>
      </c>
      <c r="D110" s="803">
        <v>4680115882133</v>
      </c>
      <c r="E110" s="803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05"/>
      <c r="R110" s="805"/>
      <c r="S110" s="805"/>
      <c r="T110" s="80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233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234</v>
      </c>
      <c r="C111" s="36">
        <v>4301011514</v>
      </c>
      <c r="D111" s="803">
        <v>4680115882133</v>
      </c>
      <c r="E111" s="80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106</v>
      </c>
      <c r="L111" s="37" t="s">
        <v>45</v>
      </c>
      <c r="M111" s="38" t="s">
        <v>105</v>
      </c>
      <c r="N111" s="38"/>
      <c r="O111" s="37">
        <v>50</v>
      </c>
      <c r="P111" s="8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1" s="805"/>
      <c r="R111" s="805"/>
      <c r="S111" s="805"/>
      <c r="T111" s="80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233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4301011417</v>
      </c>
      <c r="D112" s="803">
        <v>4680115880269</v>
      </c>
      <c r="E112" s="803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113</v>
      </c>
      <c r="L112" s="37" t="s">
        <v>45</v>
      </c>
      <c r="M112" s="38" t="s">
        <v>112</v>
      </c>
      <c r="N112" s="38"/>
      <c r="O112" s="37">
        <v>50</v>
      </c>
      <c r="P112" s="8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5"/>
      <c r="R112" s="805"/>
      <c r="S112" s="805"/>
      <c r="T112" s="80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233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237</v>
      </c>
      <c r="B113" s="63" t="s">
        <v>238</v>
      </c>
      <c r="C113" s="36">
        <v>4301011415</v>
      </c>
      <c r="D113" s="803">
        <v>4680115880429</v>
      </c>
      <c r="E113" s="803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6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5"/>
      <c r="R113" s="805"/>
      <c r="S113" s="805"/>
      <c r="T113" s="80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233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239</v>
      </c>
      <c r="B114" s="63" t="s">
        <v>240</v>
      </c>
      <c r="C114" s="36">
        <v>4301011462</v>
      </c>
      <c r="D114" s="803">
        <v>4680115881457</v>
      </c>
      <c r="E114" s="803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113</v>
      </c>
      <c r="L114" s="37" t="s">
        <v>45</v>
      </c>
      <c r="M114" s="38" t="s">
        <v>112</v>
      </c>
      <c r="N114" s="38"/>
      <c r="O114" s="37">
        <v>50</v>
      </c>
      <c r="P114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5"/>
      <c r="R114" s="805"/>
      <c r="S114" s="805"/>
      <c r="T114" s="80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233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3"/>
      <c r="B115" s="813"/>
      <c r="C115" s="813"/>
      <c r="D115" s="813"/>
      <c r="E115" s="813"/>
      <c r="F115" s="813"/>
      <c r="G115" s="813"/>
      <c r="H115" s="813"/>
      <c r="I115" s="813"/>
      <c r="J115" s="813"/>
      <c r="K115" s="813"/>
      <c r="L115" s="813"/>
      <c r="M115" s="813"/>
      <c r="N115" s="813"/>
      <c r="O115" s="814"/>
      <c r="P115" s="810" t="s">
        <v>40</v>
      </c>
      <c r="Q115" s="811"/>
      <c r="R115" s="811"/>
      <c r="S115" s="811"/>
      <c r="T115" s="811"/>
      <c r="U115" s="811"/>
      <c r="V115" s="812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3"/>
      <c r="B116" s="813"/>
      <c r="C116" s="813"/>
      <c r="D116" s="813"/>
      <c r="E116" s="813"/>
      <c r="F116" s="813"/>
      <c r="G116" s="813"/>
      <c r="H116" s="813"/>
      <c r="I116" s="813"/>
      <c r="J116" s="813"/>
      <c r="K116" s="813"/>
      <c r="L116" s="813"/>
      <c r="M116" s="813"/>
      <c r="N116" s="813"/>
      <c r="O116" s="814"/>
      <c r="P116" s="810" t="s">
        <v>40</v>
      </c>
      <c r="Q116" s="811"/>
      <c r="R116" s="811"/>
      <c r="S116" s="811"/>
      <c r="T116" s="811"/>
      <c r="U116" s="811"/>
      <c r="V116" s="812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2" t="s">
        <v>148</v>
      </c>
      <c r="B117" s="802"/>
      <c r="C117" s="802"/>
      <c r="D117" s="802"/>
      <c r="E117" s="802"/>
      <c r="F117" s="802"/>
      <c r="G117" s="802"/>
      <c r="H117" s="802"/>
      <c r="I117" s="802"/>
      <c r="J117" s="802"/>
      <c r="K117" s="802"/>
      <c r="L117" s="802"/>
      <c r="M117" s="802"/>
      <c r="N117" s="802"/>
      <c r="O117" s="802"/>
      <c r="P117" s="802"/>
      <c r="Q117" s="802"/>
      <c r="R117" s="802"/>
      <c r="S117" s="802"/>
      <c r="T117" s="802"/>
      <c r="U117" s="802"/>
      <c r="V117" s="802"/>
      <c r="W117" s="802"/>
      <c r="X117" s="802"/>
      <c r="Y117" s="802"/>
      <c r="Z117" s="802"/>
      <c r="AA117" s="66"/>
      <c r="AB117" s="66"/>
      <c r="AC117" s="80"/>
    </row>
    <row r="118" spans="1:68" ht="16.5" customHeight="1" x14ac:dyDescent="0.25">
      <c r="A118" s="63" t="s">
        <v>241</v>
      </c>
      <c r="B118" s="63" t="s">
        <v>242</v>
      </c>
      <c r="C118" s="36">
        <v>4301020345</v>
      </c>
      <c r="D118" s="803">
        <v>4680115881488</v>
      </c>
      <c r="E118" s="803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106</v>
      </c>
      <c r="L118" s="37" t="s">
        <v>45</v>
      </c>
      <c r="M118" s="38" t="s">
        <v>105</v>
      </c>
      <c r="N118" s="38"/>
      <c r="O118" s="37">
        <v>55</v>
      </c>
      <c r="P118" s="8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5"/>
      <c r="R118" s="805"/>
      <c r="S118" s="805"/>
      <c r="T118" s="80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243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244</v>
      </c>
      <c r="B119" s="63" t="s">
        <v>245</v>
      </c>
      <c r="C119" s="36">
        <v>4301020346</v>
      </c>
      <c r="D119" s="803">
        <v>4680115882775</v>
      </c>
      <c r="E119" s="803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123</v>
      </c>
      <c r="L119" s="37" t="s">
        <v>45</v>
      </c>
      <c r="M119" s="38" t="s">
        <v>105</v>
      </c>
      <c r="N119" s="38"/>
      <c r="O119" s="37">
        <v>55</v>
      </c>
      <c r="P119" s="8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5"/>
      <c r="R119" s="805"/>
      <c r="S119" s="805"/>
      <c r="T119" s="80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243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246</v>
      </c>
      <c r="B120" s="63" t="s">
        <v>247</v>
      </c>
      <c r="C120" s="36">
        <v>4301020344</v>
      </c>
      <c r="D120" s="803">
        <v>4680115880658</v>
      </c>
      <c r="E120" s="803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83</v>
      </c>
      <c r="L120" s="37" t="s">
        <v>45</v>
      </c>
      <c r="M120" s="38" t="s">
        <v>105</v>
      </c>
      <c r="N120" s="38"/>
      <c r="O120" s="37">
        <v>55</v>
      </c>
      <c r="P120" s="8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5"/>
      <c r="R120" s="805"/>
      <c r="S120" s="805"/>
      <c r="T120" s="80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243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3"/>
      <c r="B121" s="813"/>
      <c r="C121" s="813"/>
      <c r="D121" s="813"/>
      <c r="E121" s="813"/>
      <c r="F121" s="813"/>
      <c r="G121" s="813"/>
      <c r="H121" s="813"/>
      <c r="I121" s="813"/>
      <c r="J121" s="813"/>
      <c r="K121" s="813"/>
      <c r="L121" s="813"/>
      <c r="M121" s="813"/>
      <c r="N121" s="813"/>
      <c r="O121" s="814"/>
      <c r="P121" s="810" t="s">
        <v>40</v>
      </c>
      <c r="Q121" s="811"/>
      <c r="R121" s="811"/>
      <c r="S121" s="811"/>
      <c r="T121" s="811"/>
      <c r="U121" s="811"/>
      <c r="V121" s="812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3"/>
      <c r="B122" s="813"/>
      <c r="C122" s="813"/>
      <c r="D122" s="813"/>
      <c r="E122" s="813"/>
      <c r="F122" s="813"/>
      <c r="G122" s="813"/>
      <c r="H122" s="813"/>
      <c r="I122" s="813"/>
      <c r="J122" s="813"/>
      <c r="K122" s="813"/>
      <c r="L122" s="813"/>
      <c r="M122" s="813"/>
      <c r="N122" s="813"/>
      <c r="O122" s="814"/>
      <c r="P122" s="810" t="s">
        <v>40</v>
      </c>
      <c r="Q122" s="811"/>
      <c r="R122" s="811"/>
      <c r="S122" s="811"/>
      <c r="T122" s="811"/>
      <c r="U122" s="811"/>
      <c r="V122" s="812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2" t="s">
        <v>78</v>
      </c>
      <c r="B123" s="802"/>
      <c r="C123" s="802"/>
      <c r="D123" s="802"/>
      <c r="E123" s="802"/>
      <c r="F123" s="802"/>
      <c r="G123" s="802"/>
      <c r="H123" s="802"/>
      <c r="I123" s="802"/>
      <c r="J123" s="802"/>
      <c r="K123" s="802"/>
      <c r="L123" s="802"/>
      <c r="M123" s="802"/>
      <c r="N123" s="802"/>
      <c r="O123" s="802"/>
      <c r="P123" s="802"/>
      <c r="Q123" s="802"/>
      <c r="R123" s="802"/>
      <c r="S123" s="802"/>
      <c r="T123" s="802"/>
      <c r="U123" s="802"/>
      <c r="V123" s="802"/>
      <c r="W123" s="802"/>
      <c r="X123" s="802"/>
      <c r="Y123" s="802"/>
      <c r="Z123" s="802"/>
      <c r="AA123" s="66"/>
      <c r="AB123" s="66"/>
      <c r="AC123" s="80"/>
    </row>
    <row r="124" spans="1:68" ht="27" customHeight="1" x14ac:dyDescent="0.25">
      <c r="A124" s="63" t="s">
        <v>248</v>
      </c>
      <c r="B124" s="63" t="s">
        <v>249</v>
      </c>
      <c r="C124" s="36">
        <v>4301051625</v>
      </c>
      <c r="D124" s="803">
        <v>4607091385168</v>
      </c>
      <c r="E124" s="803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05"/>
      <c r="R124" s="805"/>
      <c r="S124" s="805"/>
      <c r="T124" s="80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6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7">IFERROR(X124*I124/H124,"0")</f>
        <v>0</v>
      </c>
      <c r="BN124" s="78">
        <f t="shared" ref="BN124:BN132" si="18">IFERROR(Y124*I124/H124,"0")</f>
        <v>0</v>
      </c>
      <c r="BO124" s="78">
        <f t="shared" ref="BO124:BO132" si="19">IFERROR(1/J124*(X124/H124),"0")</f>
        <v>0</v>
      </c>
      <c r="BP124" s="78">
        <f t="shared" ref="BP124:BP132" si="20">IFERROR(1/J124*(Y124/H124),"0")</f>
        <v>0</v>
      </c>
    </row>
    <row r="125" spans="1:68" ht="16.5" customHeight="1" x14ac:dyDescent="0.25">
      <c r="A125" s="63" t="s">
        <v>248</v>
      </c>
      <c r="B125" s="63" t="s">
        <v>252</v>
      </c>
      <c r="C125" s="36">
        <v>4301051724</v>
      </c>
      <c r="D125" s="803">
        <v>4607091385168</v>
      </c>
      <c r="E125" s="803"/>
      <c r="F125" s="62">
        <v>1.35</v>
      </c>
      <c r="G125" s="37">
        <v>6</v>
      </c>
      <c r="H125" s="62">
        <v>8.1</v>
      </c>
      <c r="I125" s="62">
        <v>8.6129999999999995</v>
      </c>
      <c r="J125" s="37">
        <v>64</v>
      </c>
      <c r="K125" s="37" t="s">
        <v>106</v>
      </c>
      <c r="L125" s="37" t="s">
        <v>45</v>
      </c>
      <c r="M125" s="38" t="s">
        <v>145</v>
      </c>
      <c r="N125" s="38"/>
      <c r="O125" s="37">
        <v>45</v>
      </c>
      <c r="P125" s="870" t="s">
        <v>253</v>
      </c>
      <c r="Q125" s="805"/>
      <c r="R125" s="805"/>
      <c r="S125" s="805"/>
      <c r="T125" s="806"/>
      <c r="U125" s="39" t="s">
        <v>251</v>
      </c>
      <c r="V125" s="39" t="s">
        <v>45</v>
      </c>
      <c r="W125" s="40" t="s">
        <v>0</v>
      </c>
      <c r="X125" s="58">
        <v>0</v>
      </c>
      <c r="Y125" s="55">
        <f t="shared" si="16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254</v>
      </c>
      <c r="AG125" s="78"/>
      <c r="AJ125" s="84" t="s">
        <v>45</v>
      </c>
      <c r="AK125" s="84">
        <v>0</v>
      </c>
      <c r="BB125" s="205" t="s">
        <v>66</v>
      </c>
      <c r="BM125" s="78">
        <f t="shared" si="17"/>
        <v>0</v>
      </c>
      <c r="BN125" s="78">
        <f t="shared" si="18"/>
        <v>0</v>
      </c>
      <c r="BO125" s="78">
        <f t="shared" si="19"/>
        <v>0</v>
      </c>
      <c r="BP125" s="78">
        <f t="shared" si="20"/>
        <v>0</v>
      </c>
    </row>
    <row r="126" spans="1:68" ht="37.5" customHeight="1" x14ac:dyDescent="0.25">
      <c r="A126" s="63" t="s">
        <v>248</v>
      </c>
      <c r="B126" s="63" t="s">
        <v>255</v>
      </c>
      <c r="C126" s="36">
        <v>4301051360</v>
      </c>
      <c r="D126" s="803">
        <v>4607091385168</v>
      </c>
      <c r="E126" s="803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106</v>
      </c>
      <c r="L126" s="37" t="s">
        <v>45</v>
      </c>
      <c r="M126" s="38" t="s">
        <v>112</v>
      </c>
      <c r="N126" s="38"/>
      <c r="O126" s="37">
        <v>45</v>
      </c>
      <c r="P126" s="8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6" s="805"/>
      <c r="R126" s="805"/>
      <c r="S126" s="805"/>
      <c r="T126" s="806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6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256</v>
      </c>
      <c r="AG126" s="78"/>
      <c r="AJ126" s="84" t="s">
        <v>45</v>
      </c>
      <c r="AK126" s="84">
        <v>0</v>
      </c>
      <c r="BB126" s="207" t="s">
        <v>66</v>
      </c>
      <c r="BM126" s="78">
        <f t="shared" si="17"/>
        <v>0</v>
      </c>
      <c r="BN126" s="78">
        <f t="shared" si="18"/>
        <v>0</v>
      </c>
      <c r="BO126" s="78">
        <f t="shared" si="19"/>
        <v>0</v>
      </c>
      <c r="BP126" s="78">
        <f t="shared" si="20"/>
        <v>0</v>
      </c>
    </row>
    <row r="127" spans="1:68" ht="27" customHeight="1" x14ac:dyDescent="0.25">
      <c r="A127" s="63" t="s">
        <v>257</v>
      </c>
      <c r="B127" s="63" t="s">
        <v>258</v>
      </c>
      <c r="C127" s="36">
        <v>4301051730</v>
      </c>
      <c r="D127" s="803">
        <v>4607091383256</v>
      </c>
      <c r="E127" s="803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145</v>
      </c>
      <c r="N127" s="38"/>
      <c r="O127" s="37">
        <v>45</v>
      </c>
      <c r="P127" s="872" t="s">
        <v>259</v>
      </c>
      <c r="Q127" s="805"/>
      <c r="R127" s="805"/>
      <c r="S127" s="805"/>
      <c r="T127" s="806"/>
      <c r="U127" s="39" t="s">
        <v>213</v>
      </c>
      <c r="V127" s="39" t="s">
        <v>45</v>
      </c>
      <c r="W127" s="40" t="s">
        <v>0</v>
      </c>
      <c r="X127" s="58">
        <v>0</v>
      </c>
      <c r="Y127" s="55">
        <f t="shared" si="16"/>
        <v>0</v>
      </c>
      <c r="Z127" s="41" t="str">
        <f t="shared" ref="Z127:Z132" si="21">IFERROR(IF(Y127=0,"",ROUNDUP(Y127/H127,0)*0.00651),"")</f>
        <v/>
      </c>
      <c r="AA127" s="68" t="s">
        <v>45</v>
      </c>
      <c r="AB127" s="69" t="s">
        <v>45</v>
      </c>
      <c r="AC127" s="208" t="s">
        <v>254</v>
      </c>
      <c r="AG127" s="78"/>
      <c r="AJ127" s="84" t="s">
        <v>45</v>
      </c>
      <c r="AK127" s="84">
        <v>0</v>
      </c>
      <c r="BB127" s="209" t="s">
        <v>66</v>
      </c>
      <c r="BM127" s="78">
        <f t="shared" si="17"/>
        <v>0</v>
      </c>
      <c r="BN127" s="78">
        <f t="shared" si="18"/>
        <v>0</v>
      </c>
      <c r="BO127" s="78">
        <f t="shared" si="19"/>
        <v>0</v>
      </c>
      <c r="BP127" s="78">
        <f t="shared" si="20"/>
        <v>0</v>
      </c>
    </row>
    <row r="128" spans="1:68" ht="37.5" customHeight="1" x14ac:dyDescent="0.25">
      <c r="A128" s="63" t="s">
        <v>257</v>
      </c>
      <c r="B128" s="63" t="s">
        <v>260</v>
      </c>
      <c r="C128" s="36">
        <v>4301051362</v>
      </c>
      <c r="D128" s="803">
        <v>4607091383256</v>
      </c>
      <c r="E128" s="803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83</v>
      </c>
      <c r="L128" s="37" t="s">
        <v>45</v>
      </c>
      <c r="M128" s="38" t="s">
        <v>112</v>
      </c>
      <c r="N128" s="38"/>
      <c r="O128" s="37">
        <v>45</v>
      </c>
      <c r="P128" s="87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8" s="805"/>
      <c r="R128" s="805"/>
      <c r="S128" s="805"/>
      <c r="T128" s="806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6"/>
        <v>0</v>
      </c>
      <c r="Z128" s="41" t="str">
        <f t="shared" si="21"/>
        <v/>
      </c>
      <c r="AA128" s="68" t="s">
        <v>45</v>
      </c>
      <c r="AB128" s="69" t="s">
        <v>45</v>
      </c>
      <c r="AC128" s="210" t="s">
        <v>256</v>
      </c>
      <c r="AG128" s="78"/>
      <c r="AJ128" s="84" t="s">
        <v>45</v>
      </c>
      <c r="AK128" s="84">
        <v>0</v>
      </c>
      <c r="BB128" s="211" t="s">
        <v>66</v>
      </c>
      <c r="BM128" s="78">
        <f t="shared" si="17"/>
        <v>0</v>
      </c>
      <c r="BN128" s="78">
        <f t="shared" si="18"/>
        <v>0</v>
      </c>
      <c r="BO128" s="78">
        <f t="shared" si="19"/>
        <v>0</v>
      </c>
      <c r="BP128" s="78">
        <f t="shared" si="20"/>
        <v>0</v>
      </c>
    </row>
    <row r="129" spans="1:68" ht="27" customHeight="1" x14ac:dyDescent="0.25">
      <c r="A129" s="63" t="s">
        <v>261</v>
      </c>
      <c r="B129" s="63" t="s">
        <v>262</v>
      </c>
      <c r="C129" s="36">
        <v>4301051721</v>
      </c>
      <c r="D129" s="803">
        <v>4607091385748</v>
      </c>
      <c r="E129" s="803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45</v>
      </c>
      <c r="M129" s="38" t="s">
        <v>145</v>
      </c>
      <c r="N129" s="38"/>
      <c r="O129" s="37">
        <v>45</v>
      </c>
      <c r="P129" s="874" t="s">
        <v>263</v>
      </c>
      <c r="Q129" s="805"/>
      <c r="R129" s="805"/>
      <c r="S129" s="805"/>
      <c r="T129" s="806"/>
      <c r="U129" s="39" t="s">
        <v>213</v>
      </c>
      <c r="V129" s="39" t="s">
        <v>45</v>
      </c>
      <c r="W129" s="40" t="s">
        <v>0</v>
      </c>
      <c r="X129" s="58">
        <v>0</v>
      </c>
      <c r="Y129" s="55">
        <f t="shared" si="16"/>
        <v>0</v>
      </c>
      <c r="Z129" s="41" t="str">
        <f t="shared" si="21"/>
        <v/>
      </c>
      <c r="AA129" s="68" t="s">
        <v>45</v>
      </c>
      <c r="AB129" s="69" t="s">
        <v>45</v>
      </c>
      <c r="AC129" s="212" t="s">
        <v>254</v>
      </c>
      <c r="AG129" s="78"/>
      <c r="AJ129" s="84" t="s">
        <v>45</v>
      </c>
      <c r="AK129" s="84">
        <v>0</v>
      </c>
      <c r="BB129" s="213" t="s">
        <v>66</v>
      </c>
      <c r="BM129" s="78">
        <f t="shared" si="17"/>
        <v>0</v>
      </c>
      <c r="BN129" s="78">
        <f t="shared" si="18"/>
        <v>0</v>
      </c>
      <c r="BO129" s="78">
        <f t="shared" si="19"/>
        <v>0</v>
      </c>
      <c r="BP129" s="78">
        <f t="shared" si="20"/>
        <v>0</v>
      </c>
    </row>
    <row r="130" spans="1:68" ht="37.5" customHeight="1" x14ac:dyDescent="0.25">
      <c r="A130" s="63" t="s">
        <v>261</v>
      </c>
      <c r="B130" s="63" t="s">
        <v>264</v>
      </c>
      <c r="C130" s="36">
        <v>4301051358</v>
      </c>
      <c r="D130" s="803">
        <v>4607091385748</v>
      </c>
      <c r="E130" s="803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83</v>
      </c>
      <c r="L130" s="37" t="s">
        <v>114</v>
      </c>
      <c r="M130" s="38" t="s">
        <v>112</v>
      </c>
      <c r="N130" s="38"/>
      <c r="O130" s="37">
        <v>45</v>
      </c>
      <c r="P130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0" s="805"/>
      <c r="R130" s="805"/>
      <c r="S130" s="805"/>
      <c r="T130" s="806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6"/>
        <v>0</v>
      </c>
      <c r="Z130" s="41" t="str">
        <f t="shared" si="21"/>
        <v/>
      </c>
      <c r="AA130" s="68" t="s">
        <v>45</v>
      </c>
      <c r="AB130" s="69" t="s">
        <v>45</v>
      </c>
      <c r="AC130" s="214" t="s">
        <v>256</v>
      </c>
      <c r="AG130" s="78"/>
      <c r="AJ130" s="84" t="s">
        <v>115</v>
      </c>
      <c r="AK130" s="84">
        <v>491.4</v>
      </c>
      <c r="BB130" s="215" t="s">
        <v>66</v>
      </c>
      <c r="BM130" s="78">
        <f t="shared" si="17"/>
        <v>0</v>
      </c>
      <c r="BN130" s="78">
        <f t="shared" si="18"/>
        <v>0</v>
      </c>
      <c r="BO130" s="78">
        <f t="shared" si="19"/>
        <v>0</v>
      </c>
      <c r="BP130" s="78">
        <f t="shared" si="20"/>
        <v>0</v>
      </c>
    </row>
    <row r="131" spans="1:68" ht="27" customHeight="1" x14ac:dyDescent="0.25">
      <c r="A131" s="63" t="s">
        <v>265</v>
      </c>
      <c r="B131" s="63" t="s">
        <v>266</v>
      </c>
      <c r="C131" s="36">
        <v>4301051740</v>
      </c>
      <c r="D131" s="803">
        <v>4680115884533</v>
      </c>
      <c r="E131" s="803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83</v>
      </c>
      <c r="L131" s="37" t="s">
        <v>45</v>
      </c>
      <c r="M131" s="38" t="s">
        <v>112</v>
      </c>
      <c r="N131" s="38"/>
      <c r="O131" s="37">
        <v>45</v>
      </c>
      <c r="P131" s="8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5"/>
      <c r="R131" s="805"/>
      <c r="S131" s="805"/>
      <c r="T131" s="806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6"/>
        <v>0</v>
      </c>
      <c r="Z131" s="41" t="str">
        <f t="shared" si="21"/>
        <v/>
      </c>
      <c r="AA131" s="68" t="s">
        <v>45</v>
      </c>
      <c r="AB131" s="69" t="s">
        <v>45</v>
      </c>
      <c r="AC131" s="216" t="s">
        <v>267</v>
      </c>
      <c r="AG131" s="78"/>
      <c r="AJ131" s="84" t="s">
        <v>45</v>
      </c>
      <c r="AK131" s="84">
        <v>0</v>
      </c>
      <c r="BB131" s="217" t="s">
        <v>66</v>
      </c>
      <c r="BM131" s="78">
        <f t="shared" si="17"/>
        <v>0</v>
      </c>
      <c r="BN131" s="78">
        <f t="shared" si="18"/>
        <v>0</v>
      </c>
      <c r="BO131" s="78">
        <f t="shared" si="19"/>
        <v>0</v>
      </c>
      <c r="BP131" s="78">
        <f t="shared" si="20"/>
        <v>0</v>
      </c>
    </row>
    <row r="132" spans="1:68" ht="37.5" customHeight="1" x14ac:dyDescent="0.25">
      <c r="A132" s="63" t="s">
        <v>268</v>
      </c>
      <c r="B132" s="63" t="s">
        <v>269</v>
      </c>
      <c r="C132" s="36">
        <v>4301051480</v>
      </c>
      <c r="D132" s="803">
        <v>4680115882645</v>
      </c>
      <c r="E132" s="803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8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5"/>
      <c r="R132" s="805"/>
      <c r="S132" s="805"/>
      <c r="T132" s="806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6"/>
        <v>0</v>
      </c>
      <c r="Z132" s="41" t="str">
        <f t="shared" si="21"/>
        <v/>
      </c>
      <c r="AA132" s="68" t="s">
        <v>45</v>
      </c>
      <c r="AB132" s="69" t="s">
        <v>45</v>
      </c>
      <c r="AC132" s="218" t="s">
        <v>270</v>
      </c>
      <c r="AG132" s="78"/>
      <c r="AJ132" s="84" t="s">
        <v>45</v>
      </c>
      <c r="AK132" s="84">
        <v>0</v>
      </c>
      <c r="BB132" s="219" t="s">
        <v>66</v>
      </c>
      <c r="BM132" s="78">
        <f t="shared" si="17"/>
        <v>0</v>
      </c>
      <c r="BN132" s="78">
        <f t="shared" si="18"/>
        <v>0</v>
      </c>
      <c r="BO132" s="78">
        <f t="shared" si="19"/>
        <v>0</v>
      </c>
      <c r="BP132" s="78">
        <f t="shared" si="20"/>
        <v>0</v>
      </c>
    </row>
    <row r="133" spans="1:68" x14ac:dyDescent="0.2">
      <c r="A133" s="813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0" t="s">
        <v>40</v>
      </c>
      <c r="Q133" s="811"/>
      <c r="R133" s="811"/>
      <c r="S133" s="811"/>
      <c r="T133" s="811"/>
      <c r="U133" s="811"/>
      <c r="V133" s="812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0" t="s">
        <v>40</v>
      </c>
      <c r="Q134" s="811"/>
      <c r="R134" s="811"/>
      <c r="S134" s="811"/>
      <c r="T134" s="811"/>
      <c r="U134" s="811"/>
      <c r="V134" s="812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2" t="s">
        <v>188</v>
      </c>
      <c r="B135" s="802"/>
      <c r="C135" s="802"/>
      <c r="D135" s="802"/>
      <c r="E135" s="802"/>
      <c r="F135" s="802"/>
      <c r="G135" s="802"/>
      <c r="H135" s="802"/>
      <c r="I135" s="802"/>
      <c r="J135" s="802"/>
      <c r="K135" s="802"/>
      <c r="L135" s="802"/>
      <c r="M135" s="802"/>
      <c r="N135" s="802"/>
      <c r="O135" s="802"/>
      <c r="P135" s="802"/>
      <c r="Q135" s="802"/>
      <c r="R135" s="802"/>
      <c r="S135" s="802"/>
      <c r="T135" s="802"/>
      <c r="U135" s="802"/>
      <c r="V135" s="802"/>
      <c r="W135" s="802"/>
      <c r="X135" s="802"/>
      <c r="Y135" s="802"/>
      <c r="Z135" s="802"/>
      <c r="AA135" s="66"/>
      <c r="AB135" s="66"/>
      <c r="AC135" s="80"/>
    </row>
    <row r="136" spans="1:68" ht="37.5" customHeight="1" x14ac:dyDescent="0.25">
      <c r="A136" s="63" t="s">
        <v>271</v>
      </c>
      <c r="B136" s="63" t="s">
        <v>272</v>
      </c>
      <c r="C136" s="36">
        <v>4301060356</v>
      </c>
      <c r="D136" s="803">
        <v>4680115882652</v>
      </c>
      <c r="E136" s="803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83</v>
      </c>
      <c r="L136" s="37" t="s">
        <v>45</v>
      </c>
      <c r="M136" s="38" t="s">
        <v>82</v>
      </c>
      <c r="N136" s="38"/>
      <c r="O136" s="37">
        <v>40</v>
      </c>
      <c r="P136" s="8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5"/>
      <c r="R136" s="805"/>
      <c r="S136" s="805"/>
      <c r="T136" s="80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274</v>
      </c>
      <c r="B137" s="63" t="s">
        <v>275</v>
      </c>
      <c r="C137" s="36">
        <v>4301060317</v>
      </c>
      <c r="D137" s="803">
        <v>4680115880238</v>
      </c>
      <c r="E137" s="803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83</v>
      </c>
      <c r="L137" s="37" t="s">
        <v>45</v>
      </c>
      <c r="M137" s="38" t="s">
        <v>112</v>
      </c>
      <c r="N137" s="38"/>
      <c r="O137" s="37">
        <v>40</v>
      </c>
      <c r="P137" s="8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5"/>
      <c r="R137" s="805"/>
      <c r="S137" s="805"/>
      <c r="T137" s="80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276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3"/>
      <c r="B138" s="813"/>
      <c r="C138" s="813"/>
      <c r="D138" s="813"/>
      <c r="E138" s="813"/>
      <c r="F138" s="813"/>
      <c r="G138" s="813"/>
      <c r="H138" s="813"/>
      <c r="I138" s="813"/>
      <c r="J138" s="813"/>
      <c r="K138" s="813"/>
      <c r="L138" s="813"/>
      <c r="M138" s="813"/>
      <c r="N138" s="813"/>
      <c r="O138" s="814"/>
      <c r="P138" s="810" t="s">
        <v>40</v>
      </c>
      <c r="Q138" s="811"/>
      <c r="R138" s="811"/>
      <c r="S138" s="811"/>
      <c r="T138" s="811"/>
      <c r="U138" s="811"/>
      <c r="V138" s="81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3"/>
      <c r="B139" s="813"/>
      <c r="C139" s="813"/>
      <c r="D139" s="813"/>
      <c r="E139" s="813"/>
      <c r="F139" s="813"/>
      <c r="G139" s="813"/>
      <c r="H139" s="813"/>
      <c r="I139" s="813"/>
      <c r="J139" s="813"/>
      <c r="K139" s="813"/>
      <c r="L139" s="813"/>
      <c r="M139" s="813"/>
      <c r="N139" s="813"/>
      <c r="O139" s="814"/>
      <c r="P139" s="810" t="s">
        <v>40</v>
      </c>
      <c r="Q139" s="811"/>
      <c r="R139" s="811"/>
      <c r="S139" s="811"/>
      <c r="T139" s="811"/>
      <c r="U139" s="811"/>
      <c r="V139" s="81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1" t="s">
        <v>277</v>
      </c>
      <c r="B140" s="801"/>
      <c r="C140" s="801"/>
      <c r="D140" s="801"/>
      <c r="E140" s="801"/>
      <c r="F140" s="801"/>
      <c r="G140" s="801"/>
      <c r="H140" s="801"/>
      <c r="I140" s="801"/>
      <c r="J140" s="801"/>
      <c r="K140" s="801"/>
      <c r="L140" s="801"/>
      <c r="M140" s="801"/>
      <c r="N140" s="801"/>
      <c r="O140" s="801"/>
      <c r="P140" s="801"/>
      <c r="Q140" s="801"/>
      <c r="R140" s="801"/>
      <c r="S140" s="801"/>
      <c r="T140" s="801"/>
      <c r="U140" s="801"/>
      <c r="V140" s="801"/>
      <c r="W140" s="801"/>
      <c r="X140" s="801"/>
      <c r="Y140" s="801"/>
      <c r="Z140" s="801"/>
      <c r="AA140" s="65"/>
      <c r="AB140" s="65"/>
      <c r="AC140" s="79"/>
    </row>
    <row r="141" spans="1:68" ht="14.25" customHeight="1" x14ac:dyDescent="0.25">
      <c r="A141" s="802" t="s">
        <v>101</v>
      </c>
      <c r="B141" s="802"/>
      <c r="C141" s="802"/>
      <c r="D141" s="802"/>
      <c r="E141" s="802"/>
      <c r="F141" s="802"/>
      <c r="G141" s="802"/>
      <c r="H141" s="802"/>
      <c r="I141" s="802"/>
      <c r="J141" s="802"/>
      <c r="K141" s="802"/>
      <c r="L141" s="802"/>
      <c r="M141" s="802"/>
      <c r="N141" s="802"/>
      <c r="O141" s="802"/>
      <c r="P141" s="802"/>
      <c r="Q141" s="802"/>
      <c r="R141" s="802"/>
      <c r="S141" s="802"/>
      <c r="T141" s="802"/>
      <c r="U141" s="802"/>
      <c r="V141" s="802"/>
      <c r="W141" s="802"/>
      <c r="X141" s="802"/>
      <c r="Y141" s="802"/>
      <c r="Z141" s="802"/>
      <c r="AA141" s="66"/>
      <c r="AB141" s="66"/>
      <c r="AC141" s="80"/>
    </row>
    <row r="142" spans="1:68" ht="27" customHeight="1" x14ac:dyDescent="0.25">
      <c r="A142" s="63" t="s">
        <v>278</v>
      </c>
      <c r="B142" s="63" t="s">
        <v>279</v>
      </c>
      <c r="C142" s="36">
        <v>4301011564</v>
      </c>
      <c r="D142" s="803">
        <v>4680115882577</v>
      </c>
      <c r="E142" s="803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5"/>
      <c r="R142" s="805"/>
      <c r="S142" s="805"/>
      <c r="T142" s="80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280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278</v>
      </c>
      <c r="B143" s="63" t="s">
        <v>281</v>
      </c>
      <c r="C143" s="36">
        <v>4301011562</v>
      </c>
      <c r="D143" s="803">
        <v>4680115882577</v>
      </c>
      <c r="E143" s="803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5"/>
      <c r="R143" s="805"/>
      <c r="S143" s="805"/>
      <c r="T143" s="80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280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0" t="s">
        <v>40</v>
      </c>
      <c r="Q144" s="811"/>
      <c r="R144" s="811"/>
      <c r="S144" s="811"/>
      <c r="T144" s="811"/>
      <c r="U144" s="811"/>
      <c r="V144" s="812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3"/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4"/>
      <c r="P145" s="810" t="s">
        <v>40</v>
      </c>
      <c r="Q145" s="811"/>
      <c r="R145" s="811"/>
      <c r="S145" s="811"/>
      <c r="T145" s="811"/>
      <c r="U145" s="811"/>
      <c r="V145" s="812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2" t="s">
        <v>159</v>
      </c>
      <c r="B146" s="802"/>
      <c r="C146" s="802"/>
      <c r="D146" s="802"/>
      <c r="E146" s="802"/>
      <c r="F146" s="802"/>
      <c r="G146" s="802"/>
      <c r="H146" s="802"/>
      <c r="I146" s="802"/>
      <c r="J146" s="802"/>
      <c r="K146" s="802"/>
      <c r="L146" s="802"/>
      <c r="M146" s="802"/>
      <c r="N146" s="802"/>
      <c r="O146" s="802"/>
      <c r="P146" s="802"/>
      <c r="Q146" s="802"/>
      <c r="R146" s="802"/>
      <c r="S146" s="802"/>
      <c r="T146" s="802"/>
      <c r="U146" s="802"/>
      <c r="V146" s="802"/>
      <c r="W146" s="802"/>
      <c r="X146" s="802"/>
      <c r="Y146" s="802"/>
      <c r="Z146" s="802"/>
      <c r="AA146" s="66"/>
      <c r="AB146" s="66"/>
      <c r="AC146" s="80"/>
    </row>
    <row r="147" spans="1:68" ht="27" customHeight="1" x14ac:dyDescent="0.25">
      <c r="A147" s="63" t="s">
        <v>282</v>
      </c>
      <c r="B147" s="63" t="s">
        <v>283</v>
      </c>
      <c r="C147" s="36">
        <v>4301031234</v>
      </c>
      <c r="D147" s="803">
        <v>4680115883444</v>
      </c>
      <c r="E147" s="803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8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5"/>
      <c r="R147" s="805"/>
      <c r="S147" s="805"/>
      <c r="T147" s="8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284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282</v>
      </c>
      <c r="B148" s="63" t="s">
        <v>285</v>
      </c>
      <c r="C148" s="36">
        <v>4301031235</v>
      </c>
      <c r="D148" s="803">
        <v>4680115883444</v>
      </c>
      <c r="E148" s="803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90</v>
      </c>
      <c r="P148" s="8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5"/>
      <c r="R148" s="805"/>
      <c r="S148" s="805"/>
      <c r="T148" s="8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284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0" t="s">
        <v>40</v>
      </c>
      <c r="Q149" s="811"/>
      <c r="R149" s="811"/>
      <c r="S149" s="811"/>
      <c r="T149" s="811"/>
      <c r="U149" s="811"/>
      <c r="V149" s="812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3"/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4"/>
      <c r="P150" s="810" t="s">
        <v>40</v>
      </c>
      <c r="Q150" s="811"/>
      <c r="R150" s="811"/>
      <c r="S150" s="811"/>
      <c r="T150" s="811"/>
      <c r="U150" s="811"/>
      <c r="V150" s="812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2" t="s">
        <v>78</v>
      </c>
      <c r="B151" s="802"/>
      <c r="C151" s="802"/>
      <c r="D151" s="802"/>
      <c r="E151" s="802"/>
      <c r="F151" s="802"/>
      <c r="G151" s="802"/>
      <c r="H151" s="802"/>
      <c r="I151" s="802"/>
      <c r="J151" s="802"/>
      <c r="K151" s="802"/>
      <c r="L151" s="802"/>
      <c r="M151" s="802"/>
      <c r="N151" s="802"/>
      <c r="O151" s="802"/>
      <c r="P151" s="802"/>
      <c r="Q151" s="802"/>
      <c r="R151" s="802"/>
      <c r="S151" s="802"/>
      <c r="T151" s="802"/>
      <c r="U151" s="802"/>
      <c r="V151" s="802"/>
      <c r="W151" s="802"/>
      <c r="X151" s="802"/>
      <c r="Y151" s="802"/>
      <c r="Z151" s="802"/>
      <c r="AA151" s="66"/>
      <c r="AB151" s="66"/>
      <c r="AC151" s="80"/>
    </row>
    <row r="152" spans="1:68" ht="16.5" customHeight="1" x14ac:dyDescent="0.25">
      <c r="A152" s="63" t="s">
        <v>286</v>
      </c>
      <c r="B152" s="63" t="s">
        <v>287</v>
      </c>
      <c r="C152" s="36">
        <v>4301051477</v>
      </c>
      <c r="D152" s="803">
        <v>4680115882584</v>
      </c>
      <c r="E152" s="803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8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5"/>
      <c r="R152" s="805"/>
      <c r="S152" s="805"/>
      <c r="T152" s="80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280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286</v>
      </c>
      <c r="B153" s="63" t="s">
        <v>288</v>
      </c>
      <c r="C153" s="36">
        <v>4301051476</v>
      </c>
      <c r="D153" s="803">
        <v>4680115882584</v>
      </c>
      <c r="E153" s="803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83</v>
      </c>
      <c r="L153" s="37" t="s">
        <v>45</v>
      </c>
      <c r="M153" s="38" t="s">
        <v>98</v>
      </c>
      <c r="N153" s="38"/>
      <c r="O153" s="37">
        <v>60</v>
      </c>
      <c r="P153" s="8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5"/>
      <c r="R153" s="805"/>
      <c r="S153" s="805"/>
      <c r="T153" s="8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280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3"/>
      <c r="B154" s="813"/>
      <c r="C154" s="813"/>
      <c r="D154" s="813"/>
      <c r="E154" s="813"/>
      <c r="F154" s="813"/>
      <c r="G154" s="813"/>
      <c r="H154" s="813"/>
      <c r="I154" s="813"/>
      <c r="J154" s="813"/>
      <c r="K154" s="813"/>
      <c r="L154" s="813"/>
      <c r="M154" s="813"/>
      <c r="N154" s="813"/>
      <c r="O154" s="814"/>
      <c r="P154" s="810" t="s">
        <v>40</v>
      </c>
      <c r="Q154" s="811"/>
      <c r="R154" s="811"/>
      <c r="S154" s="811"/>
      <c r="T154" s="811"/>
      <c r="U154" s="811"/>
      <c r="V154" s="812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3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0" t="s">
        <v>40</v>
      </c>
      <c r="Q155" s="811"/>
      <c r="R155" s="811"/>
      <c r="S155" s="811"/>
      <c r="T155" s="811"/>
      <c r="U155" s="811"/>
      <c r="V155" s="812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1" t="s">
        <v>99</v>
      </c>
      <c r="B156" s="801"/>
      <c r="C156" s="801"/>
      <c r="D156" s="801"/>
      <c r="E156" s="801"/>
      <c r="F156" s="801"/>
      <c r="G156" s="801"/>
      <c r="H156" s="801"/>
      <c r="I156" s="801"/>
      <c r="J156" s="801"/>
      <c r="K156" s="801"/>
      <c r="L156" s="801"/>
      <c r="M156" s="801"/>
      <c r="N156" s="801"/>
      <c r="O156" s="801"/>
      <c r="P156" s="801"/>
      <c r="Q156" s="801"/>
      <c r="R156" s="801"/>
      <c r="S156" s="801"/>
      <c r="T156" s="801"/>
      <c r="U156" s="801"/>
      <c r="V156" s="801"/>
      <c r="W156" s="801"/>
      <c r="X156" s="801"/>
      <c r="Y156" s="801"/>
      <c r="Z156" s="801"/>
      <c r="AA156" s="65"/>
      <c r="AB156" s="65"/>
      <c r="AC156" s="79"/>
    </row>
    <row r="157" spans="1:68" ht="14.25" customHeight="1" x14ac:dyDescent="0.25">
      <c r="A157" s="802" t="s">
        <v>101</v>
      </c>
      <c r="B157" s="802"/>
      <c r="C157" s="802"/>
      <c r="D157" s="802"/>
      <c r="E157" s="802"/>
      <c r="F157" s="802"/>
      <c r="G157" s="802"/>
      <c r="H157" s="802"/>
      <c r="I157" s="802"/>
      <c r="J157" s="802"/>
      <c r="K157" s="802"/>
      <c r="L157" s="802"/>
      <c r="M157" s="802"/>
      <c r="N157" s="802"/>
      <c r="O157" s="802"/>
      <c r="P157" s="802"/>
      <c r="Q157" s="802"/>
      <c r="R157" s="802"/>
      <c r="S157" s="802"/>
      <c r="T157" s="802"/>
      <c r="U157" s="802"/>
      <c r="V157" s="802"/>
      <c r="W157" s="802"/>
      <c r="X157" s="802"/>
      <c r="Y157" s="802"/>
      <c r="Z157" s="802"/>
      <c r="AA157" s="66"/>
      <c r="AB157" s="66"/>
      <c r="AC157" s="80"/>
    </row>
    <row r="158" spans="1:68" ht="27" customHeight="1" x14ac:dyDescent="0.25">
      <c r="A158" s="63" t="s">
        <v>289</v>
      </c>
      <c r="B158" s="63" t="s">
        <v>290</v>
      </c>
      <c r="C158" s="36">
        <v>4301011705</v>
      </c>
      <c r="D158" s="803">
        <v>4607091384604</v>
      </c>
      <c r="E158" s="803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113</v>
      </c>
      <c r="L158" s="37" t="s">
        <v>45</v>
      </c>
      <c r="M158" s="38" t="s">
        <v>105</v>
      </c>
      <c r="N158" s="38"/>
      <c r="O158" s="37">
        <v>50</v>
      </c>
      <c r="P158" s="8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5"/>
      <c r="R158" s="805"/>
      <c r="S158" s="805"/>
      <c r="T158" s="8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291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3"/>
      <c r="B159" s="813"/>
      <c r="C159" s="813"/>
      <c r="D159" s="813"/>
      <c r="E159" s="813"/>
      <c r="F159" s="813"/>
      <c r="G159" s="813"/>
      <c r="H159" s="813"/>
      <c r="I159" s="813"/>
      <c r="J159" s="813"/>
      <c r="K159" s="813"/>
      <c r="L159" s="813"/>
      <c r="M159" s="813"/>
      <c r="N159" s="813"/>
      <c r="O159" s="814"/>
      <c r="P159" s="810" t="s">
        <v>40</v>
      </c>
      <c r="Q159" s="811"/>
      <c r="R159" s="811"/>
      <c r="S159" s="811"/>
      <c r="T159" s="811"/>
      <c r="U159" s="811"/>
      <c r="V159" s="81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3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0" t="s">
        <v>40</v>
      </c>
      <c r="Q160" s="811"/>
      <c r="R160" s="811"/>
      <c r="S160" s="811"/>
      <c r="T160" s="811"/>
      <c r="U160" s="811"/>
      <c r="V160" s="81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2" t="s">
        <v>159</v>
      </c>
      <c r="B161" s="802"/>
      <c r="C161" s="802"/>
      <c r="D161" s="802"/>
      <c r="E161" s="802"/>
      <c r="F161" s="802"/>
      <c r="G161" s="802"/>
      <c r="H161" s="802"/>
      <c r="I161" s="802"/>
      <c r="J161" s="802"/>
      <c r="K161" s="802"/>
      <c r="L161" s="802"/>
      <c r="M161" s="802"/>
      <c r="N161" s="802"/>
      <c r="O161" s="802"/>
      <c r="P161" s="802"/>
      <c r="Q161" s="802"/>
      <c r="R161" s="802"/>
      <c r="S161" s="802"/>
      <c r="T161" s="802"/>
      <c r="U161" s="802"/>
      <c r="V161" s="802"/>
      <c r="W161" s="802"/>
      <c r="X161" s="802"/>
      <c r="Y161" s="802"/>
      <c r="Z161" s="802"/>
      <c r="AA161" s="66"/>
      <c r="AB161" s="66"/>
      <c r="AC161" s="80"/>
    </row>
    <row r="162" spans="1:68" ht="16.5" customHeight="1" x14ac:dyDescent="0.25">
      <c r="A162" s="63" t="s">
        <v>292</v>
      </c>
      <c r="B162" s="63" t="s">
        <v>293</v>
      </c>
      <c r="C162" s="36">
        <v>4301030895</v>
      </c>
      <c r="D162" s="803">
        <v>4607091387667</v>
      </c>
      <c r="E162" s="803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106</v>
      </c>
      <c r="L162" s="37" t="s">
        <v>45</v>
      </c>
      <c r="M162" s="38" t="s">
        <v>105</v>
      </c>
      <c r="N162" s="38"/>
      <c r="O162" s="37">
        <v>40</v>
      </c>
      <c r="P162" s="8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5"/>
      <c r="R162" s="805"/>
      <c r="S162" s="805"/>
      <c r="T162" s="806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294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295</v>
      </c>
      <c r="B163" s="63" t="s">
        <v>296</v>
      </c>
      <c r="C163" s="36">
        <v>4301030961</v>
      </c>
      <c r="D163" s="803">
        <v>4607091387636</v>
      </c>
      <c r="E163" s="803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113</v>
      </c>
      <c r="L163" s="37" t="s">
        <v>45</v>
      </c>
      <c r="M163" s="38" t="s">
        <v>82</v>
      </c>
      <c r="N163" s="38"/>
      <c r="O163" s="37">
        <v>40</v>
      </c>
      <c r="P163" s="8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5"/>
      <c r="R163" s="805"/>
      <c r="S163" s="805"/>
      <c r="T163" s="80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297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298</v>
      </c>
      <c r="B164" s="63" t="s">
        <v>299</v>
      </c>
      <c r="C164" s="36">
        <v>4301030963</v>
      </c>
      <c r="D164" s="803">
        <v>4607091382426</v>
      </c>
      <c r="E164" s="803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106</v>
      </c>
      <c r="L164" s="37" t="s">
        <v>45</v>
      </c>
      <c r="M164" s="38" t="s">
        <v>82</v>
      </c>
      <c r="N164" s="38"/>
      <c r="O164" s="37">
        <v>40</v>
      </c>
      <c r="P164" s="8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5"/>
      <c r="R164" s="805"/>
      <c r="S164" s="805"/>
      <c r="T164" s="80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300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301</v>
      </c>
      <c r="B165" s="63" t="s">
        <v>302</v>
      </c>
      <c r="C165" s="36">
        <v>4301030962</v>
      </c>
      <c r="D165" s="803">
        <v>4607091386547</v>
      </c>
      <c r="E165" s="803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123</v>
      </c>
      <c r="L165" s="37" t="s">
        <v>45</v>
      </c>
      <c r="M165" s="38" t="s">
        <v>82</v>
      </c>
      <c r="N165" s="38"/>
      <c r="O165" s="37">
        <v>40</v>
      </c>
      <c r="P165" s="8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5"/>
      <c r="R165" s="805"/>
      <c r="S165" s="805"/>
      <c r="T165" s="80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297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303</v>
      </c>
      <c r="B166" s="63" t="s">
        <v>304</v>
      </c>
      <c r="C166" s="36">
        <v>4301030964</v>
      </c>
      <c r="D166" s="803">
        <v>4607091382464</v>
      </c>
      <c r="E166" s="803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123</v>
      </c>
      <c r="L166" s="37" t="s">
        <v>45</v>
      </c>
      <c r="M166" s="38" t="s">
        <v>82</v>
      </c>
      <c r="N166" s="38"/>
      <c r="O166" s="37">
        <v>40</v>
      </c>
      <c r="P166" s="8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5"/>
      <c r="R166" s="805"/>
      <c r="S166" s="805"/>
      <c r="T166" s="80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300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0" t="s">
        <v>40</v>
      </c>
      <c r="Q167" s="811"/>
      <c r="R167" s="811"/>
      <c r="S167" s="811"/>
      <c r="T167" s="811"/>
      <c r="U167" s="811"/>
      <c r="V167" s="812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3"/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4"/>
      <c r="P168" s="810" t="s">
        <v>40</v>
      </c>
      <c r="Q168" s="811"/>
      <c r="R168" s="811"/>
      <c r="S168" s="811"/>
      <c r="T168" s="811"/>
      <c r="U168" s="811"/>
      <c r="V168" s="812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2" t="s">
        <v>78</v>
      </c>
      <c r="B169" s="802"/>
      <c r="C169" s="802"/>
      <c r="D169" s="802"/>
      <c r="E169" s="802"/>
      <c r="F169" s="802"/>
      <c r="G169" s="802"/>
      <c r="H169" s="802"/>
      <c r="I169" s="802"/>
      <c r="J169" s="802"/>
      <c r="K169" s="802"/>
      <c r="L169" s="802"/>
      <c r="M169" s="802"/>
      <c r="N169" s="802"/>
      <c r="O169" s="802"/>
      <c r="P169" s="802"/>
      <c r="Q169" s="802"/>
      <c r="R169" s="802"/>
      <c r="S169" s="802"/>
      <c r="T169" s="802"/>
      <c r="U169" s="802"/>
      <c r="V169" s="802"/>
      <c r="W169" s="802"/>
      <c r="X169" s="802"/>
      <c r="Y169" s="802"/>
      <c r="Z169" s="802"/>
      <c r="AA169" s="66"/>
      <c r="AB169" s="66"/>
      <c r="AC169" s="80"/>
    </row>
    <row r="170" spans="1:68" ht="16.5" customHeight="1" x14ac:dyDescent="0.25">
      <c r="A170" s="63" t="s">
        <v>305</v>
      </c>
      <c r="B170" s="63" t="s">
        <v>306</v>
      </c>
      <c r="C170" s="36">
        <v>4301051653</v>
      </c>
      <c r="D170" s="803">
        <v>4607091386264</v>
      </c>
      <c r="E170" s="803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83</v>
      </c>
      <c r="L170" s="37" t="s">
        <v>45</v>
      </c>
      <c r="M170" s="38" t="s">
        <v>112</v>
      </c>
      <c r="N170" s="38"/>
      <c r="O170" s="37">
        <v>31</v>
      </c>
      <c r="P170" s="8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5"/>
      <c r="R170" s="805"/>
      <c r="S170" s="805"/>
      <c r="T170" s="80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308</v>
      </c>
      <c r="B171" s="63" t="s">
        <v>309</v>
      </c>
      <c r="C171" s="36">
        <v>4301051313</v>
      </c>
      <c r="D171" s="803">
        <v>4607091385427</v>
      </c>
      <c r="E171" s="803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8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5"/>
      <c r="R171" s="805"/>
      <c r="S171" s="805"/>
      <c r="T171" s="80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0" t="s">
        <v>40</v>
      </c>
      <c r="Q172" s="811"/>
      <c r="R172" s="811"/>
      <c r="S172" s="811"/>
      <c r="T172" s="811"/>
      <c r="U172" s="811"/>
      <c r="V172" s="812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3"/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4"/>
      <c r="P173" s="810" t="s">
        <v>40</v>
      </c>
      <c r="Q173" s="811"/>
      <c r="R173" s="811"/>
      <c r="S173" s="811"/>
      <c r="T173" s="811"/>
      <c r="U173" s="811"/>
      <c r="V173" s="812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0" t="s">
        <v>311</v>
      </c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00"/>
      <c r="P174" s="800"/>
      <c r="Q174" s="800"/>
      <c r="R174" s="800"/>
      <c r="S174" s="800"/>
      <c r="T174" s="800"/>
      <c r="U174" s="800"/>
      <c r="V174" s="800"/>
      <c r="W174" s="800"/>
      <c r="X174" s="800"/>
      <c r="Y174" s="800"/>
      <c r="Z174" s="800"/>
      <c r="AA174" s="54"/>
      <c r="AB174" s="54"/>
      <c r="AC174" s="54"/>
    </row>
    <row r="175" spans="1:68" ht="16.5" customHeight="1" x14ac:dyDescent="0.25">
      <c r="A175" s="801" t="s">
        <v>312</v>
      </c>
      <c r="B175" s="801"/>
      <c r="C175" s="801"/>
      <c r="D175" s="801"/>
      <c r="E175" s="801"/>
      <c r="F175" s="801"/>
      <c r="G175" s="801"/>
      <c r="H175" s="801"/>
      <c r="I175" s="801"/>
      <c r="J175" s="801"/>
      <c r="K175" s="801"/>
      <c r="L175" s="801"/>
      <c r="M175" s="801"/>
      <c r="N175" s="801"/>
      <c r="O175" s="801"/>
      <c r="P175" s="801"/>
      <c r="Q175" s="801"/>
      <c r="R175" s="801"/>
      <c r="S175" s="801"/>
      <c r="T175" s="801"/>
      <c r="U175" s="801"/>
      <c r="V175" s="801"/>
      <c r="W175" s="801"/>
      <c r="X175" s="801"/>
      <c r="Y175" s="801"/>
      <c r="Z175" s="801"/>
      <c r="AA175" s="65"/>
      <c r="AB175" s="65"/>
      <c r="AC175" s="79"/>
    </row>
    <row r="176" spans="1:68" ht="14.25" customHeight="1" x14ac:dyDescent="0.25">
      <c r="A176" s="802" t="s">
        <v>148</v>
      </c>
      <c r="B176" s="802"/>
      <c r="C176" s="802"/>
      <c r="D176" s="802"/>
      <c r="E176" s="802"/>
      <c r="F176" s="802"/>
      <c r="G176" s="802"/>
      <c r="H176" s="802"/>
      <c r="I176" s="802"/>
      <c r="J176" s="802"/>
      <c r="K176" s="802"/>
      <c r="L176" s="802"/>
      <c r="M176" s="802"/>
      <c r="N176" s="802"/>
      <c r="O176" s="802"/>
      <c r="P176" s="802"/>
      <c r="Q176" s="802"/>
      <c r="R176" s="802"/>
      <c r="S176" s="802"/>
      <c r="T176" s="802"/>
      <c r="U176" s="802"/>
      <c r="V176" s="802"/>
      <c r="W176" s="802"/>
      <c r="X176" s="802"/>
      <c r="Y176" s="802"/>
      <c r="Z176" s="802"/>
      <c r="AA176" s="66"/>
      <c r="AB176" s="66"/>
      <c r="AC176" s="80"/>
    </row>
    <row r="177" spans="1:68" ht="27" customHeight="1" x14ac:dyDescent="0.25">
      <c r="A177" s="63" t="s">
        <v>313</v>
      </c>
      <c r="B177" s="63" t="s">
        <v>314</v>
      </c>
      <c r="C177" s="36">
        <v>4301020323</v>
      </c>
      <c r="D177" s="803">
        <v>4680115886223</v>
      </c>
      <c r="E177" s="803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123</v>
      </c>
      <c r="L177" s="37" t="s">
        <v>45</v>
      </c>
      <c r="M177" s="38" t="s">
        <v>82</v>
      </c>
      <c r="N177" s="38"/>
      <c r="O177" s="37">
        <v>40</v>
      </c>
      <c r="P177" s="8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5"/>
      <c r="R177" s="805"/>
      <c r="S177" s="805"/>
      <c r="T177" s="8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315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3"/>
      <c r="B178" s="813"/>
      <c r="C178" s="813"/>
      <c r="D178" s="813"/>
      <c r="E178" s="813"/>
      <c r="F178" s="813"/>
      <c r="G178" s="813"/>
      <c r="H178" s="813"/>
      <c r="I178" s="813"/>
      <c r="J178" s="813"/>
      <c r="K178" s="813"/>
      <c r="L178" s="813"/>
      <c r="M178" s="813"/>
      <c r="N178" s="813"/>
      <c r="O178" s="814"/>
      <c r="P178" s="810" t="s">
        <v>40</v>
      </c>
      <c r="Q178" s="811"/>
      <c r="R178" s="811"/>
      <c r="S178" s="811"/>
      <c r="T178" s="811"/>
      <c r="U178" s="811"/>
      <c r="V178" s="81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3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0" t="s">
        <v>40</v>
      </c>
      <c r="Q179" s="811"/>
      <c r="R179" s="811"/>
      <c r="S179" s="811"/>
      <c r="T179" s="811"/>
      <c r="U179" s="811"/>
      <c r="V179" s="81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2" t="s">
        <v>159</v>
      </c>
      <c r="B180" s="802"/>
      <c r="C180" s="802"/>
      <c r="D180" s="802"/>
      <c r="E180" s="802"/>
      <c r="F180" s="802"/>
      <c r="G180" s="802"/>
      <c r="H180" s="802"/>
      <c r="I180" s="802"/>
      <c r="J180" s="802"/>
      <c r="K180" s="802"/>
      <c r="L180" s="802"/>
      <c r="M180" s="802"/>
      <c r="N180" s="802"/>
      <c r="O180" s="802"/>
      <c r="P180" s="802"/>
      <c r="Q180" s="802"/>
      <c r="R180" s="802"/>
      <c r="S180" s="802"/>
      <c r="T180" s="802"/>
      <c r="U180" s="802"/>
      <c r="V180" s="802"/>
      <c r="W180" s="802"/>
      <c r="X180" s="802"/>
      <c r="Y180" s="802"/>
      <c r="Z180" s="802"/>
      <c r="AA180" s="66"/>
      <c r="AB180" s="66"/>
      <c r="AC180" s="80"/>
    </row>
    <row r="181" spans="1:68" ht="27" customHeight="1" x14ac:dyDescent="0.25">
      <c r="A181" s="63" t="s">
        <v>316</v>
      </c>
      <c r="B181" s="63" t="s">
        <v>317</v>
      </c>
      <c r="C181" s="36">
        <v>4301031399</v>
      </c>
      <c r="D181" s="803">
        <v>4680115886537</v>
      </c>
      <c r="E181" s="803"/>
      <c r="F181" s="62">
        <v>0.3</v>
      </c>
      <c r="G181" s="37">
        <v>6</v>
      </c>
      <c r="H181" s="62">
        <v>1.8</v>
      </c>
      <c r="I181" s="62">
        <v>1.93</v>
      </c>
      <c r="J181" s="37">
        <v>234</v>
      </c>
      <c r="K181" s="37" t="s">
        <v>123</v>
      </c>
      <c r="L181" s="37" t="s">
        <v>45</v>
      </c>
      <c r="M181" s="38" t="s">
        <v>82</v>
      </c>
      <c r="N181" s="38"/>
      <c r="O181" s="37">
        <v>40</v>
      </c>
      <c r="P181" s="895" t="s">
        <v>318</v>
      </c>
      <c r="Q181" s="805"/>
      <c r="R181" s="805"/>
      <c r="S181" s="805"/>
      <c r="T181" s="80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2"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320</v>
      </c>
      <c r="AC181" s="254" t="s">
        <v>319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3">IFERROR(X181*I181/H181,"0")</f>
        <v>0</v>
      </c>
      <c r="BN181" s="78">
        <f t="shared" ref="BN181:BN189" si="24">IFERROR(Y181*I181/H181,"0")</f>
        <v>0</v>
      </c>
      <c r="BO181" s="78">
        <f t="shared" ref="BO181:BO189" si="25">IFERROR(1/J181*(X181/H181),"0")</f>
        <v>0</v>
      </c>
      <c r="BP181" s="78">
        <f t="shared" ref="BP181:BP189" si="26">IFERROR(1/J181*(Y181/H181),"0")</f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4301031191</v>
      </c>
      <c r="D182" s="803">
        <v>4680115880993</v>
      </c>
      <c r="E182" s="803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113</v>
      </c>
      <c r="L182" s="37" t="s">
        <v>45</v>
      </c>
      <c r="M182" s="38" t="s">
        <v>82</v>
      </c>
      <c r="N182" s="38"/>
      <c r="O182" s="37">
        <v>40</v>
      </c>
      <c r="P182" s="8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805"/>
      <c r="R182" s="805"/>
      <c r="S182" s="805"/>
      <c r="T182" s="80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2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3"/>
        <v>0</v>
      </c>
      <c r="BN182" s="78">
        <f t="shared" si="24"/>
        <v>0</v>
      </c>
      <c r="BO182" s="78">
        <f t="shared" si="25"/>
        <v>0</v>
      </c>
      <c r="BP182" s="78">
        <f t="shared" si="26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4301031204</v>
      </c>
      <c r="D183" s="803">
        <v>4680115881761</v>
      </c>
      <c r="E183" s="803"/>
      <c r="F183" s="62">
        <v>0.7</v>
      </c>
      <c r="G183" s="37">
        <v>6</v>
      </c>
      <c r="H183" s="62">
        <v>4.2</v>
      </c>
      <c r="I183" s="62">
        <v>4.47</v>
      </c>
      <c r="J183" s="37">
        <v>132</v>
      </c>
      <c r="K183" s="37" t="s">
        <v>113</v>
      </c>
      <c r="L183" s="37" t="s">
        <v>45</v>
      </c>
      <c r="M183" s="38" t="s">
        <v>82</v>
      </c>
      <c r="N183" s="38"/>
      <c r="O183" s="37">
        <v>40</v>
      </c>
      <c r="P183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805"/>
      <c r="R183" s="805"/>
      <c r="S183" s="805"/>
      <c r="T183" s="80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2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326</v>
      </c>
      <c r="AG183" s="78"/>
      <c r="AJ183" s="84" t="s">
        <v>45</v>
      </c>
      <c r="AK183" s="84">
        <v>0</v>
      </c>
      <c r="BB183" s="259" t="s">
        <v>66</v>
      </c>
      <c r="BM183" s="78">
        <f t="shared" si="23"/>
        <v>0</v>
      </c>
      <c r="BN183" s="78">
        <f t="shared" si="24"/>
        <v>0</v>
      </c>
      <c r="BO183" s="78">
        <f t="shared" si="25"/>
        <v>0</v>
      </c>
      <c r="BP183" s="78">
        <f t="shared" si="26"/>
        <v>0</v>
      </c>
    </row>
    <row r="184" spans="1:68" ht="27" customHeight="1" x14ac:dyDescent="0.25">
      <c r="A184" s="63" t="s">
        <v>327</v>
      </c>
      <c r="B184" s="63" t="s">
        <v>328</v>
      </c>
      <c r="C184" s="36">
        <v>4301031201</v>
      </c>
      <c r="D184" s="803">
        <v>4680115881563</v>
      </c>
      <c r="E184" s="803"/>
      <c r="F184" s="62">
        <v>0.7</v>
      </c>
      <c r="G184" s="37">
        <v>6</v>
      </c>
      <c r="H184" s="62">
        <v>4.2</v>
      </c>
      <c r="I184" s="62">
        <v>4.41</v>
      </c>
      <c r="J184" s="37">
        <v>132</v>
      </c>
      <c r="K184" s="37" t="s">
        <v>113</v>
      </c>
      <c r="L184" s="37" t="s">
        <v>45</v>
      </c>
      <c r="M184" s="38" t="s">
        <v>82</v>
      </c>
      <c r="N184" s="38"/>
      <c r="O184" s="37">
        <v>40</v>
      </c>
      <c r="P184" s="8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805"/>
      <c r="R184" s="805"/>
      <c r="S184" s="805"/>
      <c r="T184" s="80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2"/>
        <v>0</v>
      </c>
      <c r="Z184" s="41" t="str">
        <f>IFERROR(IF(Y184=0,"",ROUNDUP(Y184/H184,0)*0.00902),"")</f>
        <v/>
      </c>
      <c r="AA184" s="68" t="s">
        <v>45</v>
      </c>
      <c r="AB184" s="69" t="s">
        <v>45</v>
      </c>
      <c r="AC184" s="260" t="s">
        <v>329</v>
      </c>
      <c r="AG184" s="78"/>
      <c r="AJ184" s="84" t="s">
        <v>45</v>
      </c>
      <c r="AK184" s="84">
        <v>0</v>
      </c>
      <c r="BB184" s="261" t="s">
        <v>66</v>
      </c>
      <c r="BM184" s="78">
        <f t="shared" si="23"/>
        <v>0</v>
      </c>
      <c r="BN184" s="78">
        <f t="shared" si="24"/>
        <v>0</v>
      </c>
      <c r="BO184" s="78">
        <f t="shared" si="25"/>
        <v>0</v>
      </c>
      <c r="BP184" s="78">
        <f t="shared" si="26"/>
        <v>0</v>
      </c>
    </row>
    <row r="185" spans="1:68" ht="27" customHeight="1" x14ac:dyDescent="0.25">
      <c r="A185" s="63" t="s">
        <v>330</v>
      </c>
      <c r="B185" s="63" t="s">
        <v>331</v>
      </c>
      <c r="C185" s="36">
        <v>4301031199</v>
      </c>
      <c r="D185" s="803">
        <v>4680115880986</v>
      </c>
      <c r="E185" s="803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123</v>
      </c>
      <c r="L185" s="37" t="s">
        <v>45</v>
      </c>
      <c r="M185" s="38" t="s">
        <v>82</v>
      </c>
      <c r="N185" s="38"/>
      <c r="O185" s="37">
        <v>40</v>
      </c>
      <c r="P185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805"/>
      <c r="R185" s="805"/>
      <c r="S185" s="805"/>
      <c r="T185" s="80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2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323</v>
      </c>
      <c r="AG185" s="78"/>
      <c r="AJ185" s="84" t="s">
        <v>45</v>
      </c>
      <c r="AK185" s="84">
        <v>0</v>
      </c>
      <c r="BB185" s="263" t="s">
        <v>66</v>
      </c>
      <c r="BM185" s="78">
        <f t="shared" si="23"/>
        <v>0</v>
      </c>
      <c r="BN185" s="78">
        <f t="shared" si="24"/>
        <v>0</v>
      </c>
      <c r="BO185" s="78">
        <f t="shared" si="25"/>
        <v>0</v>
      </c>
      <c r="BP185" s="78">
        <f t="shared" si="26"/>
        <v>0</v>
      </c>
    </row>
    <row r="186" spans="1:68" ht="27" customHeight="1" x14ac:dyDescent="0.25">
      <c r="A186" s="63" t="s">
        <v>332</v>
      </c>
      <c r="B186" s="63" t="s">
        <v>333</v>
      </c>
      <c r="C186" s="36">
        <v>4301031205</v>
      </c>
      <c r="D186" s="803">
        <v>4680115881785</v>
      </c>
      <c r="E186" s="803"/>
      <c r="F186" s="62">
        <v>0.35</v>
      </c>
      <c r="G186" s="37">
        <v>6</v>
      </c>
      <c r="H186" s="62">
        <v>2.1</v>
      </c>
      <c r="I186" s="62">
        <v>2.23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805"/>
      <c r="R186" s="805"/>
      <c r="S186" s="805"/>
      <c r="T186" s="80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2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326</v>
      </c>
      <c r="AG186" s="78"/>
      <c r="AJ186" s="84" t="s">
        <v>45</v>
      </c>
      <c r="AK186" s="84">
        <v>0</v>
      </c>
      <c r="BB186" s="265" t="s">
        <v>66</v>
      </c>
      <c r="BM186" s="78">
        <f t="shared" si="23"/>
        <v>0</v>
      </c>
      <c r="BN186" s="78">
        <f t="shared" si="24"/>
        <v>0</v>
      </c>
      <c r="BO186" s="78">
        <f t="shared" si="25"/>
        <v>0</v>
      </c>
      <c r="BP186" s="78">
        <f t="shared" si="26"/>
        <v>0</v>
      </c>
    </row>
    <row r="187" spans="1:68" ht="27" customHeight="1" x14ac:dyDescent="0.25">
      <c r="A187" s="63" t="s">
        <v>334</v>
      </c>
      <c r="B187" s="63" t="s">
        <v>335</v>
      </c>
      <c r="C187" s="36">
        <v>4301031202</v>
      </c>
      <c r="D187" s="803">
        <v>4680115881679</v>
      </c>
      <c r="E187" s="803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123</v>
      </c>
      <c r="L187" s="37" t="s">
        <v>45</v>
      </c>
      <c r="M187" s="38" t="s">
        <v>82</v>
      </c>
      <c r="N187" s="38"/>
      <c r="O187" s="37">
        <v>40</v>
      </c>
      <c r="P187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5"/>
      <c r="R187" s="805"/>
      <c r="S187" s="805"/>
      <c r="T187" s="80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2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329</v>
      </c>
      <c r="AG187" s="78"/>
      <c r="AJ187" s="84" t="s">
        <v>45</v>
      </c>
      <c r="AK187" s="84">
        <v>0</v>
      </c>
      <c r="BB187" s="267" t="s">
        <v>66</v>
      </c>
      <c r="BM187" s="78">
        <f t="shared" si="23"/>
        <v>0</v>
      </c>
      <c r="BN187" s="78">
        <f t="shared" si="24"/>
        <v>0</v>
      </c>
      <c r="BO187" s="78">
        <f t="shared" si="25"/>
        <v>0</v>
      </c>
      <c r="BP187" s="78">
        <f t="shared" si="26"/>
        <v>0</v>
      </c>
    </row>
    <row r="188" spans="1:68" ht="27" customHeight="1" x14ac:dyDescent="0.25">
      <c r="A188" s="63" t="s">
        <v>336</v>
      </c>
      <c r="B188" s="63" t="s">
        <v>337</v>
      </c>
      <c r="C188" s="36">
        <v>4301031158</v>
      </c>
      <c r="D188" s="803">
        <v>4680115880191</v>
      </c>
      <c r="E188" s="803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83</v>
      </c>
      <c r="L188" s="37" t="s">
        <v>45</v>
      </c>
      <c r="M188" s="38" t="s">
        <v>82</v>
      </c>
      <c r="N188" s="38"/>
      <c r="O188" s="37">
        <v>40</v>
      </c>
      <c r="P188" s="9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5"/>
      <c r="R188" s="805"/>
      <c r="S188" s="805"/>
      <c r="T188" s="80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2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329</v>
      </c>
      <c r="AG188" s="78"/>
      <c r="AJ188" s="84" t="s">
        <v>45</v>
      </c>
      <c r="AK188" s="84">
        <v>0</v>
      </c>
      <c r="BB188" s="269" t="s">
        <v>66</v>
      </c>
      <c r="BM188" s="78">
        <f t="shared" si="23"/>
        <v>0</v>
      </c>
      <c r="BN188" s="78">
        <f t="shared" si="24"/>
        <v>0</v>
      </c>
      <c r="BO188" s="78">
        <f t="shared" si="25"/>
        <v>0</v>
      </c>
      <c r="BP188" s="78">
        <f t="shared" si="26"/>
        <v>0</v>
      </c>
    </row>
    <row r="189" spans="1:68" ht="27" customHeight="1" x14ac:dyDescent="0.25">
      <c r="A189" s="63" t="s">
        <v>338</v>
      </c>
      <c r="B189" s="63" t="s">
        <v>339</v>
      </c>
      <c r="C189" s="36">
        <v>4301031245</v>
      </c>
      <c r="D189" s="803">
        <v>4680115883963</v>
      </c>
      <c r="E189" s="803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123</v>
      </c>
      <c r="L189" s="37" t="s">
        <v>45</v>
      </c>
      <c r="M189" s="38" t="s">
        <v>82</v>
      </c>
      <c r="N189" s="38"/>
      <c r="O189" s="37">
        <v>40</v>
      </c>
      <c r="P189" s="9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5"/>
      <c r="R189" s="805"/>
      <c r="S189" s="805"/>
      <c r="T189" s="806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2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340</v>
      </c>
      <c r="AG189" s="78"/>
      <c r="AJ189" s="84" t="s">
        <v>45</v>
      </c>
      <c r="AK189" s="84">
        <v>0</v>
      </c>
      <c r="BB189" s="271" t="s">
        <v>66</v>
      </c>
      <c r="BM189" s="78">
        <f t="shared" si="23"/>
        <v>0</v>
      </c>
      <c r="BN189" s="78">
        <f t="shared" si="24"/>
        <v>0</v>
      </c>
      <c r="BO189" s="78">
        <f t="shared" si="25"/>
        <v>0</v>
      </c>
      <c r="BP189" s="78">
        <f t="shared" si="26"/>
        <v>0</v>
      </c>
    </row>
    <row r="190" spans="1:68" x14ac:dyDescent="0.2">
      <c r="A190" s="813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0" t="s">
        <v>40</v>
      </c>
      <c r="Q190" s="811"/>
      <c r="R190" s="811"/>
      <c r="S190" s="811"/>
      <c r="T190" s="811"/>
      <c r="U190" s="811"/>
      <c r="V190" s="812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0" t="s">
        <v>40</v>
      </c>
      <c r="Q191" s="811"/>
      <c r="R191" s="811"/>
      <c r="S191" s="811"/>
      <c r="T191" s="811"/>
      <c r="U191" s="811"/>
      <c r="V191" s="812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1" t="s">
        <v>341</v>
      </c>
      <c r="B192" s="801"/>
      <c r="C192" s="801"/>
      <c r="D192" s="801"/>
      <c r="E192" s="801"/>
      <c r="F192" s="801"/>
      <c r="G192" s="801"/>
      <c r="H192" s="801"/>
      <c r="I192" s="801"/>
      <c r="J192" s="801"/>
      <c r="K192" s="801"/>
      <c r="L192" s="801"/>
      <c r="M192" s="801"/>
      <c r="N192" s="801"/>
      <c r="O192" s="801"/>
      <c r="P192" s="801"/>
      <c r="Q192" s="801"/>
      <c r="R192" s="801"/>
      <c r="S192" s="801"/>
      <c r="T192" s="801"/>
      <c r="U192" s="801"/>
      <c r="V192" s="801"/>
      <c r="W192" s="801"/>
      <c r="X192" s="801"/>
      <c r="Y192" s="801"/>
      <c r="Z192" s="801"/>
      <c r="AA192" s="65"/>
      <c r="AB192" s="65"/>
      <c r="AC192" s="79"/>
    </row>
    <row r="193" spans="1:68" ht="14.25" customHeight="1" x14ac:dyDescent="0.25">
      <c r="A193" s="802" t="s">
        <v>101</v>
      </c>
      <c r="B193" s="802"/>
      <c r="C193" s="802"/>
      <c r="D193" s="802"/>
      <c r="E193" s="802"/>
      <c r="F193" s="802"/>
      <c r="G193" s="802"/>
      <c r="H193" s="802"/>
      <c r="I193" s="802"/>
      <c r="J193" s="802"/>
      <c r="K193" s="802"/>
      <c r="L193" s="802"/>
      <c r="M193" s="802"/>
      <c r="N193" s="802"/>
      <c r="O193" s="802"/>
      <c r="P193" s="802"/>
      <c r="Q193" s="802"/>
      <c r="R193" s="802"/>
      <c r="S193" s="802"/>
      <c r="T193" s="802"/>
      <c r="U193" s="802"/>
      <c r="V193" s="802"/>
      <c r="W193" s="802"/>
      <c r="X193" s="802"/>
      <c r="Y193" s="802"/>
      <c r="Z193" s="802"/>
      <c r="AA193" s="66"/>
      <c r="AB193" s="66"/>
      <c r="AC193" s="80"/>
    </row>
    <row r="194" spans="1:68" ht="16.5" customHeight="1" x14ac:dyDescent="0.25">
      <c r="A194" s="63" t="s">
        <v>342</v>
      </c>
      <c r="B194" s="63" t="s">
        <v>343</v>
      </c>
      <c r="C194" s="36">
        <v>4301011450</v>
      </c>
      <c r="D194" s="803">
        <v>4680115881402</v>
      </c>
      <c r="E194" s="803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106</v>
      </c>
      <c r="L194" s="37" t="s">
        <v>45</v>
      </c>
      <c r="M194" s="38" t="s">
        <v>105</v>
      </c>
      <c r="N194" s="38"/>
      <c r="O194" s="37">
        <v>55</v>
      </c>
      <c r="P194" s="9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5"/>
      <c r="R194" s="805"/>
      <c r="S194" s="805"/>
      <c r="T194" s="806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344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4301011768</v>
      </c>
      <c r="D195" s="803">
        <v>4680115881396</v>
      </c>
      <c r="E195" s="803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105</v>
      </c>
      <c r="N195" s="38"/>
      <c r="O195" s="37">
        <v>55</v>
      </c>
      <c r="P195" s="9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5"/>
      <c r="R195" s="805"/>
      <c r="S195" s="805"/>
      <c r="T195" s="806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344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3"/>
      <c r="B196" s="813"/>
      <c r="C196" s="813"/>
      <c r="D196" s="813"/>
      <c r="E196" s="813"/>
      <c r="F196" s="813"/>
      <c r="G196" s="813"/>
      <c r="H196" s="813"/>
      <c r="I196" s="813"/>
      <c r="J196" s="813"/>
      <c r="K196" s="813"/>
      <c r="L196" s="813"/>
      <c r="M196" s="813"/>
      <c r="N196" s="813"/>
      <c r="O196" s="814"/>
      <c r="P196" s="810" t="s">
        <v>40</v>
      </c>
      <c r="Q196" s="811"/>
      <c r="R196" s="811"/>
      <c r="S196" s="811"/>
      <c r="T196" s="811"/>
      <c r="U196" s="811"/>
      <c r="V196" s="812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3"/>
      <c r="B197" s="813"/>
      <c r="C197" s="813"/>
      <c r="D197" s="813"/>
      <c r="E197" s="813"/>
      <c r="F197" s="813"/>
      <c r="G197" s="813"/>
      <c r="H197" s="813"/>
      <c r="I197" s="813"/>
      <c r="J197" s="813"/>
      <c r="K197" s="813"/>
      <c r="L197" s="813"/>
      <c r="M197" s="813"/>
      <c r="N197" s="813"/>
      <c r="O197" s="814"/>
      <c r="P197" s="810" t="s">
        <v>40</v>
      </c>
      <c r="Q197" s="811"/>
      <c r="R197" s="811"/>
      <c r="S197" s="811"/>
      <c r="T197" s="811"/>
      <c r="U197" s="811"/>
      <c r="V197" s="812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2" t="s">
        <v>148</v>
      </c>
      <c r="B198" s="802"/>
      <c r="C198" s="802"/>
      <c r="D198" s="802"/>
      <c r="E198" s="802"/>
      <c r="F198" s="802"/>
      <c r="G198" s="802"/>
      <c r="H198" s="802"/>
      <c r="I198" s="802"/>
      <c r="J198" s="802"/>
      <c r="K198" s="802"/>
      <c r="L198" s="802"/>
      <c r="M198" s="802"/>
      <c r="N198" s="802"/>
      <c r="O198" s="802"/>
      <c r="P198" s="802"/>
      <c r="Q198" s="802"/>
      <c r="R198" s="802"/>
      <c r="S198" s="802"/>
      <c r="T198" s="802"/>
      <c r="U198" s="802"/>
      <c r="V198" s="802"/>
      <c r="W198" s="802"/>
      <c r="X198" s="802"/>
      <c r="Y198" s="802"/>
      <c r="Z198" s="802"/>
      <c r="AA198" s="66"/>
      <c r="AB198" s="66"/>
      <c r="AC198" s="80"/>
    </row>
    <row r="199" spans="1:68" ht="16.5" customHeight="1" x14ac:dyDescent="0.25">
      <c r="A199" s="63" t="s">
        <v>347</v>
      </c>
      <c r="B199" s="63" t="s">
        <v>348</v>
      </c>
      <c r="C199" s="36">
        <v>4301020262</v>
      </c>
      <c r="D199" s="803">
        <v>4680115882935</v>
      </c>
      <c r="E199" s="803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106</v>
      </c>
      <c r="L199" s="37" t="s">
        <v>45</v>
      </c>
      <c r="M199" s="38" t="s">
        <v>112</v>
      </c>
      <c r="N199" s="38"/>
      <c r="O199" s="37">
        <v>50</v>
      </c>
      <c r="P199" s="9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5"/>
      <c r="R199" s="805"/>
      <c r="S199" s="805"/>
      <c r="T199" s="806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349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350</v>
      </c>
      <c r="B200" s="63" t="s">
        <v>351</v>
      </c>
      <c r="C200" s="36">
        <v>4301020220</v>
      </c>
      <c r="D200" s="803">
        <v>4680115880764</v>
      </c>
      <c r="E200" s="803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105</v>
      </c>
      <c r="N200" s="38"/>
      <c r="O200" s="37">
        <v>50</v>
      </c>
      <c r="P200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5"/>
      <c r="R200" s="805"/>
      <c r="S200" s="805"/>
      <c r="T200" s="806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349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3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0" t="s">
        <v>40</v>
      </c>
      <c r="Q201" s="811"/>
      <c r="R201" s="811"/>
      <c r="S201" s="811"/>
      <c r="T201" s="811"/>
      <c r="U201" s="811"/>
      <c r="V201" s="812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0" t="s">
        <v>40</v>
      </c>
      <c r="Q202" s="811"/>
      <c r="R202" s="811"/>
      <c r="S202" s="811"/>
      <c r="T202" s="811"/>
      <c r="U202" s="811"/>
      <c r="V202" s="812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2" t="s">
        <v>159</v>
      </c>
      <c r="B203" s="802"/>
      <c r="C203" s="802"/>
      <c r="D203" s="802"/>
      <c r="E203" s="802"/>
      <c r="F203" s="802"/>
      <c r="G203" s="802"/>
      <c r="H203" s="802"/>
      <c r="I203" s="802"/>
      <c r="J203" s="802"/>
      <c r="K203" s="802"/>
      <c r="L203" s="802"/>
      <c r="M203" s="802"/>
      <c r="N203" s="802"/>
      <c r="O203" s="802"/>
      <c r="P203" s="802"/>
      <c r="Q203" s="802"/>
      <c r="R203" s="802"/>
      <c r="S203" s="802"/>
      <c r="T203" s="802"/>
      <c r="U203" s="802"/>
      <c r="V203" s="802"/>
      <c r="W203" s="802"/>
      <c r="X203" s="802"/>
      <c r="Y203" s="802"/>
      <c r="Z203" s="802"/>
      <c r="AA203" s="66"/>
      <c r="AB203" s="66"/>
      <c r="AC203" s="80"/>
    </row>
    <row r="204" spans="1:68" ht="27" customHeight="1" x14ac:dyDescent="0.25">
      <c r="A204" s="63" t="s">
        <v>352</v>
      </c>
      <c r="B204" s="63" t="s">
        <v>353</v>
      </c>
      <c r="C204" s="36">
        <v>4301031224</v>
      </c>
      <c r="D204" s="803">
        <v>4680115882683</v>
      </c>
      <c r="E204" s="80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5"/>
      <c r="R204" s="805"/>
      <c r="S204" s="805"/>
      <c r="T204" s="80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7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354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8">IFERROR(X204*I204/H204,"0")</f>
        <v>0</v>
      </c>
      <c r="BN204" s="78">
        <f t="shared" ref="BN204:BN211" si="29">IFERROR(Y204*I204/H204,"0")</f>
        <v>0</v>
      </c>
      <c r="BO204" s="78">
        <f t="shared" ref="BO204:BO211" si="30">IFERROR(1/J204*(X204/H204),"0")</f>
        <v>0</v>
      </c>
      <c r="BP204" s="78">
        <f t="shared" ref="BP204:BP211" si="31">IFERROR(1/J204*(Y204/H204),"0")</f>
        <v>0</v>
      </c>
    </row>
    <row r="205" spans="1:68" ht="27" customHeight="1" x14ac:dyDescent="0.25">
      <c r="A205" s="63" t="s">
        <v>355</v>
      </c>
      <c r="B205" s="63" t="s">
        <v>356</v>
      </c>
      <c r="C205" s="36">
        <v>4301031230</v>
      </c>
      <c r="D205" s="803">
        <v>4680115882690</v>
      </c>
      <c r="E205" s="80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113</v>
      </c>
      <c r="L205" s="37" t="s">
        <v>45</v>
      </c>
      <c r="M205" s="38" t="s">
        <v>82</v>
      </c>
      <c r="N205" s="38"/>
      <c r="O205" s="37">
        <v>40</v>
      </c>
      <c r="P205" s="9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5"/>
      <c r="R205" s="805"/>
      <c r="S205" s="805"/>
      <c r="T205" s="80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7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357</v>
      </c>
      <c r="AG205" s="78"/>
      <c r="AJ205" s="84" t="s">
        <v>45</v>
      </c>
      <c r="AK205" s="84">
        <v>0</v>
      </c>
      <c r="BB205" s="283" t="s">
        <v>66</v>
      </c>
      <c r="BM205" s="78">
        <f t="shared" si="28"/>
        <v>0</v>
      </c>
      <c r="BN205" s="78">
        <f t="shared" si="29"/>
        <v>0</v>
      </c>
      <c r="BO205" s="78">
        <f t="shared" si="30"/>
        <v>0</v>
      </c>
      <c r="BP205" s="78">
        <f t="shared" si="31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4301031220</v>
      </c>
      <c r="D206" s="803">
        <v>4680115882669</v>
      </c>
      <c r="E206" s="803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113</v>
      </c>
      <c r="L206" s="37" t="s">
        <v>45</v>
      </c>
      <c r="M206" s="38" t="s">
        <v>82</v>
      </c>
      <c r="N206" s="38"/>
      <c r="O206" s="37">
        <v>40</v>
      </c>
      <c r="P206" s="9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5"/>
      <c r="R206" s="805"/>
      <c r="S206" s="805"/>
      <c r="T206" s="80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7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360</v>
      </c>
      <c r="AG206" s="78"/>
      <c r="AJ206" s="84" t="s">
        <v>45</v>
      </c>
      <c r="AK206" s="84">
        <v>0</v>
      </c>
      <c r="BB206" s="285" t="s">
        <v>66</v>
      </c>
      <c r="BM206" s="78">
        <f t="shared" si="28"/>
        <v>0</v>
      </c>
      <c r="BN206" s="78">
        <f t="shared" si="29"/>
        <v>0</v>
      </c>
      <c r="BO206" s="78">
        <f t="shared" si="30"/>
        <v>0</v>
      </c>
      <c r="BP206" s="78">
        <f t="shared" si="31"/>
        <v>0</v>
      </c>
    </row>
    <row r="207" spans="1:68" ht="27" customHeight="1" x14ac:dyDescent="0.25">
      <c r="A207" s="63" t="s">
        <v>361</v>
      </c>
      <c r="B207" s="63" t="s">
        <v>362</v>
      </c>
      <c r="C207" s="36">
        <v>4301031221</v>
      </c>
      <c r="D207" s="803">
        <v>4680115882676</v>
      </c>
      <c r="E207" s="803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113</v>
      </c>
      <c r="L207" s="37" t="s">
        <v>45</v>
      </c>
      <c r="M207" s="38" t="s">
        <v>82</v>
      </c>
      <c r="N207" s="38"/>
      <c r="O207" s="37">
        <v>40</v>
      </c>
      <c r="P207" s="9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5"/>
      <c r="R207" s="805"/>
      <c r="S207" s="805"/>
      <c r="T207" s="80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7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363</v>
      </c>
      <c r="AG207" s="78"/>
      <c r="AJ207" s="84" t="s">
        <v>45</v>
      </c>
      <c r="AK207" s="84">
        <v>0</v>
      </c>
      <c r="BB207" s="287" t="s">
        <v>66</v>
      </c>
      <c r="BM207" s="78">
        <f t="shared" si="28"/>
        <v>0</v>
      </c>
      <c r="BN207" s="78">
        <f t="shared" si="29"/>
        <v>0</v>
      </c>
      <c r="BO207" s="78">
        <f t="shared" si="30"/>
        <v>0</v>
      </c>
      <c r="BP207" s="78">
        <f t="shared" si="31"/>
        <v>0</v>
      </c>
    </row>
    <row r="208" spans="1:68" ht="27" customHeight="1" x14ac:dyDescent="0.25">
      <c r="A208" s="63" t="s">
        <v>364</v>
      </c>
      <c r="B208" s="63" t="s">
        <v>365</v>
      </c>
      <c r="C208" s="36">
        <v>4301031223</v>
      </c>
      <c r="D208" s="803">
        <v>4680115884014</v>
      </c>
      <c r="E208" s="803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5"/>
      <c r="R208" s="805"/>
      <c r="S208" s="805"/>
      <c r="T208" s="80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7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354</v>
      </c>
      <c r="AG208" s="78"/>
      <c r="AJ208" s="84" t="s">
        <v>45</v>
      </c>
      <c r="AK208" s="84">
        <v>0</v>
      </c>
      <c r="BB208" s="289" t="s">
        <v>66</v>
      </c>
      <c r="BM208" s="78">
        <f t="shared" si="28"/>
        <v>0</v>
      </c>
      <c r="BN208" s="78">
        <f t="shared" si="29"/>
        <v>0</v>
      </c>
      <c r="BO208" s="78">
        <f t="shared" si="30"/>
        <v>0</v>
      </c>
      <c r="BP208" s="78">
        <f t="shared" si="31"/>
        <v>0</v>
      </c>
    </row>
    <row r="209" spans="1:68" ht="27" customHeight="1" x14ac:dyDescent="0.25">
      <c r="A209" s="63" t="s">
        <v>366</v>
      </c>
      <c r="B209" s="63" t="s">
        <v>367</v>
      </c>
      <c r="C209" s="36">
        <v>4301031222</v>
      </c>
      <c r="D209" s="803">
        <v>4680115884007</v>
      </c>
      <c r="E209" s="80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123</v>
      </c>
      <c r="L209" s="37" t="s">
        <v>45</v>
      </c>
      <c r="M209" s="38" t="s">
        <v>82</v>
      </c>
      <c r="N209" s="38"/>
      <c r="O209" s="37">
        <v>40</v>
      </c>
      <c r="P209" s="9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5"/>
      <c r="R209" s="805"/>
      <c r="S209" s="805"/>
      <c r="T209" s="80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7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357</v>
      </c>
      <c r="AG209" s="78"/>
      <c r="AJ209" s="84" t="s">
        <v>45</v>
      </c>
      <c r="AK209" s="84">
        <v>0</v>
      </c>
      <c r="BB209" s="291" t="s">
        <v>66</v>
      </c>
      <c r="BM209" s="78">
        <f t="shared" si="28"/>
        <v>0</v>
      </c>
      <c r="BN209" s="78">
        <f t="shared" si="29"/>
        <v>0</v>
      </c>
      <c r="BO209" s="78">
        <f t="shared" si="30"/>
        <v>0</v>
      </c>
      <c r="BP209" s="78">
        <f t="shared" si="31"/>
        <v>0</v>
      </c>
    </row>
    <row r="210" spans="1:68" ht="27" customHeight="1" x14ac:dyDescent="0.25">
      <c r="A210" s="63" t="s">
        <v>368</v>
      </c>
      <c r="B210" s="63" t="s">
        <v>369</v>
      </c>
      <c r="C210" s="36">
        <v>4301031229</v>
      </c>
      <c r="D210" s="803">
        <v>4680115884038</v>
      </c>
      <c r="E210" s="803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123</v>
      </c>
      <c r="L210" s="37" t="s">
        <v>45</v>
      </c>
      <c r="M210" s="38" t="s">
        <v>82</v>
      </c>
      <c r="N210" s="38"/>
      <c r="O210" s="37">
        <v>40</v>
      </c>
      <c r="P210" s="9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5"/>
      <c r="R210" s="805"/>
      <c r="S210" s="805"/>
      <c r="T210" s="80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7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360</v>
      </c>
      <c r="AG210" s="78"/>
      <c r="AJ210" s="84" t="s">
        <v>45</v>
      </c>
      <c r="AK210" s="84">
        <v>0</v>
      </c>
      <c r="BB210" s="293" t="s">
        <v>66</v>
      </c>
      <c r="BM210" s="78">
        <f t="shared" si="28"/>
        <v>0</v>
      </c>
      <c r="BN210" s="78">
        <f t="shared" si="29"/>
        <v>0</v>
      </c>
      <c r="BO210" s="78">
        <f t="shared" si="30"/>
        <v>0</v>
      </c>
      <c r="BP210" s="78">
        <f t="shared" si="31"/>
        <v>0</v>
      </c>
    </row>
    <row r="211" spans="1:68" ht="27" customHeight="1" x14ac:dyDescent="0.25">
      <c r="A211" s="63" t="s">
        <v>370</v>
      </c>
      <c r="B211" s="63" t="s">
        <v>371</v>
      </c>
      <c r="C211" s="36">
        <v>4301031225</v>
      </c>
      <c r="D211" s="803">
        <v>4680115884021</v>
      </c>
      <c r="E211" s="803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123</v>
      </c>
      <c r="L211" s="37" t="s">
        <v>45</v>
      </c>
      <c r="M211" s="38" t="s">
        <v>82</v>
      </c>
      <c r="N211" s="38"/>
      <c r="O211" s="37">
        <v>40</v>
      </c>
      <c r="P211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5"/>
      <c r="R211" s="805"/>
      <c r="S211" s="805"/>
      <c r="T211" s="80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7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363</v>
      </c>
      <c r="AG211" s="78"/>
      <c r="AJ211" s="84" t="s">
        <v>45</v>
      </c>
      <c r="AK211" s="84">
        <v>0</v>
      </c>
      <c r="BB211" s="295" t="s">
        <v>66</v>
      </c>
      <c r="BM211" s="78">
        <f t="shared" si="28"/>
        <v>0</v>
      </c>
      <c r="BN211" s="78">
        <f t="shared" si="29"/>
        <v>0</v>
      </c>
      <c r="BO211" s="78">
        <f t="shared" si="30"/>
        <v>0</v>
      </c>
      <c r="BP211" s="78">
        <f t="shared" si="31"/>
        <v>0</v>
      </c>
    </row>
    <row r="212" spans="1:68" x14ac:dyDescent="0.2">
      <c r="A212" s="813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0" t="s">
        <v>40</v>
      </c>
      <c r="Q212" s="811"/>
      <c r="R212" s="811"/>
      <c r="S212" s="811"/>
      <c r="T212" s="811"/>
      <c r="U212" s="811"/>
      <c r="V212" s="812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0" t="s">
        <v>40</v>
      </c>
      <c r="Q213" s="811"/>
      <c r="R213" s="811"/>
      <c r="S213" s="811"/>
      <c r="T213" s="811"/>
      <c r="U213" s="811"/>
      <c r="V213" s="812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2" t="s">
        <v>78</v>
      </c>
      <c r="B214" s="802"/>
      <c r="C214" s="802"/>
      <c r="D214" s="802"/>
      <c r="E214" s="802"/>
      <c r="F214" s="802"/>
      <c r="G214" s="802"/>
      <c r="H214" s="802"/>
      <c r="I214" s="802"/>
      <c r="J214" s="802"/>
      <c r="K214" s="802"/>
      <c r="L214" s="802"/>
      <c r="M214" s="802"/>
      <c r="N214" s="802"/>
      <c r="O214" s="802"/>
      <c r="P214" s="802"/>
      <c r="Q214" s="802"/>
      <c r="R214" s="802"/>
      <c r="S214" s="802"/>
      <c r="T214" s="802"/>
      <c r="U214" s="802"/>
      <c r="V214" s="802"/>
      <c r="W214" s="802"/>
      <c r="X214" s="802"/>
      <c r="Y214" s="802"/>
      <c r="Z214" s="802"/>
      <c r="AA214" s="66"/>
      <c r="AB214" s="66"/>
      <c r="AC214" s="80"/>
    </row>
    <row r="215" spans="1:68" ht="27" customHeight="1" x14ac:dyDescent="0.25">
      <c r="A215" s="63" t="s">
        <v>372</v>
      </c>
      <c r="B215" s="63" t="s">
        <v>373</v>
      </c>
      <c r="C215" s="36">
        <v>4301051408</v>
      </c>
      <c r="D215" s="803">
        <v>4680115881594</v>
      </c>
      <c r="E215" s="803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40</v>
      </c>
      <c r="P215" s="9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5"/>
      <c r="R215" s="805"/>
      <c r="S215" s="805"/>
      <c r="T215" s="80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2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374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3">IFERROR(X215*I215/H215,"0")</f>
        <v>0</v>
      </c>
      <c r="BN215" s="78">
        <f t="shared" ref="BN215:BN226" si="34">IFERROR(Y215*I215/H215,"0")</f>
        <v>0</v>
      </c>
      <c r="BO215" s="78">
        <f t="shared" ref="BO215:BO226" si="35">IFERROR(1/J215*(X215/H215),"0")</f>
        <v>0</v>
      </c>
      <c r="BP215" s="78">
        <f t="shared" ref="BP215:BP226" si="36">IFERROR(1/J215*(Y215/H215),"0")</f>
        <v>0</v>
      </c>
    </row>
    <row r="216" spans="1:68" ht="16.5" customHeight="1" x14ac:dyDescent="0.25">
      <c r="A216" s="63" t="s">
        <v>375</v>
      </c>
      <c r="B216" s="63" t="s">
        <v>376</v>
      </c>
      <c r="C216" s="36">
        <v>4301051943</v>
      </c>
      <c r="D216" s="803">
        <v>4680115880962</v>
      </c>
      <c r="E216" s="803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106</v>
      </c>
      <c r="L216" s="37" t="s">
        <v>45</v>
      </c>
      <c r="M216" s="38" t="s">
        <v>145</v>
      </c>
      <c r="N216" s="38"/>
      <c r="O216" s="37">
        <v>40</v>
      </c>
      <c r="P216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5"/>
      <c r="R216" s="805"/>
      <c r="S216" s="805"/>
      <c r="T216" s="80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2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377</v>
      </c>
      <c r="AG216" s="78"/>
      <c r="AJ216" s="84" t="s">
        <v>45</v>
      </c>
      <c r="AK216" s="84">
        <v>0</v>
      </c>
      <c r="BB216" s="299" t="s">
        <v>66</v>
      </c>
      <c r="BM216" s="78">
        <f t="shared" si="33"/>
        <v>0</v>
      </c>
      <c r="BN216" s="78">
        <f t="shared" si="34"/>
        <v>0</v>
      </c>
      <c r="BO216" s="78">
        <f t="shared" si="35"/>
        <v>0</v>
      </c>
      <c r="BP216" s="78">
        <f t="shared" si="36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4301051411</v>
      </c>
      <c r="D217" s="803">
        <v>4680115881617</v>
      </c>
      <c r="E217" s="803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106</v>
      </c>
      <c r="L217" s="37" t="s">
        <v>45</v>
      </c>
      <c r="M217" s="38" t="s">
        <v>112</v>
      </c>
      <c r="N217" s="38"/>
      <c r="O217" s="37">
        <v>40</v>
      </c>
      <c r="P217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5"/>
      <c r="R217" s="805"/>
      <c r="S217" s="805"/>
      <c r="T217" s="80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2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380</v>
      </c>
      <c r="AG217" s="78"/>
      <c r="AJ217" s="84" t="s">
        <v>45</v>
      </c>
      <c r="AK217" s="84">
        <v>0</v>
      </c>
      <c r="BB217" s="301" t="s">
        <v>66</v>
      </c>
      <c r="BM217" s="78">
        <f t="shared" si="33"/>
        <v>0</v>
      </c>
      <c r="BN217" s="78">
        <f t="shared" si="34"/>
        <v>0</v>
      </c>
      <c r="BO217" s="78">
        <f t="shared" si="35"/>
        <v>0</v>
      </c>
      <c r="BP217" s="78">
        <f t="shared" si="36"/>
        <v>0</v>
      </c>
    </row>
    <row r="218" spans="1:68" ht="16.5" customHeight="1" x14ac:dyDescent="0.25">
      <c r="A218" s="63" t="s">
        <v>381</v>
      </c>
      <c r="B218" s="63" t="s">
        <v>382</v>
      </c>
      <c r="C218" s="36">
        <v>4301051656</v>
      </c>
      <c r="D218" s="803">
        <v>4680115880573</v>
      </c>
      <c r="E218" s="803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106</v>
      </c>
      <c r="L218" s="37" t="s">
        <v>45</v>
      </c>
      <c r="M218" s="38" t="s">
        <v>112</v>
      </c>
      <c r="N218" s="38"/>
      <c r="O218" s="37">
        <v>45</v>
      </c>
      <c r="P218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5"/>
      <c r="R218" s="805"/>
      <c r="S218" s="805"/>
      <c r="T218" s="80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2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383</v>
      </c>
      <c r="AG218" s="78"/>
      <c r="AJ218" s="84" t="s">
        <v>45</v>
      </c>
      <c r="AK218" s="84">
        <v>0</v>
      </c>
      <c r="BB218" s="303" t="s">
        <v>66</v>
      </c>
      <c r="BM218" s="78">
        <f t="shared" si="33"/>
        <v>0</v>
      </c>
      <c r="BN218" s="78">
        <f t="shared" si="34"/>
        <v>0</v>
      </c>
      <c r="BO218" s="78">
        <f t="shared" si="35"/>
        <v>0</v>
      </c>
      <c r="BP218" s="78">
        <f t="shared" si="36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4301051407</v>
      </c>
      <c r="D219" s="803">
        <v>4680115882195</v>
      </c>
      <c r="E219" s="803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40</v>
      </c>
      <c r="P219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5"/>
      <c r="R219" s="805"/>
      <c r="S219" s="805"/>
      <c r="T219" s="80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2"/>
        <v>0</v>
      </c>
      <c r="Z219" s="41" t="str">
        <f t="shared" ref="Z219:Z226" si="37">IFERROR(IF(Y219=0,"",ROUNDUP(Y219/H219,0)*0.00651),"")</f>
        <v/>
      </c>
      <c r="AA219" s="68" t="s">
        <v>45</v>
      </c>
      <c r="AB219" s="69" t="s">
        <v>45</v>
      </c>
      <c r="AC219" s="304" t="s">
        <v>374</v>
      </c>
      <c r="AG219" s="78"/>
      <c r="AJ219" s="84" t="s">
        <v>45</v>
      </c>
      <c r="AK219" s="84">
        <v>0</v>
      </c>
      <c r="BB219" s="305" t="s">
        <v>66</v>
      </c>
      <c r="BM219" s="78">
        <f t="shared" si="33"/>
        <v>0</v>
      </c>
      <c r="BN219" s="78">
        <f t="shared" si="34"/>
        <v>0</v>
      </c>
      <c r="BO219" s="78">
        <f t="shared" si="35"/>
        <v>0</v>
      </c>
      <c r="BP219" s="78">
        <f t="shared" si="36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4301051752</v>
      </c>
      <c r="D220" s="803">
        <v>4680115882607</v>
      </c>
      <c r="E220" s="803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145</v>
      </c>
      <c r="N220" s="38"/>
      <c r="O220" s="37">
        <v>45</v>
      </c>
      <c r="P220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5"/>
      <c r="R220" s="805"/>
      <c r="S220" s="805"/>
      <c r="T220" s="80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2"/>
        <v>0</v>
      </c>
      <c r="Z220" s="41" t="str">
        <f t="shared" si="37"/>
        <v/>
      </c>
      <c r="AA220" s="68" t="s">
        <v>45</v>
      </c>
      <c r="AB220" s="69" t="s">
        <v>45</v>
      </c>
      <c r="AC220" s="306" t="s">
        <v>388</v>
      </c>
      <c r="AG220" s="78"/>
      <c r="AJ220" s="84" t="s">
        <v>45</v>
      </c>
      <c r="AK220" s="84">
        <v>0</v>
      </c>
      <c r="BB220" s="307" t="s">
        <v>66</v>
      </c>
      <c r="BM220" s="78">
        <f t="shared" si="33"/>
        <v>0</v>
      </c>
      <c r="BN220" s="78">
        <f t="shared" si="34"/>
        <v>0</v>
      </c>
      <c r="BO220" s="78">
        <f t="shared" si="35"/>
        <v>0</v>
      </c>
      <c r="BP220" s="78">
        <f t="shared" si="36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4301051666</v>
      </c>
      <c r="D221" s="803">
        <v>4680115880092</v>
      </c>
      <c r="E221" s="80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112</v>
      </c>
      <c r="N221" s="38"/>
      <c r="O221" s="37">
        <v>45</v>
      </c>
      <c r="P221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5"/>
      <c r="R221" s="805"/>
      <c r="S221" s="805"/>
      <c r="T221" s="80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2"/>
        <v>0</v>
      </c>
      <c r="Z221" s="41" t="str">
        <f t="shared" si="37"/>
        <v/>
      </c>
      <c r="AA221" s="68" t="s">
        <v>45</v>
      </c>
      <c r="AB221" s="69" t="s">
        <v>45</v>
      </c>
      <c r="AC221" s="308" t="s">
        <v>383</v>
      </c>
      <c r="AG221" s="78"/>
      <c r="AJ221" s="84" t="s">
        <v>45</v>
      </c>
      <c r="AK221" s="84">
        <v>0</v>
      </c>
      <c r="BB221" s="309" t="s">
        <v>66</v>
      </c>
      <c r="BM221" s="78">
        <f t="shared" si="33"/>
        <v>0</v>
      </c>
      <c r="BN221" s="78">
        <f t="shared" si="34"/>
        <v>0</v>
      </c>
      <c r="BO221" s="78">
        <f t="shared" si="35"/>
        <v>0</v>
      </c>
      <c r="BP221" s="78">
        <f t="shared" si="36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4301051668</v>
      </c>
      <c r="D222" s="803">
        <v>4680115880221</v>
      </c>
      <c r="E222" s="803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45</v>
      </c>
      <c r="P222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5"/>
      <c r="R222" s="805"/>
      <c r="S222" s="805"/>
      <c r="T222" s="80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2"/>
        <v>0</v>
      </c>
      <c r="Z222" s="41" t="str">
        <f t="shared" si="37"/>
        <v/>
      </c>
      <c r="AA222" s="68" t="s">
        <v>45</v>
      </c>
      <c r="AB222" s="69" t="s">
        <v>45</v>
      </c>
      <c r="AC222" s="310" t="s">
        <v>383</v>
      </c>
      <c r="AG222" s="78"/>
      <c r="AJ222" s="84" t="s">
        <v>45</v>
      </c>
      <c r="AK222" s="84">
        <v>0</v>
      </c>
      <c r="BB222" s="311" t="s">
        <v>66</v>
      </c>
      <c r="BM222" s="78">
        <f t="shared" si="33"/>
        <v>0</v>
      </c>
      <c r="BN222" s="78">
        <f t="shared" si="34"/>
        <v>0</v>
      </c>
      <c r="BO222" s="78">
        <f t="shared" si="35"/>
        <v>0</v>
      </c>
      <c r="BP222" s="78">
        <f t="shared" si="36"/>
        <v>0</v>
      </c>
    </row>
    <row r="223" spans="1:68" ht="27" customHeight="1" x14ac:dyDescent="0.25">
      <c r="A223" s="63" t="s">
        <v>393</v>
      </c>
      <c r="B223" s="63" t="s">
        <v>394</v>
      </c>
      <c r="C223" s="36">
        <v>4301051749</v>
      </c>
      <c r="D223" s="803">
        <v>4680115882942</v>
      </c>
      <c r="E223" s="803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5"/>
      <c r="R223" s="805"/>
      <c r="S223" s="805"/>
      <c r="T223" s="80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2"/>
        <v>0</v>
      </c>
      <c r="Z223" s="41" t="str">
        <f t="shared" si="37"/>
        <v/>
      </c>
      <c r="AA223" s="68" t="s">
        <v>45</v>
      </c>
      <c r="AB223" s="69" t="s">
        <v>45</v>
      </c>
      <c r="AC223" s="312" t="s">
        <v>395</v>
      </c>
      <c r="AG223" s="78"/>
      <c r="AJ223" s="84" t="s">
        <v>45</v>
      </c>
      <c r="AK223" s="84">
        <v>0</v>
      </c>
      <c r="BB223" s="313" t="s">
        <v>66</v>
      </c>
      <c r="BM223" s="78">
        <f t="shared" si="33"/>
        <v>0</v>
      </c>
      <c r="BN223" s="78">
        <f t="shared" si="34"/>
        <v>0</v>
      </c>
      <c r="BO223" s="78">
        <f t="shared" si="35"/>
        <v>0</v>
      </c>
      <c r="BP223" s="78">
        <f t="shared" si="36"/>
        <v>0</v>
      </c>
    </row>
    <row r="224" spans="1:68" ht="27" customHeight="1" x14ac:dyDescent="0.25">
      <c r="A224" s="63" t="s">
        <v>396</v>
      </c>
      <c r="B224" s="63" t="s">
        <v>397</v>
      </c>
      <c r="C224" s="36">
        <v>4301051753</v>
      </c>
      <c r="D224" s="803">
        <v>4680115880504</v>
      </c>
      <c r="E224" s="803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5"/>
      <c r="R224" s="805"/>
      <c r="S224" s="805"/>
      <c r="T224" s="80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2"/>
        <v>0</v>
      </c>
      <c r="Z224" s="41" t="str">
        <f t="shared" si="37"/>
        <v/>
      </c>
      <c r="AA224" s="68" t="s">
        <v>45</v>
      </c>
      <c r="AB224" s="69" t="s">
        <v>45</v>
      </c>
      <c r="AC224" s="314" t="s">
        <v>395</v>
      </c>
      <c r="AG224" s="78"/>
      <c r="AJ224" s="84" t="s">
        <v>45</v>
      </c>
      <c r="AK224" s="84">
        <v>0</v>
      </c>
      <c r="BB224" s="315" t="s">
        <v>66</v>
      </c>
      <c r="BM224" s="78">
        <f t="shared" si="33"/>
        <v>0</v>
      </c>
      <c r="BN224" s="78">
        <f t="shared" si="34"/>
        <v>0</v>
      </c>
      <c r="BO224" s="78">
        <f t="shared" si="35"/>
        <v>0</v>
      </c>
      <c r="BP224" s="78">
        <f t="shared" si="36"/>
        <v>0</v>
      </c>
    </row>
    <row r="225" spans="1:68" ht="27" customHeight="1" x14ac:dyDescent="0.25">
      <c r="A225" s="63" t="s">
        <v>398</v>
      </c>
      <c r="B225" s="63" t="s">
        <v>399</v>
      </c>
      <c r="C225" s="36">
        <v>4301051410</v>
      </c>
      <c r="D225" s="803">
        <v>4680115882164</v>
      </c>
      <c r="E225" s="803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83</v>
      </c>
      <c r="L225" s="37" t="s">
        <v>45</v>
      </c>
      <c r="M225" s="38" t="s">
        <v>112</v>
      </c>
      <c r="N225" s="38"/>
      <c r="O225" s="37">
        <v>40</v>
      </c>
      <c r="P225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5"/>
      <c r="R225" s="805"/>
      <c r="S225" s="805"/>
      <c r="T225" s="80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 t="shared" si="37"/>
        <v/>
      </c>
      <c r="AA225" s="68" t="s">
        <v>45</v>
      </c>
      <c r="AB225" s="69" t="s">
        <v>45</v>
      </c>
      <c r="AC225" s="316" t="s">
        <v>400</v>
      </c>
      <c r="AG225" s="78"/>
      <c r="AJ225" s="84" t="s">
        <v>45</v>
      </c>
      <c r="AK225" s="84">
        <v>0</v>
      </c>
      <c r="BB225" s="317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401</v>
      </c>
      <c r="B226" s="63" t="s">
        <v>402</v>
      </c>
      <c r="C226" s="36">
        <v>4301051994</v>
      </c>
      <c r="D226" s="803">
        <v>4680115882867</v>
      </c>
      <c r="E226" s="803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83</v>
      </c>
      <c r="L226" s="37" t="s">
        <v>45</v>
      </c>
      <c r="M226" s="38" t="s">
        <v>404</v>
      </c>
      <c r="N226" s="38"/>
      <c r="O226" s="37">
        <v>40</v>
      </c>
      <c r="P226" s="9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5"/>
      <c r="R226" s="805"/>
      <c r="S226" s="805"/>
      <c r="T226" s="80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 t="shared" si="37"/>
        <v/>
      </c>
      <c r="AA226" s="68" t="s">
        <v>45</v>
      </c>
      <c r="AB226" s="69" t="s">
        <v>45</v>
      </c>
      <c r="AC226" s="318" t="s">
        <v>403</v>
      </c>
      <c r="AG226" s="78"/>
      <c r="AJ226" s="84" t="s">
        <v>45</v>
      </c>
      <c r="AK226" s="84">
        <v>0</v>
      </c>
      <c r="BB226" s="319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x14ac:dyDescent="0.2">
      <c r="A227" s="813"/>
      <c r="B227" s="813"/>
      <c r="C227" s="813"/>
      <c r="D227" s="813"/>
      <c r="E227" s="813"/>
      <c r="F227" s="813"/>
      <c r="G227" s="813"/>
      <c r="H227" s="813"/>
      <c r="I227" s="813"/>
      <c r="J227" s="813"/>
      <c r="K227" s="813"/>
      <c r="L227" s="813"/>
      <c r="M227" s="813"/>
      <c r="N227" s="813"/>
      <c r="O227" s="814"/>
      <c r="P227" s="810" t="s">
        <v>40</v>
      </c>
      <c r="Q227" s="811"/>
      <c r="R227" s="811"/>
      <c r="S227" s="811"/>
      <c r="T227" s="811"/>
      <c r="U227" s="811"/>
      <c r="V227" s="812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3"/>
      <c r="B228" s="813"/>
      <c r="C228" s="813"/>
      <c r="D228" s="813"/>
      <c r="E228" s="813"/>
      <c r="F228" s="813"/>
      <c r="G228" s="813"/>
      <c r="H228" s="813"/>
      <c r="I228" s="813"/>
      <c r="J228" s="813"/>
      <c r="K228" s="813"/>
      <c r="L228" s="813"/>
      <c r="M228" s="813"/>
      <c r="N228" s="813"/>
      <c r="O228" s="814"/>
      <c r="P228" s="810" t="s">
        <v>40</v>
      </c>
      <c r="Q228" s="811"/>
      <c r="R228" s="811"/>
      <c r="S228" s="811"/>
      <c r="T228" s="811"/>
      <c r="U228" s="811"/>
      <c r="V228" s="812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2" t="s">
        <v>188</v>
      </c>
      <c r="B229" s="802"/>
      <c r="C229" s="802"/>
      <c r="D229" s="802"/>
      <c r="E229" s="802"/>
      <c r="F229" s="802"/>
      <c r="G229" s="802"/>
      <c r="H229" s="802"/>
      <c r="I229" s="802"/>
      <c r="J229" s="802"/>
      <c r="K229" s="802"/>
      <c r="L229" s="802"/>
      <c r="M229" s="802"/>
      <c r="N229" s="802"/>
      <c r="O229" s="802"/>
      <c r="P229" s="802"/>
      <c r="Q229" s="802"/>
      <c r="R229" s="802"/>
      <c r="S229" s="802"/>
      <c r="T229" s="802"/>
      <c r="U229" s="802"/>
      <c r="V229" s="802"/>
      <c r="W229" s="802"/>
      <c r="X229" s="802"/>
      <c r="Y229" s="802"/>
      <c r="Z229" s="802"/>
      <c r="AA229" s="66"/>
      <c r="AB229" s="66"/>
      <c r="AC229" s="80"/>
    </row>
    <row r="230" spans="1:68" ht="27" customHeight="1" x14ac:dyDescent="0.25">
      <c r="A230" s="63" t="s">
        <v>405</v>
      </c>
      <c r="B230" s="63" t="s">
        <v>406</v>
      </c>
      <c r="C230" s="36">
        <v>4301060460</v>
      </c>
      <c r="D230" s="803">
        <v>4680115882874</v>
      </c>
      <c r="E230" s="803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113</v>
      </c>
      <c r="L230" s="37" t="s">
        <v>45</v>
      </c>
      <c r="M230" s="38" t="s">
        <v>145</v>
      </c>
      <c r="N230" s="38"/>
      <c r="O230" s="37">
        <v>30</v>
      </c>
      <c r="P230" s="928" t="s">
        <v>407</v>
      </c>
      <c r="Q230" s="805"/>
      <c r="R230" s="805"/>
      <c r="S230" s="805"/>
      <c r="T230" s="80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408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4301060516</v>
      </c>
      <c r="D231" s="803">
        <v>4680115884434</v>
      </c>
      <c r="E231" s="803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113</v>
      </c>
      <c r="L231" s="37" t="s">
        <v>45</v>
      </c>
      <c r="M231" s="38" t="s">
        <v>112</v>
      </c>
      <c r="N231" s="38"/>
      <c r="O231" s="37">
        <v>30</v>
      </c>
      <c r="P231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5"/>
      <c r="R231" s="805"/>
      <c r="S231" s="805"/>
      <c r="T231" s="80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411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412</v>
      </c>
      <c r="B232" s="63" t="s">
        <v>413</v>
      </c>
      <c r="C232" s="36">
        <v>4301060463</v>
      </c>
      <c r="D232" s="803">
        <v>4680115880818</v>
      </c>
      <c r="E232" s="803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83</v>
      </c>
      <c r="L232" s="37" t="s">
        <v>45</v>
      </c>
      <c r="M232" s="38" t="s">
        <v>145</v>
      </c>
      <c r="N232" s="38"/>
      <c r="O232" s="37">
        <v>40</v>
      </c>
      <c r="P232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5"/>
      <c r="R232" s="805"/>
      <c r="S232" s="805"/>
      <c r="T232" s="80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414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415</v>
      </c>
      <c r="B233" s="63" t="s">
        <v>416</v>
      </c>
      <c r="C233" s="36">
        <v>4301060389</v>
      </c>
      <c r="D233" s="803">
        <v>4680115880801</v>
      </c>
      <c r="E233" s="803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83</v>
      </c>
      <c r="L233" s="37" t="s">
        <v>45</v>
      </c>
      <c r="M233" s="38" t="s">
        <v>112</v>
      </c>
      <c r="N233" s="38"/>
      <c r="O233" s="37">
        <v>40</v>
      </c>
      <c r="P233" s="9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5"/>
      <c r="R233" s="805"/>
      <c r="S233" s="805"/>
      <c r="T233" s="80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408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3"/>
      <c r="B234" s="813"/>
      <c r="C234" s="813"/>
      <c r="D234" s="813"/>
      <c r="E234" s="813"/>
      <c r="F234" s="813"/>
      <c r="G234" s="813"/>
      <c r="H234" s="813"/>
      <c r="I234" s="813"/>
      <c r="J234" s="813"/>
      <c r="K234" s="813"/>
      <c r="L234" s="813"/>
      <c r="M234" s="813"/>
      <c r="N234" s="813"/>
      <c r="O234" s="814"/>
      <c r="P234" s="810" t="s">
        <v>40</v>
      </c>
      <c r="Q234" s="811"/>
      <c r="R234" s="811"/>
      <c r="S234" s="811"/>
      <c r="T234" s="811"/>
      <c r="U234" s="811"/>
      <c r="V234" s="812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3"/>
      <c r="B235" s="813"/>
      <c r="C235" s="813"/>
      <c r="D235" s="813"/>
      <c r="E235" s="813"/>
      <c r="F235" s="813"/>
      <c r="G235" s="813"/>
      <c r="H235" s="813"/>
      <c r="I235" s="813"/>
      <c r="J235" s="813"/>
      <c r="K235" s="813"/>
      <c r="L235" s="813"/>
      <c r="M235" s="813"/>
      <c r="N235" s="813"/>
      <c r="O235" s="814"/>
      <c r="P235" s="810" t="s">
        <v>40</v>
      </c>
      <c r="Q235" s="811"/>
      <c r="R235" s="811"/>
      <c r="S235" s="811"/>
      <c r="T235" s="811"/>
      <c r="U235" s="811"/>
      <c r="V235" s="812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1" t="s">
        <v>417</v>
      </c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1"/>
      <c r="P236" s="801"/>
      <c r="Q236" s="801"/>
      <c r="R236" s="801"/>
      <c r="S236" s="801"/>
      <c r="T236" s="801"/>
      <c r="U236" s="801"/>
      <c r="V236" s="801"/>
      <c r="W236" s="801"/>
      <c r="X236" s="801"/>
      <c r="Y236" s="801"/>
      <c r="Z236" s="801"/>
      <c r="AA236" s="65"/>
      <c r="AB236" s="65"/>
      <c r="AC236" s="79"/>
    </row>
    <row r="237" spans="1:68" ht="14.25" customHeight="1" x14ac:dyDescent="0.25">
      <c r="A237" s="802" t="s">
        <v>101</v>
      </c>
      <c r="B237" s="802"/>
      <c r="C237" s="802"/>
      <c r="D237" s="802"/>
      <c r="E237" s="802"/>
      <c r="F237" s="802"/>
      <c r="G237" s="802"/>
      <c r="H237" s="802"/>
      <c r="I237" s="802"/>
      <c r="J237" s="802"/>
      <c r="K237" s="802"/>
      <c r="L237" s="802"/>
      <c r="M237" s="802"/>
      <c r="N237" s="802"/>
      <c r="O237" s="802"/>
      <c r="P237" s="802"/>
      <c r="Q237" s="802"/>
      <c r="R237" s="802"/>
      <c r="S237" s="802"/>
      <c r="T237" s="802"/>
      <c r="U237" s="802"/>
      <c r="V237" s="802"/>
      <c r="W237" s="802"/>
      <c r="X237" s="802"/>
      <c r="Y237" s="802"/>
      <c r="Z237" s="802"/>
      <c r="AA237" s="66"/>
      <c r="AB237" s="66"/>
      <c r="AC237" s="80"/>
    </row>
    <row r="238" spans="1:68" ht="27" customHeight="1" x14ac:dyDescent="0.25">
      <c r="A238" s="63" t="s">
        <v>418</v>
      </c>
      <c r="B238" s="63" t="s">
        <v>419</v>
      </c>
      <c r="C238" s="36">
        <v>4301011719</v>
      </c>
      <c r="D238" s="803">
        <v>4680115884298</v>
      </c>
      <c r="E238" s="803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5"/>
      <c r="R238" s="805"/>
      <c r="S238" s="805"/>
      <c r="T238" s="80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420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421</v>
      </c>
      <c r="B239" s="63" t="s">
        <v>422</v>
      </c>
      <c r="C239" s="36">
        <v>4301011733</v>
      </c>
      <c r="D239" s="803">
        <v>4680115884250</v>
      </c>
      <c r="E239" s="803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106</v>
      </c>
      <c r="L239" s="37" t="s">
        <v>45</v>
      </c>
      <c r="M239" s="38" t="s">
        <v>112</v>
      </c>
      <c r="N239" s="38"/>
      <c r="O239" s="37">
        <v>55</v>
      </c>
      <c r="P239" s="9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5"/>
      <c r="R239" s="805"/>
      <c r="S239" s="805"/>
      <c r="T239" s="80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423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424</v>
      </c>
      <c r="B240" s="63" t="s">
        <v>425</v>
      </c>
      <c r="C240" s="36">
        <v>4301011720</v>
      </c>
      <c r="D240" s="803">
        <v>4680115884199</v>
      </c>
      <c r="E240" s="803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3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5"/>
      <c r="R240" s="805"/>
      <c r="S240" s="805"/>
      <c r="T240" s="80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420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426</v>
      </c>
      <c r="B241" s="63" t="s">
        <v>427</v>
      </c>
      <c r="C241" s="36">
        <v>4301011716</v>
      </c>
      <c r="D241" s="803">
        <v>4680115884267</v>
      </c>
      <c r="E241" s="803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5"/>
      <c r="R241" s="805"/>
      <c r="S241" s="805"/>
      <c r="T241" s="80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423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3"/>
      <c r="B242" s="813"/>
      <c r="C242" s="813"/>
      <c r="D242" s="813"/>
      <c r="E242" s="813"/>
      <c r="F242" s="813"/>
      <c r="G242" s="813"/>
      <c r="H242" s="813"/>
      <c r="I242" s="813"/>
      <c r="J242" s="813"/>
      <c r="K242" s="813"/>
      <c r="L242" s="813"/>
      <c r="M242" s="813"/>
      <c r="N242" s="813"/>
      <c r="O242" s="814"/>
      <c r="P242" s="810" t="s">
        <v>40</v>
      </c>
      <c r="Q242" s="811"/>
      <c r="R242" s="811"/>
      <c r="S242" s="811"/>
      <c r="T242" s="811"/>
      <c r="U242" s="811"/>
      <c r="V242" s="812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3"/>
      <c r="B243" s="813"/>
      <c r="C243" s="813"/>
      <c r="D243" s="813"/>
      <c r="E243" s="813"/>
      <c r="F243" s="813"/>
      <c r="G243" s="813"/>
      <c r="H243" s="813"/>
      <c r="I243" s="813"/>
      <c r="J243" s="813"/>
      <c r="K243" s="813"/>
      <c r="L243" s="813"/>
      <c r="M243" s="813"/>
      <c r="N243" s="813"/>
      <c r="O243" s="814"/>
      <c r="P243" s="810" t="s">
        <v>40</v>
      </c>
      <c r="Q243" s="811"/>
      <c r="R243" s="811"/>
      <c r="S243" s="811"/>
      <c r="T243" s="811"/>
      <c r="U243" s="811"/>
      <c r="V243" s="812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1" t="s">
        <v>428</v>
      </c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1"/>
      <c r="P244" s="801"/>
      <c r="Q244" s="801"/>
      <c r="R244" s="801"/>
      <c r="S244" s="801"/>
      <c r="T244" s="801"/>
      <c r="U244" s="801"/>
      <c r="V244" s="801"/>
      <c r="W244" s="801"/>
      <c r="X244" s="801"/>
      <c r="Y244" s="801"/>
      <c r="Z244" s="801"/>
      <c r="AA244" s="65"/>
      <c r="AB244" s="65"/>
      <c r="AC244" s="79"/>
    </row>
    <row r="245" spans="1:68" ht="14.25" customHeight="1" x14ac:dyDescent="0.25">
      <c r="A245" s="802" t="s">
        <v>101</v>
      </c>
      <c r="B245" s="802"/>
      <c r="C245" s="802"/>
      <c r="D245" s="802"/>
      <c r="E245" s="802"/>
      <c r="F245" s="802"/>
      <c r="G245" s="802"/>
      <c r="H245" s="802"/>
      <c r="I245" s="802"/>
      <c r="J245" s="802"/>
      <c r="K245" s="802"/>
      <c r="L245" s="802"/>
      <c r="M245" s="802"/>
      <c r="N245" s="802"/>
      <c r="O245" s="802"/>
      <c r="P245" s="802"/>
      <c r="Q245" s="802"/>
      <c r="R245" s="802"/>
      <c r="S245" s="802"/>
      <c r="T245" s="802"/>
      <c r="U245" s="802"/>
      <c r="V245" s="802"/>
      <c r="W245" s="802"/>
      <c r="X245" s="802"/>
      <c r="Y245" s="802"/>
      <c r="Z245" s="802"/>
      <c r="AA245" s="66"/>
      <c r="AB245" s="66"/>
      <c r="AC245" s="80"/>
    </row>
    <row r="246" spans="1:68" ht="27" customHeight="1" x14ac:dyDescent="0.25">
      <c r="A246" s="63" t="s">
        <v>429</v>
      </c>
      <c r="B246" s="63" t="s">
        <v>430</v>
      </c>
      <c r="C246" s="36">
        <v>4301011826</v>
      </c>
      <c r="D246" s="803">
        <v>4680115884137</v>
      </c>
      <c r="E246" s="803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106</v>
      </c>
      <c r="L246" s="37" t="s">
        <v>45</v>
      </c>
      <c r="M246" s="38" t="s">
        <v>105</v>
      </c>
      <c r="N246" s="38"/>
      <c r="O246" s="37">
        <v>55</v>
      </c>
      <c r="P246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5"/>
      <c r="R246" s="805"/>
      <c r="S246" s="805"/>
      <c r="T246" s="80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8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431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9">IFERROR(X246*I246/H246,"0")</f>
        <v>0</v>
      </c>
      <c r="BN246" s="78">
        <f t="shared" ref="BN246:BN254" si="40">IFERROR(Y246*I246/H246,"0")</f>
        <v>0</v>
      </c>
      <c r="BO246" s="78">
        <f t="shared" ref="BO246:BO254" si="41">IFERROR(1/J246*(X246/H246),"0")</f>
        <v>0</v>
      </c>
      <c r="BP246" s="78">
        <f t="shared" ref="BP246:BP254" si="42">IFERROR(1/J246*(Y246/H246),"0")</f>
        <v>0</v>
      </c>
    </row>
    <row r="247" spans="1:68" ht="27" customHeight="1" x14ac:dyDescent="0.25">
      <c r="A247" s="63" t="s">
        <v>429</v>
      </c>
      <c r="B247" s="63" t="s">
        <v>432</v>
      </c>
      <c r="C247" s="36">
        <v>4301011942</v>
      </c>
      <c r="D247" s="803">
        <v>4680115884137</v>
      </c>
      <c r="E247" s="803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434</v>
      </c>
      <c r="N247" s="38"/>
      <c r="O247" s="37">
        <v>55</v>
      </c>
      <c r="P247" s="9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5"/>
      <c r="R247" s="805"/>
      <c r="S247" s="805"/>
      <c r="T247" s="80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8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433</v>
      </c>
      <c r="AG247" s="78"/>
      <c r="AJ247" s="84" t="s">
        <v>45</v>
      </c>
      <c r="AK247" s="84">
        <v>0</v>
      </c>
      <c r="BB247" s="339" t="s">
        <v>66</v>
      </c>
      <c r="BM247" s="78">
        <f t="shared" si="39"/>
        <v>0</v>
      </c>
      <c r="BN247" s="78">
        <f t="shared" si="40"/>
        <v>0</v>
      </c>
      <c r="BO247" s="78">
        <f t="shared" si="41"/>
        <v>0</v>
      </c>
      <c r="BP247" s="78">
        <f t="shared" si="42"/>
        <v>0</v>
      </c>
    </row>
    <row r="248" spans="1:68" ht="27" customHeight="1" x14ac:dyDescent="0.25">
      <c r="A248" s="63" t="s">
        <v>435</v>
      </c>
      <c r="B248" s="63" t="s">
        <v>436</v>
      </c>
      <c r="C248" s="36">
        <v>4301011724</v>
      </c>
      <c r="D248" s="803">
        <v>4680115884236</v>
      </c>
      <c r="E248" s="803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5"/>
      <c r="R248" s="805"/>
      <c r="S248" s="805"/>
      <c r="T248" s="80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8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437</v>
      </c>
      <c r="AG248" s="78"/>
      <c r="AJ248" s="84" t="s">
        <v>45</v>
      </c>
      <c r="AK248" s="84">
        <v>0</v>
      </c>
      <c r="BB248" s="341" t="s">
        <v>66</v>
      </c>
      <c r="BM248" s="78">
        <f t="shared" si="39"/>
        <v>0</v>
      </c>
      <c r="BN248" s="78">
        <f t="shared" si="40"/>
        <v>0</v>
      </c>
      <c r="BO248" s="78">
        <f t="shared" si="41"/>
        <v>0</v>
      </c>
      <c r="BP248" s="78">
        <f t="shared" si="42"/>
        <v>0</v>
      </c>
    </row>
    <row r="249" spans="1:68" ht="27" customHeight="1" x14ac:dyDescent="0.25">
      <c r="A249" s="63" t="s">
        <v>438</v>
      </c>
      <c r="B249" s="63" t="s">
        <v>439</v>
      </c>
      <c r="C249" s="36">
        <v>4301011721</v>
      </c>
      <c r="D249" s="803">
        <v>4680115884175</v>
      </c>
      <c r="E249" s="803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5"/>
      <c r="R249" s="805"/>
      <c r="S249" s="805"/>
      <c r="T249" s="80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8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440</v>
      </c>
      <c r="AG249" s="78"/>
      <c r="AJ249" s="84" t="s">
        <v>45</v>
      </c>
      <c r="AK249" s="84">
        <v>0</v>
      </c>
      <c r="BB249" s="343" t="s">
        <v>66</v>
      </c>
      <c r="BM249" s="78">
        <f t="shared" si="39"/>
        <v>0</v>
      </c>
      <c r="BN249" s="78">
        <f t="shared" si="40"/>
        <v>0</v>
      </c>
      <c r="BO249" s="78">
        <f t="shared" si="41"/>
        <v>0</v>
      </c>
      <c r="BP249" s="78">
        <f t="shared" si="42"/>
        <v>0</v>
      </c>
    </row>
    <row r="250" spans="1:68" ht="27" customHeight="1" x14ac:dyDescent="0.25">
      <c r="A250" s="63" t="s">
        <v>438</v>
      </c>
      <c r="B250" s="63" t="s">
        <v>441</v>
      </c>
      <c r="C250" s="36">
        <v>4301011941</v>
      </c>
      <c r="D250" s="803">
        <v>4680115884175</v>
      </c>
      <c r="E250" s="80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106</v>
      </c>
      <c r="L250" s="37" t="s">
        <v>45</v>
      </c>
      <c r="M250" s="38" t="s">
        <v>434</v>
      </c>
      <c r="N250" s="38"/>
      <c r="O250" s="37">
        <v>55</v>
      </c>
      <c r="P250" s="9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5"/>
      <c r="R250" s="805"/>
      <c r="S250" s="805"/>
      <c r="T250" s="80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8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433</v>
      </c>
      <c r="AG250" s="78"/>
      <c r="AJ250" s="84" t="s">
        <v>45</v>
      </c>
      <c r="AK250" s="84">
        <v>0</v>
      </c>
      <c r="BB250" s="345" t="s">
        <v>66</v>
      </c>
      <c r="BM250" s="78">
        <f t="shared" si="39"/>
        <v>0</v>
      </c>
      <c r="BN250" s="78">
        <f t="shared" si="40"/>
        <v>0</v>
      </c>
      <c r="BO250" s="78">
        <f t="shared" si="41"/>
        <v>0</v>
      </c>
      <c r="BP250" s="78">
        <f t="shared" si="42"/>
        <v>0</v>
      </c>
    </row>
    <row r="251" spans="1:68" ht="27" customHeight="1" x14ac:dyDescent="0.25">
      <c r="A251" s="63" t="s">
        <v>442</v>
      </c>
      <c r="B251" s="63" t="s">
        <v>443</v>
      </c>
      <c r="C251" s="36">
        <v>4301011824</v>
      </c>
      <c r="D251" s="803">
        <v>4680115884144</v>
      </c>
      <c r="E251" s="80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113</v>
      </c>
      <c r="L251" s="37" t="s">
        <v>45</v>
      </c>
      <c r="M251" s="38" t="s">
        <v>105</v>
      </c>
      <c r="N251" s="38"/>
      <c r="O251" s="37">
        <v>55</v>
      </c>
      <c r="P251" s="9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5"/>
      <c r="R251" s="805"/>
      <c r="S251" s="805"/>
      <c r="T251" s="80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8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431</v>
      </c>
      <c r="AG251" s="78"/>
      <c r="AJ251" s="84" t="s">
        <v>45</v>
      </c>
      <c r="AK251" s="84">
        <v>0</v>
      </c>
      <c r="BB251" s="347" t="s">
        <v>66</v>
      </c>
      <c r="BM251" s="78">
        <f t="shared" si="39"/>
        <v>0</v>
      </c>
      <c r="BN251" s="78">
        <f t="shared" si="40"/>
        <v>0</v>
      </c>
      <c r="BO251" s="78">
        <f t="shared" si="41"/>
        <v>0</v>
      </c>
      <c r="BP251" s="78">
        <f t="shared" si="42"/>
        <v>0</v>
      </c>
    </row>
    <row r="252" spans="1:68" ht="27" customHeight="1" x14ac:dyDescent="0.25">
      <c r="A252" s="63" t="s">
        <v>444</v>
      </c>
      <c r="B252" s="63" t="s">
        <v>445</v>
      </c>
      <c r="C252" s="36">
        <v>4301011963</v>
      </c>
      <c r="D252" s="803">
        <v>4680115885288</v>
      </c>
      <c r="E252" s="803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5"/>
      <c r="R252" s="805"/>
      <c r="S252" s="805"/>
      <c r="T252" s="80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8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446</v>
      </c>
      <c r="AG252" s="78"/>
      <c r="AJ252" s="84" t="s">
        <v>45</v>
      </c>
      <c r="AK252" s="84">
        <v>0</v>
      </c>
      <c r="BB252" s="349" t="s">
        <v>66</v>
      </c>
      <c r="BM252" s="78">
        <f t="shared" si="39"/>
        <v>0</v>
      </c>
      <c r="BN252" s="78">
        <f t="shared" si="40"/>
        <v>0</v>
      </c>
      <c r="BO252" s="78">
        <f t="shared" si="41"/>
        <v>0</v>
      </c>
      <c r="BP252" s="78">
        <f t="shared" si="42"/>
        <v>0</v>
      </c>
    </row>
    <row r="253" spans="1:68" ht="27" customHeight="1" x14ac:dyDescent="0.25">
      <c r="A253" s="63" t="s">
        <v>447</v>
      </c>
      <c r="B253" s="63" t="s">
        <v>448</v>
      </c>
      <c r="C253" s="36">
        <v>4301011726</v>
      </c>
      <c r="D253" s="803">
        <v>4680115884182</v>
      </c>
      <c r="E253" s="803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5"/>
      <c r="R253" s="805"/>
      <c r="S253" s="805"/>
      <c r="T253" s="8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8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437</v>
      </c>
      <c r="AG253" s="78"/>
      <c r="AJ253" s="84" t="s">
        <v>45</v>
      </c>
      <c r="AK253" s="84">
        <v>0</v>
      </c>
      <c r="BB253" s="351" t="s">
        <v>66</v>
      </c>
      <c r="BM253" s="78">
        <f t="shared" si="39"/>
        <v>0</v>
      </c>
      <c r="BN253" s="78">
        <f t="shared" si="40"/>
        <v>0</v>
      </c>
      <c r="BO253" s="78">
        <f t="shared" si="41"/>
        <v>0</v>
      </c>
      <c r="BP253" s="78">
        <f t="shared" si="42"/>
        <v>0</v>
      </c>
    </row>
    <row r="254" spans="1:68" ht="27" customHeight="1" x14ac:dyDescent="0.25">
      <c r="A254" s="63" t="s">
        <v>449</v>
      </c>
      <c r="B254" s="63" t="s">
        <v>450</v>
      </c>
      <c r="C254" s="36">
        <v>4301011722</v>
      </c>
      <c r="D254" s="803">
        <v>4680115884205</v>
      </c>
      <c r="E254" s="80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5"/>
      <c r="R254" s="805"/>
      <c r="S254" s="805"/>
      <c r="T254" s="8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8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440</v>
      </c>
      <c r="AG254" s="78"/>
      <c r="AJ254" s="84" t="s">
        <v>45</v>
      </c>
      <c r="AK254" s="84">
        <v>0</v>
      </c>
      <c r="BB254" s="353" t="s">
        <v>66</v>
      </c>
      <c r="BM254" s="78">
        <f t="shared" si="39"/>
        <v>0</v>
      </c>
      <c r="BN254" s="78">
        <f t="shared" si="40"/>
        <v>0</v>
      </c>
      <c r="BO254" s="78">
        <f t="shared" si="41"/>
        <v>0</v>
      </c>
      <c r="BP254" s="78">
        <f t="shared" si="42"/>
        <v>0</v>
      </c>
    </row>
    <row r="255" spans="1:68" x14ac:dyDescent="0.2">
      <c r="A255" s="813"/>
      <c r="B255" s="813"/>
      <c r="C255" s="813"/>
      <c r="D255" s="813"/>
      <c r="E255" s="813"/>
      <c r="F255" s="813"/>
      <c r="G255" s="813"/>
      <c r="H255" s="813"/>
      <c r="I255" s="813"/>
      <c r="J255" s="813"/>
      <c r="K255" s="813"/>
      <c r="L255" s="813"/>
      <c r="M255" s="813"/>
      <c r="N255" s="813"/>
      <c r="O255" s="814"/>
      <c r="P255" s="810" t="s">
        <v>40</v>
      </c>
      <c r="Q255" s="811"/>
      <c r="R255" s="811"/>
      <c r="S255" s="811"/>
      <c r="T255" s="811"/>
      <c r="U255" s="811"/>
      <c r="V255" s="812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3"/>
      <c r="B256" s="813"/>
      <c r="C256" s="813"/>
      <c r="D256" s="813"/>
      <c r="E256" s="813"/>
      <c r="F256" s="813"/>
      <c r="G256" s="813"/>
      <c r="H256" s="813"/>
      <c r="I256" s="813"/>
      <c r="J256" s="813"/>
      <c r="K256" s="813"/>
      <c r="L256" s="813"/>
      <c r="M256" s="813"/>
      <c r="N256" s="813"/>
      <c r="O256" s="814"/>
      <c r="P256" s="810" t="s">
        <v>40</v>
      </c>
      <c r="Q256" s="811"/>
      <c r="R256" s="811"/>
      <c r="S256" s="811"/>
      <c r="T256" s="811"/>
      <c r="U256" s="811"/>
      <c r="V256" s="812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2" t="s">
        <v>148</v>
      </c>
      <c r="B257" s="802"/>
      <c r="C257" s="802"/>
      <c r="D257" s="802"/>
      <c r="E257" s="802"/>
      <c r="F257" s="802"/>
      <c r="G257" s="802"/>
      <c r="H257" s="802"/>
      <c r="I257" s="802"/>
      <c r="J257" s="802"/>
      <c r="K257" s="802"/>
      <c r="L257" s="802"/>
      <c r="M257" s="802"/>
      <c r="N257" s="802"/>
      <c r="O257" s="802"/>
      <c r="P257" s="802"/>
      <c r="Q257" s="802"/>
      <c r="R257" s="802"/>
      <c r="S257" s="802"/>
      <c r="T257" s="802"/>
      <c r="U257" s="802"/>
      <c r="V257" s="802"/>
      <c r="W257" s="802"/>
      <c r="X257" s="802"/>
      <c r="Y257" s="802"/>
      <c r="Z257" s="802"/>
      <c r="AA257" s="66"/>
      <c r="AB257" s="66"/>
      <c r="AC257" s="80"/>
    </row>
    <row r="258" spans="1:68" ht="27" customHeight="1" x14ac:dyDescent="0.25">
      <c r="A258" s="63" t="s">
        <v>451</v>
      </c>
      <c r="B258" s="63" t="s">
        <v>452</v>
      </c>
      <c r="C258" s="36">
        <v>4301020340</v>
      </c>
      <c r="D258" s="803">
        <v>4680115885721</v>
      </c>
      <c r="E258" s="803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123</v>
      </c>
      <c r="L258" s="37" t="s">
        <v>45</v>
      </c>
      <c r="M258" s="38" t="s">
        <v>112</v>
      </c>
      <c r="N258" s="38"/>
      <c r="O258" s="37">
        <v>50</v>
      </c>
      <c r="P258" s="9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5"/>
      <c r="R258" s="805"/>
      <c r="S258" s="805"/>
      <c r="T258" s="80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453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0" t="s">
        <v>40</v>
      </c>
      <c r="Q259" s="811"/>
      <c r="R259" s="811"/>
      <c r="S259" s="811"/>
      <c r="T259" s="811"/>
      <c r="U259" s="811"/>
      <c r="V259" s="812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3"/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4"/>
      <c r="P260" s="810" t="s">
        <v>40</v>
      </c>
      <c r="Q260" s="811"/>
      <c r="R260" s="811"/>
      <c r="S260" s="811"/>
      <c r="T260" s="811"/>
      <c r="U260" s="811"/>
      <c r="V260" s="812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1" t="s">
        <v>454</v>
      </c>
      <c r="B261" s="801"/>
      <c r="C261" s="801"/>
      <c r="D261" s="801"/>
      <c r="E261" s="801"/>
      <c r="F261" s="801"/>
      <c r="G261" s="801"/>
      <c r="H261" s="801"/>
      <c r="I261" s="801"/>
      <c r="J261" s="801"/>
      <c r="K261" s="801"/>
      <c r="L261" s="801"/>
      <c r="M261" s="801"/>
      <c r="N261" s="801"/>
      <c r="O261" s="801"/>
      <c r="P261" s="801"/>
      <c r="Q261" s="801"/>
      <c r="R261" s="801"/>
      <c r="S261" s="801"/>
      <c r="T261" s="801"/>
      <c r="U261" s="801"/>
      <c r="V261" s="801"/>
      <c r="W261" s="801"/>
      <c r="X261" s="801"/>
      <c r="Y261" s="801"/>
      <c r="Z261" s="801"/>
      <c r="AA261" s="65"/>
      <c r="AB261" s="65"/>
      <c r="AC261" s="79"/>
    </row>
    <row r="262" spans="1:68" ht="14.25" customHeight="1" x14ac:dyDescent="0.25">
      <c r="A262" s="802" t="s">
        <v>101</v>
      </c>
      <c r="B262" s="802"/>
      <c r="C262" s="802"/>
      <c r="D262" s="802"/>
      <c r="E262" s="802"/>
      <c r="F262" s="802"/>
      <c r="G262" s="802"/>
      <c r="H262" s="802"/>
      <c r="I262" s="802"/>
      <c r="J262" s="802"/>
      <c r="K262" s="802"/>
      <c r="L262" s="802"/>
      <c r="M262" s="802"/>
      <c r="N262" s="802"/>
      <c r="O262" s="802"/>
      <c r="P262" s="802"/>
      <c r="Q262" s="802"/>
      <c r="R262" s="802"/>
      <c r="S262" s="802"/>
      <c r="T262" s="802"/>
      <c r="U262" s="802"/>
      <c r="V262" s="802"/>
      <c r="W262" s="802"/>
      <c r="X262" s="802"/>
      <c r="Y262" s="802"/>
      <c r="Z262" s="802"/>
      <c r="AA262" s="66"/>
      <c r="AB262" s="66"/>
      <c r="AC262" s="80"/>
    </row>
    <row r="263" spans="1:68" ht="27" customHeight="1" x14ac:dyDescent="0.25">
      <c r="A263" s="63" t="s">
        <v>455</v>
      </c>
      <c r="B263" s="63" t="s">
        <v>456</v>
      </c>
      <c r="C263" s="36">
        <v>4301011855</v>
      </c>
      <c r="D263" s="803">
        <v>4680115885837</v>
      </c>
      <c r="E263" s="803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106</v>
      </c>
      <c r="L263" s="37" t="s">
        <v>45</v>
      </c>
      <c r="M263" s="38" t="s">
        <v>105</v>
      </c>
      <c r="N263" s="38"/>
      <c r="O263" s="37">
        <v>55</v>
      </c>
      <c r="P263" s="9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5"/>
      <c r="R263" s="805"/>
      <c r="S263" s="805"/>
      <c r="T263" s="80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3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457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4">IFERROR(X263*I263/H263,"0")</f>
        <v>0</v>
      </c>
      <c r="BN263" s="78">
        <f t="shared" ref="BN263:BN271" si="45">IFERROR(Y263*I263/H263,"0")</f>
        <v>0</v>
      </c>
      <c r="BO263" s="78">
        <f t="shared" ref="BO263:BO271" si="46">IFERROR(1/J263*(X263/H263),"0")</f>
        <v>0</v>
      </c>
      <c r="BP263" s="78">
        <f t="shared" ref="BP263:BP271" si="47">IFERROR(1/J263*(Y263/H263),"0")</f>
        <v>0</v>
      </c>
    </row>
    <row r="264" spans="1:68" ht="27" customHeight="1" x14ac:dyDescent="0.25">
      <c r="A264" s="63" t="s">
        <v>458</v>
      </c>
      <c r="B264" s="63" t="s">
        <v>459</v>
      </c>
      <c r="C264" s="36">
        <v>4301011910</v>
      </c>
      <c r="D264" s="803">
        <v>4680115885806</v>
      </c>
      <c r="E264" s="803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106</v>
      </c>
      <c r="L264" s="37" t="s">
        <v>45</v>
      </c>
      <c r="M264" s="38" t="s">
        <v>434</v>
      </c>
      <c r="N264" s="38"/>
      <c r="O264" s="37">
        <v>55</v>
      </c>
      <c r="P264" s="9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5"/>
      <c r="R264" s="805"/>
      <c r="S264" s="805"/>
      <c r="T264" s="80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3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460</v>
      </c>
      <c r="AG264" s="78"/>
      <c r="AJ264" s="84" t="s">
        <v>45</v>
      </c>
      <c r="AK264" s="84">
        <v>0</v>
      </c>
      <c r="BB264" s="359" t="s">
        <v>66</v>
      </c>
      <c r="BM264" s="78">
        <f t="shared" si="44"/>
        <v>0</v>
      </c>
      <c r="BN264" s="78">
        <f t="shared" si="45"/>
        <v>0</v>
      </c>
      <c r="BO264" s="78">
        <f t="shared" si="46"/>
        <v>0</v>
      </c>
      <c r="BP264" s="78">
        <f t="shared" si="47"/>
        <v>0</v>
      </c>
    </row>
    <row r="265" spans="1:68" ht="27" customHeight="1" x14ac:dyDescent="0.25">
      <c r="A265" s="63" t="s">
        <v>458</v>
      </c>
      <c r="B265" s="63" t="s">
        <v>461</v>
      </c>
      <c r="C265" s="36">
        <v>4301011850</v>
      </c>
      <c r="D265" s="803">
        <v>4680115885806</v>
      </c>
      <c r="E265" s="80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55</v>
      </c>
      <c r="P265" s="9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5"/>
      <c r="R265" s="805"/>
      <c r="S265" s="805"/>
      <c r="T265" s="80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3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462</v>
      </c>
      <c r="AG265" s="78"/>
      <c r="AJ265" s="84" t="s">
        <v>45</v>
      </c>
      <c r="AK265" s="84">
        <v>0</v>
      </c>
      <c r="BB265" s="361" t="s">
        <v>66</v>
      </c>
      <c r="BM265" s="78">
        <f t="shared" si="44"/>
        <v>0</v>
      </c>
      <c r="BN265" s="78">
        <f t="shared" si="45"/>
        <v>0</v>
      </c>
      <c r="BO265" s="78">
        <f t="shared" si="46"/>
        <v>0</v>
      </c>
      <c r="BP265" s="78">
        <f t="shared" si="47"/>
        <v>0</v>
      </c>
    </row>
    <row r="266" spans="1:68" ht="37.5" customHeight="1" x14ac:dyDescent="0.25">
      <c r="A266" s="63" t="s">
        <v>463</v>
      </c>
      <c r="B266" s="63" t="s">
        <v>464</v>
      </c>
      <c r="C266" s="36">
        <v>4301011853</v>
      </c>
      <c r="D266" s="803">
        <v>4680115885851</v>
      </c>
      <c r="E266" s="80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106</v>
      </c>
      <c r="L266" s="37" t="s">
        <v>45</v>
      </c>
      <c r="M266" s="38" t="s">
        <v>105</v>
      </c>
      <c r="N266" s="38"/>
      <c r="O266" s="37">
        <v>55</v>
      </c>
      <c r="P266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05"/>
      <c r="R266" s="805"/>
      <c r="S266" s="805"/>
      <c r="T266" s="80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3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465</v>
      </c>
      <c r="AG266" s="78"/>
      <c r="AJ266" s="84" t="s">
        <v>45</v>
      </c>
      <c r="AK266" s="84">
        <v>0</v>
      </c>
      <c r="BB266" s="363" t="s">
        <v>66</v>
      </c>
      <c r="BM266" s="78">
        <f t="shared" si="44"/>
        <v>0</v>
      </c>
      <c r="BN266" s="78">
        <f t="shared" si="45"/>
        <v>0</v>
      </c>
      <c r="BO266" s="78">
        <f t="shared" si="46"/>
        <v>0</v>
      </c>
      <c r="BP266" s="78">
        <f t="shared" si="47"/>
        <v>0</v>
      </c>
    </row>
    <row r="267" spans="1:68" ht="37.5" customHeight="1" x14ac:dyDescent="0.25">
      <c r="A267" s="63" t="s">
        <v>466</v>
      </c>
      <c r="B267" s="63" t="s">
        <v>467</v>
      </c>
      <c r="C267" s="36">
        <v>4301011313</v>
      </c>
      <c r="D267" s="803">
        <v>4607091385984</v>
      </c>
      <c r="E267" s="80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05"/>
      <c r="R267" s="805"/>
      <c r="S267" s="805"/>
      <c r="T267" s="80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3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468</v>
      </c>
      <c r="AG267" s="78"/>
      <c r="AJ267" s="84" t="s">
        <v>45</v>
      </c>
      <c r="AK267" s="84">
        <v>0</v>
      </c>
      <c r="BB267" s="365" t="s">
        <v>66</v>
      </c>
      <c r="BM267" s="78">
        <f t="shared" si="44"/>
        <v>0</v>
      </c>
      <c r="BN267" s="78">
        <f t="shared" si="45"/>
        <v>0</v>
      </c>
      <c r="BO267" s="78">
        <f t="shared" si="46"/>
        <v>0</v>
      </c>
      <c r="BP267" s="78">
        <f t="shared" si="47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4301011852</v>
      </c>
      <c r="D268" s="803">
        <v>4680115885844</v>
      </c>
      <c r="E268" s="80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113</v>
      </c>
      <c r="L268" s="37" t="s">
        <v>45</v>
      </c>
      <c r="M268" s="38" t="s">
        <v>105</v>
      </c>
      <c r="N268" s="38"/>
      <c r="O268" s="37">
        <v>55</v>
      </c>
      <c r="P268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05"/>
      <c r="R268" s="805"/>
      <c r="S268" s="805"/>
      <c r="T268" s="80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3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471</v>
      </c>
      <c r="AG268" s="78"/>
      <c r="AJ268" s="84" t="s">
        <v>45</v>
      </c>
      <c r="AK268" s="84">
        <v>0</v>
      </c>
      <c r="BB268" s="367" t="s">
        <v>66</v>
      </c>
      <c r="BM268" s="78">
        <f t="shared" si="44"/>
        <v>0</v>
      </c>
      <c r="BN268" s="78">
        <f t="shared" si="45"/>
        <v>0</v>
      </c>
      <c r="BO268" s="78">
        <f t="shared" si="46"/>
        <v>0</v>
      </c>
      <c r="BP268" s="78">
        <f t="shared" si="47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4301011319</v>
      </c>
      <c r="D269" s="803">
        <v>4607091387469</v>
      </c>
      <c r="E269" s="803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05"/>
      <c r="R269" s="805"/>
      <c r="S269" s="805"/>
      <c r="T269" s="80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3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474</v>
      </c>
      <c r="AG269" s="78"/>
      <c r="AJ269" s="84" t="s">
        <v>45</v>
      </c>
      <c r="AK269" s="84">
        <v>0</v>
      </c>
      <c r="BB269" s="369" t="s">
        <v>66</v>
      </c>
      <c r="BM269" s="78">
        <f t="shared" si="44"/>
        <v>0</v>
      </c>
      <c r="BN269" s="78">
        <f t="shared" si="45"/>
        <v>0</v>
      </c>
      <c r="BO269" s="78">
        <f t="shared" si="46"/>
        <v>0</v>
      </c>
      <c r="BP269" s="78">
        <f t="shared" si="47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4301011851</v>
      </c>
      <c r="D270" s="803">
        <v>4680115885820</v>
      </c>
      <c r="E270" s="80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05"/>
      <c r="R270" s="805"/>
      <c r="S270" s="805"/>
      <c r="T270" s="80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3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477</v>
      </c>
      <c r="AG270" s="78"/>
      <c r="AJ270" s="84" t="s">
        <v>45</v>
      </c>
      <c r="AK270" s="84">
        <v>0</v>
      </c>
      <c r="BB270" s="371" t="s">
        <v>66</v>
      </c>
      <c r="BM270" s="78">
        <f t="shared" si="44"/>
        <v>0</v>
      </c>
      <c r="BN270" s="78">
        <f t="shared" si="45"/>
        <v>0</v>
      </c>
      <c r="BO270" s="78">
        <f t="shared" si="46"/>
        <v>0</v>
      </c>
      <c r="BP270" s="78">
        <f t="shared" si="47"/>
        <v>0</v>
      </c>
    </row>
    <row r="271" spans="1:68" ht="27" customHeight="1" x14ac:dyDescent="0.25">
      <c r="A271" s="63" t="s">
        <v>478</v>
      </c>
      <c r="B271" s="63" t="s">
        <v>479</v>
      </c>
      <c r="C271" s="36">
        <v>4301011316</v>
      </c>
      <c r="D271" s="803">
        <v>4607091387438</v>
      </c>
      <c r="E271" s="803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05"/>
      <c r="R271" s="805"/>
      <c r="S271" s="805"/>
      <c r="T271" s="80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3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480</v>
      </c>
      <c r="AG271" s="78"/>
      <c r="AJ271" s="84" t="s">
        <v>45</v>
      </c>
      <c r="AK271" s="84">
        <v>0</v>
      </c>
      <c r="BB271" s="373" t="s">
        <v>66</v>
      </c>
      <c r="BM271" s="78">
        <f t="shared" si="44"/>
        <v>0</v>
      </c>
      <c r="BN271" s="78">
        <f t="shared" si="45"/>
        <v>0</v>
      </c>
      <c r="BO271" s="78">
        <f t="shared" si="46"/>
        <v>0</v>
      </c>
      <c r="BP271" s="78">
        <f t="shared" si="47"/>
        <v>0</v>
      </c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0" t="s">
        <v>40</v>
      </c>
      <c r="Q272" s="811"/>
      <c r="R272" s="811"/>
      <c r="S272" s="811"/>
      <c r="T272" s="811"/>
      <c r="U272" s="811"/>
      <c r="V272" s="812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3"/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4"/>
      <c r="P273" s="810" t="s">
        <v>40</v>
      </c>
      <c r="Q273" s="811"/>
      <c r="R273" s="811"/>
      <c r="S273" s="811"/>
      <c r="T273" s="811"/>
      <c r="U273" s="811"/>
      <c r="V273" s="812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1" t="s">
        <v>481</v>
      </c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1"/>
      <c r="P274" s="801"/>
      <c r="Q274" s="801"/>
      <c r="R274" s="801"/>
      <c r="S274" s="801"/>
      <c r="T274" s="801"/>
      <c r="U274" s="801"/>
      <c r="V274" s="801"/>
      <c r="W274" s="801"/>
      <c r="X274" s="801"/>
      <c r="Y274" s="801"/>
      <c r="Z274" s="801"/>
      <c r="AA274" s="65"/>
      <c r="AB274" s="65"/>
      <c r="AC274" s="79"/>
    </row>
    <row r="275" spans="1:68" ht="14.25" customHeight="1" x14ac:dyDescent="0.25">
      <c r="A275" s="802" t="s">
        <v>101</v>
      </c>
      <c r="B275" s="802"/>
      <c r="C275" s="802"/>
      <c r="D275" s="802"/>
      <c r="E275" s="802"/>
      <c r="F275" s="802"/>
      <c r="G275" s="802"/>
      <c r="H275" s="802"/>
      <c r="I275" s="802"/>
      <c r="J275" s="802"/>
      <c r="K275" s="802"/>
      <c r="L275" s="802"/>
      <c r="M275" s="802"/>
      <c r="N275" s="802"/>
      <c r="O275" s="802"/>
      <c r="P275" s="802"/>
      <c r="Q275" s="802"/>
      <c r="R275" s="802"/>
      <c r="S275" s="802"/>
      <c r="T275" s="802"/>
      <c r="U275" s="802"/>
      <c r="V275" s="802"/>
      <c r="W275" s="802"/>
      <c r="X275" s="802"/>
      <c r="Y275" s="802"/>
      <c r="Z275" s="802"/>
      <c r="AA275" s="66"/>
      <c r="AB275" s="66"/>
      <c r="AC275" s="80"/>
    </row>
    <row r="276" spans="1:68" ht="37.5" customHeight="1" x14ac:dyDescent="0.25">
      <c r="A276" s="63" t="s">
        <v>482</v>
      </c>
      <c r="B276" s="63" t="s">
        <v>483</v>
      </c>
      <c r="C276" s="36">
        <v>4301011876</v>
      </c>
      <c r="D276" s="803">
        <v>4680115885707</v>
      </c>
      <c r="E276" s="803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106</v>
      </c>
      <c r="L276" s="37" t="s">
        <v>45</v>
      </c>
      <c r="M276" s="38" t="s">
        <v>105</v>
      </c>
      <c r="N276" s="38"/>
      <c r="O276" s="37">
        <v>31</v>
      </c>
      <c r="P276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5"/>
      <c r="R276" s="805"/>
      <c r="S276" s="805"/>
      <c r="T276" s="80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423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3"/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4"/>
      <c r="P277" s="810" t="s">
        <v>40</v>
      </c>
      <c r="Q277" s="811"/>
      <c r="R277" s="811"/>
      <c r="S277" s="811"/>
      <c r="T277" s="811"/>
      <c r="U277" s="811"/>
      <c r="V277" s="81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3"/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4"/>
      <c r="P278" s="810" t="s">
        <v>40</v>
      </c>
      <c r="Q278" s="811"/>
      <c r="R278" s="811"/>
      <c r="S278" s="811"/>
      <c r="T278" s="811"/>
      <c r="U278" s="811"/>
      <c r="V278" s="81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1" t="s">
        <v>484</v>
      </c>
      <c r="B279" s="801"/>
      <c r="C279" s="801"/>
      <c r="D279" s="801"/>
      <c r="E279" s="801"/>
      <c r="F279" s="801"/>
      <c r="G279" s="801"/>
      <c r="H279" s="801"/>
      <c r="I279" s="801"/>
      <c r="J279" s="801"/>
      <c r="K279" s="801"/>
      <c r="L279" s="801"/>
      <c r="M279" s="801"/>
      <c r="N279" s="801"/>
      <c r="O279" s="801"/>
      <c r="P279" s="801"/>
      <c r="Q279" s="801"/>
      <c r="R279" s="801"/>
      <c r="S279" s="801"/>
      <c r="T279" s="801"/>
      <c r="U279" s="801"/>
      <c r="V279" s="801"/>
      <c r="W279" s="801"/>
      <c r="X279" s="801"/>
      <c r="Y279" s="801"/>
      <c r="Z279" s="801"/>
      <c r="AA279" s="65"/>
      <c r="AB279" s="65"/>
      <c r="AC279" s="79"/>
    </row>
    <row r="280" spans="1:68" ht="14.25" customHeight="1" x14ac:dyDescent="0.25">
      <c r="A280" s="802" t="s">
        <v>101</v>
      </c>
      <c r="B280" s="802"/>
      <c r="C280" s="802"/>
      <c r="D280" s="802"/>
      <c r="E280" s="802"/>
      <c r="F280" s="802"/>
      <c r="G280" s="802"/>
      <c r="H280" s="802"/>
      <c r="I280" s="802"/>
      <c r="J280" s="802"/>
      <c r="K280" s="802"/>
      <c r="L280" s="802"/>
      <c r="M280" s="802"/>
      <c r="N280" s="802"/>
      <c r="O280" s="802"/>
      <c r="P280" s="802"/>
      <c r="Q280" s="802"/>
      <c r="R280" s="802"/>
      <c r="S280" s="802"/>
      <c r="T280" s="802"/>
      <c r="U280" s="802"/>
      <c r="V280" s="802"/>
      <c r="W280" s="802"/>
      <c r="X280" s="802"/>
      <c r="Y280" s="802"/>
      <c r="Z280" s="802"/>
      <c r="AA280" s="66"/>
      <c r="AB280" s="66"/>
      <c r="AC280" s="80"/>
    </row>
    <row r="281" spans="1:68" ht="27" customHeight="1" x14ac:dyDescent="0.25">
      <c r="A281" s="63" t="s">
        <v>485</v>
      </c>
      <c r="B281" s="63" t="s">
        <v>486</v>
      </c>
      <c r="C281" s="36">
        <v>4301011223</v>
      </c>
      <c r="D281" s="803">
        <v>4607091383423</v>
      </c>
      <c r="E281" s="803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106</v>
      </c>
      <c r="L281" s="37" t="s">
        <v>45</v>
      </c>
      <c r="M281" s="38" t="s">
        <v>112</v>
      </c>
      <c r="N281" s="38"/>
      <c r="O281" s="37">
        <v>35</v>
      </c>
      <c r="P281" s="9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5"/>
      <c r="R281" s="805"/>
      <c r="S281" s="805"/>
      <c r="T281" s="80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104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487</v>
      </c>
      <c r="B282" s="63" t="s">
        <v>488</v>
      </c>
      <c r="C282" s="36">
        <v>4301012099</v>
      </c>
      <c r="D282" s="803">
        <v>4680115885691</v>
      </c>
      <c r="E282" s="803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30</v>
      </c>
      <c r="P282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5"/>
      <c r="R282" s="805"/>
      <c r="S282" s="805"/>
      <c r="T282" s="80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489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490</v>
      </c>
      <c r="B283" s="63" t="s">
        <v>491</v>
      </c>
      <c r="C283" s="36">
        <v>4301012098</v>
      </c>
      <c r="D283" s="803">
        <v>4680115885660</v>
      </c>
      <c r="E283" s="80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35</v>
      </c>
      <c r="P283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5"/>
      <c r="R283" s="805"/>
      <c r="S283" s="805"/>
      <c r="T283" s="80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492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3"/>
      <c r="B284" s="813"/>
      <c r="C284" s="813"/>
      <c r="D284" s="813"/>
      <c r="E284" s="813"/>
      <c r="F284" s="813"/>
      <c r="G284" s="813"/>
      <c r="H284" s="813"/>
      <c r="I284" s="813"/>
      <c r="J284" s="813"/>
      <c r="K284" s="813"/>
      <c r="L284" s="813"/>
      <c r="M284" s="813"/>
      <c r="N284" s="813"/>
      <c r="O284" s="814"/>
      <c r="P284" s="810" t="s">
        <v>40</v>
      </c>
      <c r="Q284" s="811"/>
      <c r="R284" s="811"/>
      <c r="S284" s="811"/>
      <c r="T284" s="811"/>
      <c r="U284" s="811"/>
      <c r="V284" s="812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3"/>
      <c r="B285" s="813"/>
      <c r="C285" s="813"/>
      <c r="D285" s="813"/>
      <c r="E285" s="813"/>
      <c r="F285" s="813"/>
      <c r="G285" s="813"/>
      <c r="H285" s="813"/>
      <c r="I285" s="813"/>
      <c r="J285" s="813"/>
      <c r="K285" s="813"/>
      <c r="L285" s="813"/>
      <c r="M285" s="813"/>
      <c r="N285" s="813"/>
      <c r="O285" s="814"/>
      <c r="P285" s="810" t="s">
        <v>40</v>
      </c>
      <c r="Q285" s="811"/>
      <c r="R285" s="811"/>
      <c r="S285" s="811"/>
      <c r="T285" s="811"/>
      <c r="U285" s="811"/>
      <c r="V285" s="812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1" t="s">
        <v>493</v>
      </c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1"/>
      <c r="P286" s="801"/>
      <c r="Q286" s="801"/>
      <c r="R286" s="801"/>
      <c r="S286" s="801"/>
      <c r="T286" s="801"/>
      <c r="U286" s="801"/>
      <c r="V286" s="801"/>
      <c r="W286" s="801"/>
      <c r="X286" s="801"/>
      <c r="Y286" s="801"/>
      <c r="Z286" s="801"/>
      <c r="AA286" s="65"/>
      <c r="AB286" s="65"/>
      <c r="AC286" s="79"/>
    </row>
    <row r="287" spans="1:68" ht="14.25" customHeight="1" x14ac:dyDescent="0.25">
      <c r="A287" s="802" t="s">
        <v>78</v>
      </c>
      <c r="B287" s="802"/>
      <c r="C287" s="802"/>
      <c r="D287" s="802"/>
      <c r="E287" s="802"/>
      <c r="F287" s="802"/>
      <c r="G287" s="802"/>
      <c r="H287" s="802"/>
      <c r="I287" s="802"/>
      <c r="J287" s="802"/>
      <c r="K287" s="802"/>
      <c r="L287" s="802"/>
      <c r="M287" s="802"/>
      <c r="N287" s="802"/>
      <c r="O287" s="802"/>
      <c r="P287" s="802"/>
      <c r="Q287" s="802"/>
      <c r="R287" s="802"/>
      <c r="S287" s="802"/>
      <c r="T287" s="802"/>
      <c r="U287" s="802"/>
      <c r="V287" s="802"/>
      <c r="W287" s="802"/>
      <c r="X287" s="802"/>
      <c r="Y287" s="802"/>
      <c r="Z287" s="802"/>
      <c r="AA287" s="66"/>
      <c r="AB287" s="66"/>
      <c r="AC287" s="80"/>
    </row>
    <row r="288" spans="1:68" ht="37.5" customHeight="1" x14ac:dyDescent="0.25">
      <c r="A288" s="63" t="s">
        <v>494</v>
      </c>
      <c r="B288" s="63" t="s">
        <v>495</v>
      </c>
      <c r="C288" s="36">
        <v>4301051506</v>
      </c>
      <c r="D288" s="803">
        <v>4680115881037</v>
      </c>
      <c r="E288" s="803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113</v>
      </c>
      <c r="L288" s="37" t="s">
        <v>45</v>
      </c>
      <c r="M288" s="38" t="s">
        <v>82</v>
      </c>
      <c r="N288" s="38"/>
      <c r="O288" s="37">
        <v>40</v>
      </c>
      <c r="P288" s="95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5"/>
      <c r="R288" s="805"/>
      <c r="S288" s="805"/>
      <c r="T288" s="80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496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497</v>
      </c>
      <c r="B289" s="63" t="s">
        <v>498</v>
      </c>
      <c r="C289" s="36">
        <v>4301051893</v>
      </c>
      <c r="D289" s="803">
        <v>4680115886186</v>
      </c>
      <c r="E289" s="803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45</v>
      </c>
      <c r="P289" s="9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5"/>
      <c r="R289" s="805"/>
      <c r="S289" s="805"/>
      <c r="T289" s="80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499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500</v>
      </c>
      <c r="B290" s="63" t="s">
        <v>501</v>
      </c>
      <c r="C290" s="36">
        <v>4301051795</v>
      </c>
      <c r="D290" s="803">
        <v>4680115881228</v>
      </c>
      <c r="E290" s="803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83</v>
      </c>
      <c r="L290" s="37" t="s">
        <v>45</v>
      </c>
      <c r="M290" s="38" t="s">
        <v>145</v>
      </c>
      <c r="N290" s="38"/>
      <c r="O290" s="37">
        <v>40</v>
      </c>
      <c r="P290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5"/>
      <c r="R290" s="805"/>
      <c r="S290" s="805"/>
      <c r="T290" s="80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502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503</v>
      </c>
      <c r="B291" s="63" t="s">
        <v>504</v>
      </c>
      <c r="C291" s="36">
        <v>4301051388</v>
      </c>
      <c r="D291" s="803">
        <v>4680115881211</v>
      </c>
      <c r="E291" s="803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83</v>
      </c>
      <c r="L291" s="37" t="s">
        <v>114</v>
      </c>
      <c r="M291" s="38" t="s">
        <v>112</v>
      </c>
      <c r="N291" s="38"/>
      <c r="O291" s="37">
        <v>45</v>
      </c>
      <c r="P291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5"/>
      <c r="R291" s="805"/>
      <c r="S291" s="805"/>
      <c r="T291" s="80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505</v>
      </c>
      <c r="AG291" s="78"/>
      <c r="AJ291" s="84" t="s">
        <v>115</v>
      </c>
      <c r="AK291" s="84">
        <v>436.8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506</v>
      </c>
      <c r="B292" s="63" t="s">
        <v>507</v>
      </c>
      <c r="C292" s="36">
        <v>4301051378</v>
      </c>
      <c r="D292" s="803">
        <v>4680115881020</v>
      </c>
      <c r="E292" s="803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113</v>
      </c>
      <c r="L292" s="37" t="s">
        <v>45</v>
      </c>
      <c r="M292" s="38" t="s">
        <v>82</v>
      </c>
      <c r="N292" s="38"/>
      <c r="O292" s="37">
        <v>45</v>
      </c>
      <c r="P292" s="96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5"/>
      <c r="R292" s="805"/>
      <c r="S292" s="805"/>
      <c r="T292" s="80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508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3"/>
      <c r="B293" s="813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4"/>
      <c r="P293" s="810" t="s">
        <v>40</v>
      </c>
      <c r="Q293" s="811"/>
      <c r="R293" s="811"/>
      <c r="S293" s="811"/>
      <c r="T293" s="811"/>
      <c r="U293" s="811"/>
      <c r="V293" s="812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3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0" t="s">
        <v>40</v>
      </c>
      <c r="Q294" s="811"/>
      <c r="R294" s="811"/>
      <c r="S294" s="811"/>
      <c r="T294" s="811"/>
      <c r="U294" s="811"/>
      <c r="V294" s="812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1" t="s">
        <v>509</v>
      </c>
      <c r="B295" s="801"/>
      <c r="C295" s="801"/>
      <c r="D295" s="801"/>
      <c r="E295" s="801"/>
      <c r="F295" s="801"/>
      <c r="G295" s="801"/>
      <c r="H295" s="801"/>
      <c r="I295" s="801"/>
      <c r="J295" s="801"/>
      <c r="K295" s="801"/>
      <c r="L295" s="801"/>
      <c r="M295" s="801"/>
      <c r="N295" s="801"/>
      <c r="O295" s="801"/>
      <c r="P295" s="801"/>
      <c r="Q295" s="801"/>
      <c r="R295" s="801"/>
      <c r="S295" s="801"/>
      <c r="T295" s="801"/>
      <c r="U295" s="801"/>
      <c r="V295" s="801"/>
      <c r="W295" s="801"/>
      <c r="X295" s="801"/>
      <c r="Y295" s="801"/>
      <c r="Z295" s="801"/>
      <c r="AA295" s="65"/>
      <c r="AB295" s="65"/>
      <c r="AC295" s="79"/>
    </row>
    <row r="296" spans="1:68" ht="14.25" customHeight="1" x14ac:dyDescent="0.25">
      <c r="A296" s="802" t="s">
        <v>101</v>
      </c>
      <c r="B296" s="802"/>
      <c r="C296" s="802"/>
      <c r="D296" s="802"/>
      <c r="E296" s="802"/>
      <c r="F296" s="802"/>
      <c r="G296" s="802"/>
      <c r="H296" s="802"/>
      <c r="I296" s="802"/>
      <c r="J296" s="802"/>
      <c r="K296" s="802"/>
      <c r="L296" s="802"/>
      <c r="M296" s="802"/>
      <c r="N296" s="802"/>
      <c r="O296" s="802"/>
      <c r="P296" s="802"/>
      <c r="Q296" s="802"/>
      <c r="R296" s="802"/>
      <c r="S296" s="802"/>
      <c r="T296" s="802"/>
      <c r="U296" s="802"/>
      <c r="V296" s="802"/>
      <c r="W296" s="802"/>
      <c r="X296" s="802"/>
      <c r="Y296" s="802"/>
      <c r="Z296" s="802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4301011306</v>
      </c>
      <c r="D297" s="803">
        <v>4607091389296</v>
      </c>
      <c r="E297" s="80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113</v>
      </c>
      <c r="L297" s="37" t="s">
        <v>45</v>
      </c>
      <c r="M297" s="38" t="s">
        <v>112</v>
      </c>
      <c r="N297" s="38"/>
      <c r="O297" s="37">
        <v>45</v>
      </c>
      <c r="P297" s="96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5"/>
      <c r="R297" s="805"/>
      <c r="S297" s="805"/>
      <c r="T297" s="80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512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3"/>
      <c r="B298" s="813"/>
      <c r="C298" s="813"/>
      <c r="D298" s="813"/>
      <c r="E298" s="813"/>
      <c r="F298" s="813"/>
      <c r="G298" s="813"/>
      <c r="H298" s="813"/>
      <c r="I298" s="813"/>
      <c r="J298" s="813"/>
      <c r="K298" s="813"/>
      <c r="L298" s="813"/>
      <c r="M298" s="813"/>
      <c r="N298" s="813"/>
      <c r="O298" s="814"/>
      <c r="P298" s="810" t="s">
        <v>40</v>
      </c>
      <c r="Q298" s="811"/>
      <c r="R298" s="811"/>
      <c r="S298" s="811"/>
      <c r="T298" s="811"/>
      <c r="U298" s="811"/>
      <c r="V298" s="812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3"/>
      <c r="B299" s="813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4"/>
      <c r="P299" s="810" t="s">
        <v>40</v>
      </c>
      <c r="Q299" s="811"/>
      <c r="R299" s="811"/>
      <c r="S299" s="811"/>
      <c r="T299" s="811"/>
      <c r="U299" s="811"/>
      <c r="V299" s="812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2" t="s">
        <v>159</v>
      </c>
      <c r="B300" s="802"/>
      <c r="C300" s="802"/>
      <c r="D300" s="802"/>
      <c r="E300" s="802"/>
      <c r="F300" s="802"/>
      <c r="G300" s="802"/>
      <c r="H300" s="802"/>
      <c r="I300" s="802"/>
      <c r="J300" s="802"/>
      <c r="K300" s="802"/>
      <c r="L300" s="802"/>
      <c r="M300" s="802"/>
      <c r="N300" s="802"/>
      <c r="O300" s="802"/>
      <c r="P300" s="802"/>
      <c r="Q300" s="802"/>
      <c r="R300" s="802"/>
      <c r="S300" s="802"/>
      <c r="T300" s="802"/>
      <c r="U300" s="802"/>
      <c r="V300" s="802"/>
      <c r="W300" s="802"/>
      <c r="X300" s="802"/>
      <c r="Y300" s="802"/>
      <c r="Z300" s="802"/>
      <c r="AA300" s="66"/>
      <c r="AB300" s="66"/>
      <c r="AC300" s="80"/>
    </row>
    <row r="301" spans="1:68" ht="27" customHeight="1" x14ac:dyDescent="0.25">
      <c r="A301" s="63" t="s">
        <v>513</v>
      </c>
      <c r="B301" s="63" t="s">
        <v>514</v>
      </c>
      <c r="C301" s="36">
        <v>4301031307</v>
      </c>
      <c r="D301" s="803">
        <v>4680115880344</v>
      </c>
      <c r="E301" s="803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123</v>
      </c>
      <c r="L301" s="37" t="s">
        <v>45</v>
      </c>
      <c r="M301" s="38" t="s">
        <v>82</v>
      </c>
      <c r="N301" s="38"/>
      <c r="O301" s="37">
        <v>40</v>
      </c>
      <c r="P301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5"/>
      <c r="R301" s="805"/>
      <c r="S301" s="805"/>
      <c r="T301" s="80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515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0" t="s">
        <v>40</v>
      </c>
      <c r="Q302" s="811"/>
      <c r="R302" s="811"/>
      <c r="S302" s="811"/>
      <c r="T302" s="811"/>
      <c r="U302" s="811"/>
      <c r="V302" s="812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3"/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4"/>
      <c r="P303" s="810" t="s">
        <v>40</v>
      </c>
      <c r="Q303" s="811"/>
      <c r="R303" s="811"/>
      <c r="S303" s="811"/>
      <c r="T303" s="811"/>
      <c r="U303" s="811"/>
      <c r="V303" s="812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2" t="s">
        <v>78</v>
      </c>
      <c r="B304" s="802"/>
      <c r="C304" s="802"/>
      <c r="D304" s="802"/>
      <c r="E304" s="802"/>
      <c r="F304" s="802"/>
      <c r="G304" s="802"/>
      <c r="H304" s="802"/>
      <c r="I304" s="802"/>
      <c r="J304" s="802"/>
      <c r="K304" s="802"/>
      <c r="L304" s="802"/>
      <c r="M304" s="802"/>
      <c r="N304" s="802"/>
      <c r="O304" s="802"/>
      <c r="P304" s="802"/>
      <c r="Q304" s="802"/>
      <c r="R304" s="802"/>
      <c r="S304" s="802"/>
      <c r="T304" s="802"/>
      <c r="U304" s="802"/>
      <c r="V304" s="802"/>
      <c r="W304" s="802"/>
      <c r="X304" s="802"/>
      <c r="Y304" s="802"/>
      <c r="Z304" s="802"/>
      <c r="AA304" s="66"/>
      <c r="AB304" s="66"/>
      <c r="AC304" s="80"/>
    </row>
    <row r="305" spans="1:68" ht="27" customHeight="1" x14ac:dyDescent="0.25">
      <c r="A305" s="63" t="s">
        <v>516</v>
      </c>
      <c r="B305" s="63" t="s">
        <v>517</v>
      </c>
      <c r="C305" s="36">
        <v>4301051782</v>
      </c>
      <c r="D305" s="803">
        <v>4680115884618</v>
      </c>
      <c r="E305" s="803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113</v>
      </c>
      <c r="L305" s="37" t="s">
        <v>45</v>
      </c>
      <c r="M305" s="38" t="s">
        <v>112</v>
      </c>
      <c r="N305" s="38"/>
      <c r="O305" s="37">
        <v>45</v>
      </c>
      <c r="P305" s="9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5"/>
      <c r="R305" s="805"/>
      <c r="S305" s="805"/>
      <c r="T305" s="80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518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3"/>
      <c r="B306" s="813"/>
      <c r="C306" s="813"/>
      <c r="D306" s="813"/>
      <c r="E306" s="813"/>
      <c r="F306" s="813"/>
      <c r="G306" s="813"/>
      <c r="H306" s="813"/>
      <c r="I306" s="813"/>
      <c r="J306" s="813"/>
      <c r="K306" s="813"/>
      <c r="L306" s="813"/>
      <c r="M306" s="813"/>
      <c r="N306" s="813"/>
      <c r="O306" s="814"/>
      <c r="P306" s="810" t="s">
        <v>40</v>
      </c>
      <c r="Q306" s="811"/>
      <c r="R306" s="811"/>
      <c r="S306" s="811"/>
      <c r="T306" s="811"/>
      <c r="U306" s="811"/>
      <c r="V306" s="812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3"/>
      <c r="B307" s="813"/>
      <c r="C307" s="813"/>
      <c r="D307" s="813"/>
      <c r="E307" s="813"/>
      <c r="F307" s="813"/>
      <c r="G307" s="813"/>
      <c r="H307" s="813"/>
      <c r="I307" s="813"/>
      <c r="J307" s="813"/>
      <c r="K307" s="813"/>
      <c r="L307" s="813"/>
      <c r="M307" s="813"/>
      <c r="N307" s="813"/>
      <c r="O307" s="814"/>
      <c r="P307" s="810" t="s">
        <v>40</v>
      </c>
      <c r="Q307" s="811"/>
      <c r="R307" s="811"/>
      <c r="S307" s="811"/>
      <c r="T307" s="811"/>
      <c r="U307" s="811"/>
      <c r="V307" s="812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1" t="s">
        <v>519</v>
      </c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1"/>
      <c r="P308" s="801"/>
      <c r="Q308" s="801"/>
      <c r="R308" s="801"/>
      <c r="S308" s="801"/>
      <c r="T308" s="801"/>
      <c r="U308" s="801"/>
      <c r="V308" s="801"/>
      <c r="W308" s="801"/>
      <c r="X308" s="801"/>
      <c r="Y308" s="801"/>
      <c r="Z308" s="801"/>
      <c r="AA308" s="65"/>
      <c r="AB308" s="65"/>
      <c r="AC308" s="79"/>
    </row>
    <row r="309" spans="1:68" ht="14.25" customHeight="1" x14ac:dyDescent="0.25">
      <c r="A309" s="802" t="s">
        <v>101</v>
      </c>
      <c r="B309" s="802"/>
      <c r="C309" s="802"/>
      <c r="D309" s="802"/>
      <c r="E309" s="802"/>
      <c r="F309" s="802"/>
      <c r="G309" s="802"/>
      <c r="H309" s="802"/>
      <c r="I309" s="802"/>
      <c r="J309" s="802"/>
      <c r="K309" s="802"/>
      <c r="L309" s="802"/>
      <c r="M309" s="802"/>
      <c r="N309" s="802"/>
      <c r="O309" s="802"/>
      <c r="P309" s="802"/>
      <c r="Q309" s="802"/>
      <c r="R309" s="802"/>
      <c r="S309" s="802"/>
      <c r="T309" s="802"/>
      <c r="U309" s="802"/>
      <c r="V309" s="802"/>
      <c r="W309" s="802"/>
      <c r="X309" s="802"/>
      <c r="Y309" s="802"/>
      <c r="Z309" s="802"/>
      <c r="AA309" s="66"/>
      <c r="AB309" s="66"/>
      <c r="AC309" s="80"/>
    </row>
    <row r="310" spans="1:68" ht="27" customHeight="1" x14ac:dyDescent="0.25">
      <c r="A310" s="63" t="s">
        <v>520</v>
      </c>
      <c r="B310" s="63" t="s">
        <v>521</v>
      </c>
      <c r="C310" s="36">
        <v>4301011353</v>
      </c>
      <c r="D310" s="803">
        <v>4607091389807</v>
      </c>
      <c r="E310" s="803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6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5"/>
      <c r="R310" s="805"/>
      <c r="S310" s="805"/>
      <c r="T310" s="80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522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0" t="s">
        <v>40</v>
      </c>
      <c r="Q311" s="811"/>
      <c r="R311" s="811"/>
      <c r="S311" s="811"/>
      <c r="T311" s="811"/>
      <c r="U311" s="811"/>
      <c r="V311" s="812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0" t="s">
        <v>40</v>
      </c>
      <c r="Q312" s="811"/>
      <c r="R312" s="811"/>
      <c r="S312" s="811"/>
      <c r="T312" s="811"/>
      <c r="U312" s="811"/>
      <c r="V312" s="812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2" t="s">
        <v>159</v>
      </c>
      <c r="B313" s="802"/>
      <c r="C313" s="802"/>
      <c r="D313" s="802"/>
      <c r="E313" s="802"/>
      <c r="F313" s="802"/>
      <c r="G313" s="802"/>
      <c r="H313" s="802"/>
      <c r="I313" s="802"/>
      <c r="J313" s="802"/>
      <c r="K313" s="802"/>
      <c r="L313" s="802"/>
      <c r="M313" s="802"/>
      <c r="N313" s="802"/>
      <c r="O313" s="802"/>
      <c r="P313" s="802"/>
      <c r="Q313" s="802"/>
      <c r="R313" s="802"/>
      <c r="S313" s="802"/>
      <c r="T313" s="802"/>
      <c r="U313" s="802"/>
      <c r="V313" s="802"/>
      <c r="W313" s="802"/>
      <c r="X313" s="802"/>
      <c r="Y313" s="802"/>
      <c r="Z313" s="802"/>
      <c r="AA313" s="66"/>
      <c r="AB313" s="66"/>
      <c r="AC313" s="80"/>
    </row>
    <row r="314" spans="1:68" ht="27" customHeight="1" x14ac:dyDescent="0.25">
      <c r="A314" s="63" t="s">
        <v>523</v>
      </c>
      <c r="B314" s="63" t="s">
        <v>524</v>
      </c>
      <c r="C314" s="36">
        <v>4301031164</v>
      </c>
      <c r="D314" s="803">
        <v>4680115880481</v>
      </c>
      <c r="E314" s="803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123</v>
      </c>
      <c r="L314" s="37" t="s">
        <v>45</v>
      </c>
      <c r="M314" s="38" t="s">
        <v>82</v>
      </c>
      <c r="N314" s="38"/>
      <c r="O314" s="37">
        <v>40</v>
      </c>
      <c r="P314" s="9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5"/>
      <c r="R314" s="805"/>
      <c r="S314" s="805"/>
      <c r="T314" s="80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525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3"/>
      <c r="B315" s="813"/>
      <c r="C315" s="813"/>
      <c r="D315" s="813"/>
      <c r="E315" s="813"/>
      <c r="F315" s="813"/>
      <c r="G315" s="813"/>
      <c r="H315" s="813"/>
      <c r="I315" s="813"/>
      <c r="J315" s="813"/>
      <c r="K315" s="813"/>
      <c r="L315" s="813"/>
      <c r="M315" s="813"/>
      <c r="N315" s="813"/>
      <c r="O315" s="814"/>
      <c r="P315" s="810" t="s">
        <v>40</v>
      </c>
      <c r="Q315" s="811"/>
      <c r="R315" s="811"/>
      <c r="S315" s="811"/>
      <c r="T315" s="811"/>
      <c r="U315" s="811"/>
      <c r="V315" s="812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0" t="s">
        <v>40</v>
      </c>
      <c r="Q316" s="811"/>
      <c r="R316" s="811"/>
      <c r="S316" s="811"/>
      <c r="T316" s="811"/>
      <c r="U316" s="811"/>
      <c r="V316" s="812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2" t="s">
        <v>78</v>
      </c>
      <c r="B317" s="802"/>
      <c r="C317" s="802"/>
      <c r="D317" s="802"/>
      <c r="E317" s="802"/>
      <c r="F317" s="802"/>
      <c r="G317" s="802"/>
      <c r="H317" s="802"/>
      <c r="I317" s="802"/>
      <c r="J317" s="802"/>
      <c r="K317" s="802"/>
      <c r="L317" s="802"/>
      <c r="M317" s="802"/>
      <c r="N317" s="802"/>
      <c r="O317" s="802"/>
      <c r="P317" s="802"/>
      <c r="Q317" s="802"/>
      <c r="R317" s="802"/>
      <c r="S317" s="802"/>
      <c r="T317" s="802"/>
      <c r="U317" s="802"/>
      <c r="V317" s="802"/>
      <c r="W317" s="802"/>
      <c r="X317" s="802"/>
      <c r="Y317" s="802"/>
      <c r="Z317" s="802"/>
      <c r="AA317" s="66"/>
      <c r="AB317" s="66"/>
      <c r="AC317" s="80"/>
    </row>
    <row r="318" spans="1:68" ht="27" customHeight="1" x14ac:dyDescent="0.25">
      <c r="A318" s="63" t="s">
        <v>526</v>
      </c>
      <c r="B318" s="63" t="s">
        <v>527</v>
      </c>
      <c r="C318" s="36">
        <v>4301051344</v>
      </c>
      <c r="D318" s="803">
        <v>4680115880412</v>
      </c>
      <c r="E318" s="803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83</v>
      </c>
      <c r="L318" s="37" t="s">
        <v>45</v>
      </c>
      <c r="M318" s="38" t="s">
        <v>112</v>
      </c>
      <c r="N318" s="38"/>
      <c r="O318" s="37">
        <v>45</v>
      </c>
      <c r="P318" s="96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5"/>
      <c r="R318" s="805"/>
      <c r="S318" s="805"/>
      <c r="T318" s="8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528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529</v>
      </c>
      <c r="B319" s="63" t="s">
        <v>530</v>
      </c>
      <c r="C319" s="36">
        <v>4301051277</v>
      </c>
      <c r="D319" s="803">
        <v>4680115880511</v>
      </c>
      <c r="E319" s="803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83</v>
      </c>
      <c r="L319" s="37" t="s">
        <v>45</v>
      </c>
      <c r="M319" s="38" t="s">
        <v>112</v>
      </c>
      <c r="N319" s="38"/>
      <c r="O319" s="37">
        <v>40</v>
      </c>
      <c r="P319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5"/>
      <c r="R319" s="805"/>
      <c r="S319" s="805"/>
      <c r="T319" s="80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531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0" t="s">
        <v>40</v>
      </c>
      <c r="Q320" s="811"/>
      <c r="R320" s="811"/>
      <c r="S320" s="811"/>
      <c r="T320" s="811"/>
      <c r="U320" s="811"/>
      <c r="V320" s="812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0" t="s">
        <v>40</v>
      </c>
      <c r="Q321" s="811"/>
      <c r="R321" s="811"/>
      <c r="S321" s="811"/>
      <c r="T321" s="811"/>
      <c r="U321" s="811"/>
      <c r="V321" s="812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1" t="s">
        <v>532</v>
      </c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1"/>
      <c r="P322" s="801"/>
      <c r="Q322" s="801"/>
      <c r="R322" s="801"/>
      <c r="S322" s="801"/>
      <c r="T322" s="801"/>
      <c r="U322" s="801"/>
      <c r="V322" s="801"/>
      <c r="W322" s="801"/>
      <c r="X322" s="801"/>
      <c r="Y322" s="801"/>
      <c r="Z322" s="801"/>
      <c r="AA322" s="65"/>
      <c r="AB322" s="65"/>
      <c r="AC322" s="79"/>
    </row>
    <row r="323" spans="1:68" ht="14.25" customHeight="1" x14ac:dyDescent="0.25">
      <c r="A323" s="802" t="s">
        <v>101</v>
      </c>
      <c r="B323" s="802"/>
      <c r="C323" s="802"/>
      <c r="D323" s="802"/>
      <c r="E323" s="802"/>
      <c r="F323" s="802"/>
      <c r="G323" s="802"/>
      <c r="H323" s="802"/>
      <c r="I323" s="802"/>
      <c r="J323" s="802"/>
      <c r="K323" s="802"/>
      <c r="L323" s="802"/>
      <c r="M323" s="802"/>
      <c r="N323" s="802"/>
      <c r="O323" s="802"/>
      <c r="P323" s="802"/>
      <c r="Q323" s="802"/>
      <c r="R323" s="802"/>
      <c r="S323" s="802"/>
      <c r="T323" s="802"/>
      <c r="U323" s="802"/>
      <c r="V323" s="802"/>
      <c r="W323" s="802"/>
      <c r="X323" s="802"/>
      <c r="Y323" s="802"/>
      <c r="Z323" s="802"/>
      <c r="AA323" s="66"/>
      <c r="AB323" s="66"/>
      <c r="AC323" s="80"/>
    </row>
    <row r="324" spans="1:68" ht="27" customHeight="1" x14ac:dyDescent="0.25">
      <c r="A324" s="63" t="s">
        <v>533</v>
      </c>
      <c r="B324" s="63" t="s">
        <v>534</v>
      </c>
      <c r="C324" s="36">
        <v>4301011594</v>
      </c>
      <c r="D324" s="803">
        <v>4680115883413</v>
      </c>
      <c r="E324" s="803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5"/>
      <c r="R324" s="805"/>
      <c r="S324" s="805"/>
      <c r="T324" s="80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423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0" t="s">
        <v>40</v>
      </c>
      <c r="Q325" s="811"/>
      <c r="R325" s="811"/>
      <c r="S325" s="811"/>
      <c r="T325" s="811"/>
      <c r="U325" s="811"/>
      <c r="V325" s="812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3"/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4"/>
      <c r="P326" s="810" t="s">
        <v>40</v>
      </c>
      <c r="Q326" s="811"/>
      <c r="R326" s="811"/>
      <c r="S326" s="811"/>
      <c r="T326" s="811"/>
      <c r="U326" s="811"/>
      <c r="V326" s="812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2" t="s">
        <v>159</v>
      </c>
      <c r="B327" s="802"/>
      <c r="C327" s="802"/>
      <c r="D327" s="802"/>
      <c r="E327" s="802"/>
      <c r="F327" s="802"/>
      <c r="G327" s="802"/>
      <c r="H327" s="802"/>
      <c r="I327" s="802"/>
      <c r="J327" s="802"/>
      <c r="K327" s="802"/>
      <c r="L327" s="802"/>
      <c r="M327" s="802"/>
      <c r="N327" s="802"/>
      <c r="O327" s="802"/>
      <c r="P327" s="802"/>
      <c r="Q327" s="802"/>
      <c r="R327" s="802"/>
      <c r="S327" s="802"/>
      <c r="T327" s="802"/>
      <c r="U327" s="802"/>
      <c r="V327" s="802"/>
      <c r="W327" s="802"/>
      <c r="X327" s="802"/>
      <c r="Y327" s="802"/>
      <c r="Z327" s="802"/>
      <c r="AA327" s="66"/>
      <c r="AB327" s="66"/>
      <c r="AC327" s="80"/>
    </row>
    <row r="328" spans="1:68" ht="27" customHeight="1" x14ac:dyDescent="0.25">
      <c r="A328" s="63" t="s">
        <v>535</v>
      </c>
      <c r="B328" s="63" t="s">
        <v>536</v>
      </c>
      <c r="C328" s="36">
        <v>4301031305</v>
      </c>
      <c r="D328" s="803">
        <v>4607091389845</v>
      </c>
      <c r="E328" s="803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123</v>
      </c>
      <c r="L328" s="37" t="s">
        <v>45</v>
      </c>
      <c r="M328" s="38" t="s">
        <v>82</v>
      </c>
      <c r="N328" s="38"/>
      <c r="O328" s="37">
        <v>40</v>
      </c>
      <c r="P328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5"/>
      <c r="R328" s="805"/>
      <c r="S328" s="805"/>
      <c r="T328" s="80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537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538</v>
      </c>
      <c r="B329" s="63" t="s">
        <v>539</v>
      </c>
      <c r="C329" s="36">
        <v>4301031306</v>
      </c>
      <c r="D329" s="803">
        <v>4680115882881</v>
      </c>
      <c r="E329" s="803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123</v>
      </c>
      <c r="L329" s="37" t="s">
        <v>45</v>
      </c>
      <c r="M329" s="38" t="s">
        <v>82</v>
      </c>
      <c r="N329" s="38"/>
      <c r="O329" s="37">
        <v>40</v>
      </c>
      <c r="P329" s="9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5"/>
      <c r="R329" s="805"/>
      <c r="S329" s="805"/>
      <c r="T329" s="80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537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0" t="s">
        <v>40</v>
      </c>
      <c r="Q330" s="811"/>
      <c r="R330" s="811"/>
      <c r="S330" s="811"/>
      <c r="T330" s="811"/>
      <c r="U330" s="811"/>
      <c r="V330" s="812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3"/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4"/>
      <c r="P331" s="810" t="s">
        <v>40</v>
      </c>
      <c r="Q331" s="811"/>
      <c r="R331" s="811"/>
      <c r="S331" s="811"/>
      <c r="T331" s="811"/>
      <c r="U331" s="811"/>
      <c r="V331" s="812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2" t="s">
        <v>78</v>
      </c>
      <c r="B332" s="802"/>
      <c r="C332" s="802"/>
      <c r="D332" s="802"/>
      <c r="E332" s="802"/>
      <c r="F332" s="802"/>
      <c r="G332" s="802"/>
      <c r="H332" s="802"/>
      <c r="I332" s="802"/>
      <c r="J332" s="802"/>
      <c r="K332" s="802"/>
      <c r="L332" s="802"/>
      <c r="M332" s="802"/>
      <c r="N332" s="802"/>
      <c r="O332" s="802"/>
      <c r="P332" s="802"/>
      <c r="Q332" s="802"/>
      <c r="R332" s="802"/>
      <c r="S332" s="802"/>
      <c r="T332" s="802"/>
      <c r="U332" s="802"/>
      <c r="V332" s="802"/>
      <c r="W332" s="802"/>
      <c r="X332" s="802"/>
      <c r="Y332" s="802"/>
      <c r="Z332" s="802"/>
      <c r="AA332" s="66"/>
      <c r="AB332" s="66"/>
      <c r="AC332" s="80"/>
    </row>
    <row r="333" spans="1:68" ht="27" customHeight="1" x14ac:dyDescent="0.25">
      <c r="A333" s="63" t="s">
        <v>540</v>
      </c>
      <c r="B333" s="63" t="s">
        <v>541</v>
      </c>
      <c r="C333" s="36">
        <v>4301051534</v>
      </c>
      <c r="D333" s="803">
        <v>4680115883390</v>
      </c>
      <c r="E333" s="803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83</v>
      </c>
      <c r="L333" s="37" t="s">
        <v>45</v>
      </c>
      <c r="M333" s="38" t="s">
        <v>112</v>
      </c>
      <c r="N333" s="38"/>
      <c r="O333" s="37">
        <v>40</v>
      </c>
      <c r="P333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5"/>
      <c r="R333" s="805"/>
      <c r="S333" s="805"/>
      <c r="T333" s="80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542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0" t="s">
        <v>40</v>
      </c>
      <c r="Q334" s="811"/>
      <c r="R334" s="811"/>
      <c r="S334" s="811"/>
      <c r="T334" s="811"/>
      <c r="U334" s="811"/>
      <c r="V334" s="812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3"/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4"/>
      <c r="P335" s="810" t="s">
        <v>40</v>
      </c>
      <c r="Q335" s="811"/>
      <c r="R335" s="811"/>
      <c r="S335" s="811"/>
      <c r="T335" s="811"/>
      <c r="U335" s="811"/>
      <c r="V335" s="812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1" t="s">
        <v>543</v>
      </c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1"/>
      <c r="P336" s="801"/>
      <c r="Q336" s="801"/>
      <c r="R336" s="801"/>
      <c r="S336" s="801"/>
      <c r="T336" s="801"/>
      <c r="U336" s="801"/>
      <c r="V336" s="801"/>
      <c r="W336" s="801"/>
      <c r="X336" s="801"/>
      <c r="Y336" s="801"/>
      <c r="Z336" s="801"/>
      <c r="AA336" s="65"/>
      <c r="AB336" s="65"/>
      <c r="AC336" s="79"/>
    </row>
    <row r="337" spans="1:68" ht="14.25" customHeight="1" x14ac:dyDescent="0.25">
      <c r="A337" s="802" t="s">
        <v>101</v>
      </c>
      <c r="B337" s="802"/>
      <c r="C337" s="802"/>
      <c r="D337" s="802"/>
      <c r="E337" s="802"/>
      <c r="F337" s="802"/>
      <c r="G337" s="802"/>
      <c r="H337" s="802"/>
      <c r="I337" s="802"/>
      <c r="J337" s="802"/>
      <c r="K337" s="802"/>
      <c r="L337" s="802"/>
      <c r="M337" s="802"/>
      <c r="N337" s="802"/>
      <c r="O337" s="802"/>
      <c r="P337" s="802"/>
      <c r="Q337" s="802"/>
      <c r="R337" s="802"/>
      <c r="S337" s="802"/>
      <c r="T337" s="802"/>
      <c r="U337" s="802"/>
      <c r="V337" s="802"/>
      <c r="W337" s="802"/>
      <c r="X337" s="802"/>
      <c r="Y337" s="802"/>
      <c r="Z337" s="802"/>
      <c r="AA337" s="66"/>
      <c r="AB337" s="66"/>
      <c r="AC337" s="80"/>
    </row>
    <row r="338" spans="1:68" ht="16.5" customHeight="1" x14ac:dyDescent="0.25">
      <c r="A338" s="63" t="s">
        <v>544</v>
      </c>
      <c r="B338" s="63" t="s">
        <v>545</v>
      </c>
      <c r="C338" s="36">
        <v>4301011728</v>
      </c>
      <c r="D338" s="803">
        <v>4680115885141</v>
      </c>
      <c r="E338" s="803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123</v>
      </c>
      <c r="L338" s="37" t="s">
        <v>45</v>
      </c>
      <c r="M338" s="38" t="s">
        <v>112</v>
      </c>
      <c r="N338" s="38"/>
      <c r="O338" s="37">
        <v>55</v>
      </c>
      <c r="P338" s="97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5"/>
      <c r="R338" s="805"/>
      <c r="S338" s="805"/>
      <c r="T338" s="80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546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0" t="s">
        <v>40</v>
      </c>
      <c r="Q339" s="811"/>
      <c r="R339" s="811"/>
      <c r="S339" s="811"/>
      <c r="T339" s="811"/>
      <c r="U339" s="811"/>
      <c r="V339" s="812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3"/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4"/>
      <c r="P340" s="810" t="s">
        <v>40</v>
      </c>
      <c r="Q340" s="811"/>
      <c r="R340" s="811"/>
      <c r="S340" s="811"/>
      <c r="T340" s="811"/>
      <c r="U340" s="811"/>
      <c r="V340" s="812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801" t="s">
        <v>547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5"/>
      <c r="AB341" s="65"/>
      <c r="AC341" s="79"/>
    </row>
    <row r="342" spans="1:68" ht="14.25" customHeight="1" x14ac:dyDescent="0.25">
      <c r="A342" s="802" t="s">
        <v>101</v>
      </c>
      <c r="B342" s="802"/>
      <c r="C342" s="802"/>
      <c r="D342" s="802"/>
      <c r="E342" s="802"/>
      <c r="F342" s="802"/>
      <c r="G342" s="802"/>
      <c r="H342" s="802"/>
      <c r="I342" s="802"/>
      <c r="J342" s="802"/>
      <c r="K342" s="802"/>
      <c r="L342" s="802"/>
      <c r="M342" s="802"/>
      <c r="N342" s="802"/>
      <c r="O342" s="802"/>
      <c r="P342" s="802"/>
      <c r="Q342" s="802"/>
      <c r="R342" s="802"/>
      <c r="S342" s="802"/>
      <c r="T342" s="802"/>
      <c r="U342" s="802"/>
      <c r="V342" s="802"/>
      <c r="W342" s="802"/>
      <c r="X342" s="802"/>
      <c r="Y342" s="802"/>
      <c r="Z342" s="802"/>
      <c r="AA342" s="66"/>
      <c r="AB342" s="66"/>
      <c r="AC342" s="80"/>
    </row>
    <row r="343" spans="1:68" ht="27" customHeight="1" x14ac:dyDescent="0.25">
      <c r="A343" s="63" t="s">
        <v>548</v>
      </c>
      <c r="B343" s="63" t="s">
        <v>549</v>
      </c>
      <c r="C343" s="36">
        <v>4301012024</v>
      </c>
      <c r="D343" s="803">
        <v>4680115885615</v>
      </c>
      <c r="E343" s="803"/>
      <c r="F343" s="62">
        <v>1.35</v>
      </c>
      <c r="G343" s="37">
        <v>8</v>
      </c>
      <c r="H343" s="62">
        <v>10.8</v>
      </c>
      <c r="I343" s="62">
        <v>11.234999999999999</v>
      </c>
      <c r="J343" s="37">
        <v>64</v>
      </c>
      <c r="K343" s="37" t="s">
        <v>106</v>
      </c>
      <c r="L343" s="37" t="s">
        <v>45</v>
      </c>
      <c r="M343" s="38" t="s">
        <v>112</v>
      </c>
      <c r="N343" s="38"/>
      <c r="O343" s="37">
        <v>55</v>
      </c>
      <c r="P343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805"/>
      <c r="R343" s="805"/>
      <c r="S343" s="805"/>
      <c r="T343" s="80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0" si="48"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6" t="s">
        <v>550</v>
      </c>
      <c r="AG343" s="78"/>
      <c r="AJ343" s="84" t="s">
        <v>45</v>
      </c>
      <c r="AK343" s="84">
        <v>0</v>
      </c>
      <c r="BB343" s="417" t="s">
        <v>66</v>
      </c>
      <c r="BM343" s="78">
        <f t="shared" ref="BM343:BM350" si="49">IFERROR(X343*I343/H343,"0")</f>
        <v>0</v>
      </c>
      <c r="BN343" s="78">
        <f t="shared" ref="BN343:BN350" si="50">IFERROR(Y343*I343/H343,"0")</f>
        <v>0</v>
      </c>
      <c r="BO343" s="78">
        <f t="shared" ref="BO343:BO350" si="51">IFERROR(1/J343*(X343/H343),"0")</f>
        <v>0</v>
      </c>
      <c r="BP343" s="78">
        <f t="shared" ref="BP343:BP350" si="52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4301012016</v>
      </c>
      <c r="D344" s="803">
        <v>4680115885554</v>
      </c>
      <c r="E344" s="803"/>
      <c r="F344" s="62">
        <v>1.35</v>
      </c>
      <c r="G344" s="37">
        <v>8</v>
      </c>
      <c r="H344" s="62">
        <v>10.8</v>
      </c>
      <c r="I344" s="62">
        <v>11.234999999999999</v>
      </c>
      <c r="J344" s="37">
        <v>64</v>
      </c>
      <c r="K344" s="37" t="s">
        <v>106</v>
      </c>
      <c r="L344" s="37" t="s">
        <v>554</v>
      </c>
      <c r="M344" s="38" t="s">
        <v>112</v>
      </c>
      <c r="N344" s="38"/>
      <c r="O344" s="37">
        <v>55</v>
      </c>
      <c r="P344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805"/>
      <c r="R344" s="805"/>
      <c r="S344" s="805"/>
      <c r="T344" s="80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8"/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8" t="s">
        <v>553</v>
      </c>
      <c r="AG344" s="78"/>
      <c r="AJ344" s="84" t="s">
        <v>555</v>
      </c>
      <c r="AK344" s="84">
        <v>86.4</v>
      </c>
      <c r="BB344" s="419" t="s">
        <v>66</v>
      </c>
      <c r="BM344" s="78">
        <f t="shared" si="49"/>
        <v>0</v>
      </c>
      <c r="BN344" s="78">
        <f t="shared" si="50"/>
        <v>0</v>
      </c>
      <c r="BO344" s="78">
        <f t="shared" si="51"/>
        <v>0</v>
      </c>
      <c r="BP344" s="78">
        <f t="shared" si="52"/>
        <v>0</v>
      </c>
    </row>
    <row r="345" spans="1:68" ht="27" customHeight="1" x14ac:dyDescent="0.25">
      <c r="A345" s="63" t="s">
        <v>551</v>
      </c>
      <c r="B345" s="63" t="s">
        <v>556</v>
      </c>
      <c r="C345" s="36">
        <v>4301011911</v>
      </c>
      <c r="D345" s="803">
        <v>4680115885554</v>
      </c>
      <c r="E345" s="803"/>
      <c r="F345" s="62">
        <v>1.35</v>
      </c>
      <c r="G345" s="37">
        <v>8</v>
      </c>
      <c r="H345" s="62">
        <v>10.8</v>
      </c>
      <c r="I345" s="62">
        <v>11.28</v>
      </c>
      <c r="J345" s="37">
        <v>48</v>
      </c>
      <c r="K345" s="37" t="s">
        <v>106</v>
      </c>
      <c r="L345" s="37" t="s">
        <v>45</v>
      </c>
      <c r="M345" s="38" t="s">
        <v>434</v>
      </c>
      <c r="N345" s="38"/>
      <c r="O345" s="37">
        <v>55</v>
      </c>
      <c r="P345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805"/>
      <c r="R345" s="805"/>
      <c r="S345" s="805"/>
      <c r="T345" s="80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8"/>
        <v>0</v>
      </c>
      <c r="Z345" s="41" t="str">
        <f>IFERROR(IF(Y345=0,"",ROUNDUP(Y345/H345,0)*0.02039),"")</f>
        <v/>
      </c>
      <c r="AA345" s="68" t="s">
        <v>45</v>
      </c>
      <c r="AB345" s="69" t="s">
        <v>45</v>
      </c>
      <c r="AC345" s="420" t="s">
        <v>557</v>
      </c>
      <c r="AG345" s="78"/>
      <c r="AJ345" s="84" t="s">
        <v>45</v>
      </c>
      <c r="AK345" s="84">
        <v>0</v>
      </c>
      <c r="BB345" s="421" t="s">
        <v>66</v>
      </c>
      <c r="BM345" s="78">
        <f t="shared" si="49"/>
        <v>0</v>
      </c>
      <c r="BN345" s="78">
        <f t="shared" si="50"/>
        <v>0</v>
      </c>
      <c r="BO345" s="78">
        <f t="shared" si="51"/>
        <v>0</v>
      </c>
      <c r="BP345" s="78">
        <f t="shared" si="52"/>
        <v>0</v>
      </c>
    </row>
    <row r="346" spans="1:68" ht="37.5" customHeight="1" x14ac:dyDescent="0.25">
      <c r="A346" s="63" t="s">
        <v>558</v>
      </c>
      <c r="B346" s="63" t="s">
        <v>559</v>
      </c>
      <c r="C346" s="36">
        <v>4301011858</v>
      </c>
      <c r="D346" s="803">
        <v>4680115885646</v>
      </c>
      <c r="E346" s="803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106</v>
      </c>
      <c r="L346" s="37" t="s">
        <v>45</v>
      </c>
      <c r="M346" s="38" t="s">
        <v>105</v>
      </c>
      <c r="N346" s="38"/>
      <c r="O346" s="37">
        <v>55</v>
      </c>
      <c r="P346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805"/>
      <c r="R346" s="805"/>
      <c r="S346" s="805"/>
      <c r="T346" s="80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8"/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560</v>
      </c>
      <c r="AG346" s="78"/>
      <c r="AJ346" s="84" t="s">
        <v>45</v>
      </c>
      <c r="AK346" s="84">
        <v>0</v>
      </c>
      <c r="BB346" s="423" t="s">
        <v>66</v>
      </c>
      <c r="BM346" s="78">
        <f t="shared" si="49"/>
        <v>0</v>
      </c>
      <c r="BN346" s="78">
        <f t="shared" si="50"/>
        <v>0</v>
      </c>
      <c r="BO346" s="78">
        <f t="shared" si="51"/>
        <v>0</v>
      </c>
      <c r="BP346" s="78">
        <f t="shared" si="52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4301011857</v>
      </c>
      <c r="D347" s="803">
        <v>4680115885622</v>
      </c>
      <c r="E347" s="80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113</v>
      </c>
      <c r="L347" s="37" t="s">
        <v>45</v>
      </c>
      <c r="M347" s="38" t="s">
        <v>105</v>
      </c>
      <c r="N347" s="38"/>
      <c r="O347" s="37">
        <v>55</v>
      </c>
      <c r="P347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805"/>
      <c r="R347" s="805"/>
      <c r="S347" s="805"/>
      <c r="T347" s="80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4" t="s">
        <v>563</v>
      </c>
      <c r="AG347" s="78"/>
      <c r="AJ347" s="84" t="s">
        <v>45</v>
      </c>
      <c r="AK347" s="84">
        <v>0</v>
      </c>
      <c r="BB347" s="425" t="s">
        <v>66</v>
      </c>
      <c r="BM347" s="78">
        <f t="shared" si="49"/>
        <v>0</v>
      </c>
      <c r="BN347" s="78">
        <f t="shared" si="50"/>
        <v>0</v>
      </c>
      <c r="BO347" s="78">
        <f t="shared" si="51"/>
        <v>0</v>
      </c>
      <c r="BP347" s="78">
        <f t="shared" si="52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4301011573</v>
      </c>
      <c r="D348" s="803">
        <v>4680115881938</v>
      </c>
      <c r="E348" s="80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113</v>
      </c>
      <c r="L348" s="37" t="s">
        <v>45</v>
      </c>
      <c r="M348" s="38" t="s">
        <v>105</v>
      </c>
      <c r="N348" s="38"/>
      <c r="O348" s="37">
        <v>90</v>
      </c>
      <c r="P348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805"/>
      <c r="R348" s="805"/>
      <c r="S348" s="805"/>
      <c r="T348" s="80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6" t="s">
        <v>566</v>
      </c>
      <c r="AG348" s="78"/>
      <c r="AJ348" s="84" t="s">
        <v>45</v>
      </c>
      <c r="AK348" s="84">
        <v>0</v>
      </c>
      <c r="BB348" s="427" t="s">
        <v>66</v>
      </c>
      <c r="BM348" s="78">
        <f t="shared" si="49"/>
        <v>0</v>
      </c>
      <c r="BN348" s="78">
        <f t="shared" si="50"/>
        <v>0</v>
      </c>
      <c r="BO348" s="78">
        <f t="shared" si="51"/>
        <v>0</v>
      </c>
      <c r="BP348" s="78">
        <f t="shared" si="52"/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4301011859</v>
      </c>
      <c r="D349" s="803">
        <v>4680115885608</v>
      </c>
      <c r="E349" s="80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113</v>
      </c>
      <c r="L349" s="37" t="s">
        <v>45</v>
      </c>
      <c r="M349" s="38" t="s">
        <v>105</v>
      </c>
      <c r="N349" s="38"/>
      <c r="O349" s="37">
        <v>55</v>
      </c>
      <c r="P349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9" s="805"/>
      <c r="R349" s="805"/>
      <c r="S349" s="805"/>
      <c r="T349" s="80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8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8" t="s">
        <v>553</v>
      </c>
      <c r="AG349" s="78"/>
      <c r="AJ349" s="84" t="s">
        <v>45</v>
      </c>
      <c r="AK349" s="84">
        <v>0</v>
      </c>
      <c r="BB349" s="429" t="s">
        <v>66</v>
      </c>
      <c r="BM349" s="78">
        <f t="shared" si="49"/>
        <v>0</v>
      </c>
      <c r="BN349" s="78">
        <f t="shared" si="50"/>
        <v>0</v>
      </c>
      <c r="BO349" s="78">
        <f t="shared" si="51"/>
        <v>0</v>
      </c>
      <c r="BP349" s="78">
        <f t="shared" si="52"/>
        <v>0</v>
      </c>
    </row>
    <row r="350" spans="1:68" ht="27" customHeight="1" x14ac:dyDescent="0.25">
      <c r="A350" s="63" t="s">
        <v>569</v>
      </c>
      <c r="B350" s="63" t="s">
        <v>570</v>
      </c>
      <c r="C350" s="36">
        <v>4301011337</v>
      </c>
      <c r="D350" s="803">
        <v>4607091386011</v>
      </c>
      <c r="E350" s="80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113</v>
      </c>
      <c r="L350" s="37" t="s">
        <v>45</v>
      </c>
      <c r="M350" s="38" t="s">
        <v>105</v>
      </c>
      <c r="N350" s="38"/>
      <c r="O350" s="37">
        <v>55</v>
      </c>
      <c r="P350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805"/>
      <c r="R350" s="805"/>
      <c r="S350" s="805"/>
      <c r="T350" s="80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8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571</v>
      </c>
      <c r="AG350" s="78"/>
      <c r="AJ350" s="84" t="s">
        <v>45</v>
      </c>
      <c r="AK350" s="84">
        <v>0</v>
      </c>
      <c r="BB350" s="431" t="s">
        <v>66</v>
      </c>
      <c r="BM350" s="78">
        <f t="shared" si="49"/>
        <v>0</v>
      </c>
      <c r="BN350" s="78">
        <f t="shared" si="50"/>
        <v>0</v>
      </c>
      <c r="BO350" s="78">
        <f t="shared" si="51"/>
        <v>0</v>
      </c>
      <c r="BP350" s="78">
        <f t="shared" si="52"/>
        <v>0</v>
      </c>
    </row>
    <row r="351" spans="1:68" x14ac:dyDescent="0.2">
      <c r="A351" s="813"/>
      <c r="B351" s="813"/>
      <c r="C351" s="813"/>
      <c r="D351" s="813"/>
      <c r="E351" s="813"/>
      <c r="F351" s="813"/>
      <c r="G351" s="813"/>
      <c r="H351" s="813"/>
      <c r="I351" s="813"/>
      <c r="J351" s="813"/>
      <c r="K351" s="813"/>
      <c r="L351" s="813"/>
      <c r="M351" s="813"/>
      <c r="N351" s="813"/>
      <c r="O351" s="814"/>
      <c r="P351" s="810" t="s">
        <v>40</v>
      </c>
      <c r="Q351" s="811"/>
      <c r="R351" s="811"/>
      <c r="S351" s="811"/>
      <c r="T351" s="811"/>
      <c r="U351" s="811"/>
      <c r="V351" s="812"/>
      <c r="W351" s="42" t="s">
        <v>39</v>
      </c>
      <c r="X351" s="43">
        <f>IFERROR(X343/H343,"0")+IFERROR(X344/H344,"0")+IFERROR(X345/H345,"0")+IFERROR(X346/H346,"0")+IFERROR(X347/H347,"0")+IFERROR(X348/H348,"0")+IFERROR(X349/H349,"0")+IFERROR(X350/H350,"0")</f>
        <v>0</v>
      </c>
      <c r="Y351" s="43">
        <f>IFERROR(Y343/H343,"0")+IFERROR(Y344/H344,"0")+IFERROR(Y345/H345,"0")+IFERROR(Y346/H346,"0")+IFERROR(Y347/H347,"0")+IFERROR(Y348/H348,"0")+IFERROR(Y349/H349,"0")+IFERROR(Y350/H350,"0")</f>
        <v>0</v>
      </c>
      <c r="Z351" s="43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813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0" t="s">
        <v>40</v>
      </c>
      <c r="Q352" s="811"/>
      <c r="R352" s="811"/>
      <c r="S352" s="811"/>
      <c r="T352" s="811"/>
      <c r="U352" s="811"/>
      <c r="V352" s="812"/>
      <c r="W352" s="42" t="s">
        <v>0</v>
      </c>
      <c r="X352" s="43">
        <f>IFERROR(SUM(X343:X350),"0")</f>
        <v>0</v>
      </c>
      <c r="Y352" s="43">
        <f>IFERROR(SUM(Y343:Y350),"0")</f>
        <v>0</v>
      </c>
      <c r="Z352" s="42"/>
      <c r="AA352" s="67"/>
      <c r="AB352" s="67"/>
      <c r="AC352" s="67"/>
    </row>
    <row r="353" spans="1:68" ht="14.25" customHeight="1" x14ac:dyDescent="0.25">
      <c r="A353" s="802" t="s">
        <v>159</v>
      </c>
      <c r="B353" s="802"/>
      <c r="C353" s="802"/>
      <c r="D353" s="802"/>
      <c r="E353" s="802"/>
      <c r="F353" s="802"/>
      <c r="G353" s="802"/>
      <c r="H353" s="802"/>
      <c r="I353" s="802"/>
      <c r="J353" s="802"/>
      <c r="K353" s="802"/>
      <c r="L353" s="802"/>
      <c r="M353" s="802"/>
      <c r="N353" s="802"/>
      <c r="O353" s="802"/>
      <c r="P353" s="802"/>
      <c r="Q353" s="802"/>
      <c r="R353" s="802"/>
      <c r="S353" s="802"/>
      <c r="T353" s="802"/>
      <c r="U353" s="802"/>
      <c r="V353" s="802"/>
      <c r="W353" s="802"/>
      <c r="X353" s="802"/>
      <c r="Y353" s="802"/>
      <c r="Z353" s="802"/>
      <c r="AA353" s="66"/>
      <c r="AB353" s="66"/>
      <c r="AC353" s="80"/>
    </row>
    <row r="354" spans="1:68" ht="27" customHeight="1" x14ac:dyDescent="0.25">
      <c r="A354" s="63" t="s">
        <v>572</v>
      </c>
      <c r="B354" s="63" t="s">
        <v>573</v>
      </c>
      <c r="C354" s="36">
        <v>4301030878</v>
      </c>
      <c r="D354" s="803">
        <v>4607091387193</v>
      </c>
      <c r="E354" s="803"/>
      <c r="F354" s="62">
        <v>0.7</v>
      </c>
      <c r="G354" s="37">
        <v>6</v>
      </c>
      <c r="H354" s="62">
        <v>4.2</v>
      </c>
      <c r="I354" s="62">
        <v>4.47</v>
      </c>
      <c r="J354" s="37">
        <v>132</v>
      </c>
      <c r="K354" s="37" t="s">
        <v>113</v>
      </c>
      <c r="L354" s="37" t="s">
        <v>45</v>
      </c>
      <c r="M354" s="38" t="s">
        <v>82</v>
      </c>
      <c r="N354" s="38"/>
      <c r="O354" s="37">
        <v>35</v>
      </c>
      <c r="P354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805"/>
      <c r="R354" s="805"/>
      <c r="S354" s="805"/>
      <c r="T354" s="80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574</v>
      </c>
      <c r="AG354" s="78"/>
      <c r="AJ354" s="84" t="s">
        <v>45</v>
      </c>
      <c r="AK354" s="84">
        <v>0</v>
      </c>
      <c r="BB354" s="43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575</v>
      </c>
      <c r="B355" s="63" t="s">
        <v>576</v>
      </c>
      <c r="C355" s="36">
        <v>4301031153</v>
      </c>
      <c r="D355" s="803">
        <v>4607091387230</v>
      </c>
      <c r="E355" s="803"/>
      <c r="F355" s="62">
        <v>0.7</v>
      </c>
      <c r="G355" s="37">
        <v>6</v>
      </c>
      <c r="H355" s="62">
        <v>4.2</v>
      </c>
      <c r="I355" s="62">
        <v>4.47</v>
      </c>
      <c r="J355" s="37">
        <v>132</v>
      </c>
      <c r="K355" s="37" t="s">
        <v>113</v>
      </c>
      <c r="L355" s="37" t="s">
        <v>45</v>
      </c>
      <c r="M355" s="38" t="s">
        <v>82</v>
      </c>
      <c r="N355" s="38"/>
      <c r="O355" s="37">
        <v>40</v>
      </c>
      <c r="P355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805"/>
      <c r="R355" s="805"/>
      <c r="S355" s="805"/>
      <c r="T355" s="80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4" t="s">
        <v>577</v>
      </c>
      <c r="AG355" s="78"/>
      <c r="AJ355" s="84" t="s">
        <v>45</v>
      </c>
      <c r="AK355" s="84">
        <v>0</v>
      </c>
      <c r="BB355" s="43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578</v>
      </c>
      <c r="B356" s="63" t="s">
        <v>579</v>
      </c>
      <c r="C356" s="36">
        <v>4301031154</v>
      </c>
      <c r="D356" s="803">
        <v>4607091387292</v>
      </c>
      <c r="E356" s="803"/>
      <c r="F356" s="62">
        <v>0.73</v>
      </c>
      <c r="G356" s="37">
        <v>6</v>
      </c>
      <c r="H356" s="62">
        <v>4.38</v>
      </c>
      <c r="I356" s="62">
        <v>4.6500000000000004</v>
      </c>
      <c r="J356" s="37">
        <v>132</v>
      </c>
      <c r="K356" s="37" t="s">
        <v>113</v>
      </c>
      <c r="L356" s="37" t="s">
        <v>45</v>
      </c>
      <c r="M356" s="38" t="s">
        <v>82</v>
      </c>
      <c r="N356" s="38"/>
      <c r="O356" s="37">
        <v>45</v>
      </c>
      <c r="P356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805"/>
      <c r="R356" s="805"/>
      <c r="S356" s="805"/>
      <c r="T356" s="80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6" t="s">
        <v>580</v>
      </c>
      <c r="AG356" s="78"/>
      <c r="AJ356" s="84" t="s">
        <v>45</v>
      </c>
      <c r="AK356" s="84">
        <v>0</v>
      </c>
      <c r="BB356" s="43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581</v>
      </c>
      <c r="B357" s="63" t="s">
        <v>582</v>
      </c>
      <c r="C357" s="36">
        <v>4301031152</v>
      </c>
      <c r="D357" s="803">
        <v>4607091387285</v>
      </c>
      <c r="E357" s="803"/>
      <c r="F357" s="62">
        <v>0.35</v>
      </c>
      <c r="G357" s="37">
        <v>6</v>
      </c>
      <c r="H357" s="62">
        <v>2.1</v>
      </c>
      <c r="I357" s="62">
        <v>2.23</v>
      </c>
      <c r="J357" s="37">
        <v>234</v>
      </c>
      <c r="K357" s="37" t="s">
        <v>123</v>
      </c>
      <c r="L357" s="37" t="s">
        <v>45</v>
      </c>
      <c r="M357" s="38" t="s">
        <v>82</v>
      </c>
      <c r="N357" s="38"/>
      <c r="O357" s="37">
        <v>40</v>
      </c>
      <c r="P357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805"/>
      <c r="R357" s="805"/>
      <c r="S357" s="805"/>
      <c r="T357" s="8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IFERROR(IF(Y357=0,"",ROUNDUP(Y357/H357,0)*0.00502),"")</f>
        <v/>
      </c>
      <c r="AA357" s="68" t="s">
        <v>45</v>
      </c>
      <c r="AB357" s="69" t="s">
        <v>45</v>
      </c>
      <c r="AC357" s="438" t="s">
        <v>577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813"/>
      <c r="B358" s="813"/>
      <c r="C358" s="813"/>
      <c r="D358" s="813"/>
      <c r="E358" s="813"/>
      <c r="F358" s="813"/>
      <c r="G358" s="813"/>
      <c r="H358" s="813"/>
      <c r="I358" s="813"/>
      <c r="J358" s="813"/>
      <c r="K358" s="813"/>
      <c r="L358" s="813"/>
      <c r="M358" s="813"/>
      <c r="N358" s="813"/>
      <c r="O358" s="814"/>
      <c r="P358" s="810" t="s">
        <v>40</v>
      </c>
      <c r="Q358" s="811"/>
      <c r="R358" s="811"/>
      <c r="S358" s="811"/>
      <c r="T358" s="811"/>
      <c r="U358" s="811"/>
      <c r="V358" s="812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813"/>
      <c r="B359" s="813"/>
      <c r="C359" s="813"/>
      <c r="D359" s="813"/>
      <c r="E359" s="813"/>
      <c r="F359" s="813"/>
      <c r="G359" s="813"/>
      <c r="H359" s="813"/>
      <c r="I359" s="813"/>
      <c r="J359" s="813"/>
      <c r="K359" s="813"/>
      <c r="L359" s="813"/>
      <c r="M359" s="813"/>
      <c r="N359" s="813"/>
      <c r="O359" s="814"/>
      <c r="P359" s="810" t="s">
        <v>40</v>
      </c>
      <c r="Q359" s="811"/>
      <c r="R359" s="811"/>
      <c r="S359" s="811"/>
      <c r="T359" s="811"/>
      <c r="U359" s="811"/>
      <c r="V359" s="812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802" t="s">
        <v>78</v>
      </c>
      <c r="B360" s="802"/>
      <c r="C360" s="802"/>
      <c r="D360" s="802"/>
      <c r="E360" s="802"/>
      <c r="F360" s="802"/>
      <c r="G360" s="802"/>
      <c r="H360" s="802"/>
      <c r="I360" s="802"/>
      <c r="J360" s="802"/>
      <c r="K360" s="802"/>
      <c r="L360" s="802"/>
      <c r="M360" s="802"/>
      <c r="N360" s="802"/>
      <c r="O360" s="802"/>
      <c r="P360" s="802"/>
      <c r="Q360" s="802"/>
      <c r="R360" s="802"/>
      <c r="S360" s="802"/>
      <c r="T360" s="802"/>
      <c r="U360" s="802"/>
      <c r="V360" s="802"/>
      <c r="W360" s="802"/>
      <c r="X360" s="802"/>
      <c r="Y360" s="802"/>
      <c r="Z360" s="802"/>
      <c r="AA360" s="66"/>
      <c r="AB360" s="66"/>
      <c r="AC360" s="80"/>
    </row>
    <row r="361" spans="1:68" ht="37.5" customHeight="1" x14ac:dyDescent="0.25">
      <c r="A361" s="63" t="s">
        <v>583</v>
      </c>
      <c r="B361" s="63" t="s">
        <v>584</v>
      </c>
      <c r="C361" s="36">
        <v>4301051100</v>
      </c>
      <c r="D361" s="803">
        <v>4607091387766</v>
      </c>
      <c r="E361" s="803"/>
      <c r="F361" s="62">
        <v>1.3</v>
      </c>
      <c r="G361" s="37">
        <v>6</v>
      </c>
      <c r="H361" s="62">
        <v>7.8</v>
      </c>
      <c r="I361" s="62">
        <v>8.3130000000000006</v>
      </c>
      <c r="J361" s="37">
        <v>64</v>
      </c>
      <c r="K361" s="37" t="s">
        <v>106</v>
      </c>
      <c r="L361" s="37" t="s">
        <v>45</v>
      </c>
      <c r="M361" s="38" t="s">
        <v>112</v>
      </c>
      <c r="N361" s="38"/>
      <c r="O361" s="37">
        <v>40</v>
      </c>
      <c r="P361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805"/>
      <c r="R361" s="805"/>
      <c r="S361" s="805"/>
      <c r="T361" s="80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6" si="53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585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6" si="54">IFERROR(X361*I361/H361,"0")</f>
        <v>0</v>
      </c>
      <c r="BN361" s="78">
        <f t="shared" ref="BN361:BN366" si="55">IFERROR(Y361*I361/H361,"0")</f>
        <v>0</v>
      </c>
      <c r="BO361" s="78">
        <f t="shared" ref="BO361:BO366" si="56">IFERROR(1/J361*(X361/H361),"0")</f>
        <v>0</v>
      </c>
      <c r="BP361" s="78">
        <f t="shared" ref="BP361:BP366" si="57">IFERROR(1/J361*(Y361/H361),"0")</f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4301051818</v>
      </c>
      <c r="D362" s="803">
        <v>4607091387957</v>
      </c>
      <c r="E362" s="803"/>
      <c r="F362" s="62">
        <v>1.3</v>
      </c>
      <c r="G362" s="37">
        <v>6</v>
      </c>
      <c r="H362" s="62">
        <v>7.8</v>
      </c>
      <c r="I362" s="62">
        <v>8.3190000000000008</v>
      </c>
      <c r="J362" s="37">
        <v>64</v>
      </c>
      <c r="K362" s="37" t="s">
        <v>106</v>
      </c>
      <c r="L362" s="37" t="s">
        <v>45</v>
      </c>
      <c r="M362" s="38" t="s">
        <v>112</v>
      </c>
      <c r="N362" s="38"/>
      <c r="O362" s="37">
        <v>40</v>
      </c>
      <c r="P362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805"/>
      <c r="R362" s="805"/>
      <c r="S362" s="805"/>
      <c r="T362" s="80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3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588</v>
      </c>
      <c r="AG362" s="78"/>
      <c r="AJ362" s="84" t="s">
        <v>45</v>
      </c>
      <c r="AK362" s="84">
        <v>0</v>
      </c>
      <c r="BB362" s="443" t="s">
        <v>66</v>
      </c>
      <c r="BM362" s="78">
        <f t="shared" si="54"/>
        <v>0</v>
      </c>
      <c r="BN362" s="78">
        <f t="shared" si="55"/>
        <v>0</v>
      </c>
      <c r="BO362" s="78">
        <f t="shared" si="56"/>
        <v>0</v>
      </c>
      <c r="BP362" s="78">
        <f t="shared" si="57"/>
        <v>0</v>
      </c>
    </row>
    <row r="363" spans="1:68" ht="27" customHeight="1" x14ac:dyDescent="0.25">
      <c r="A363" s="63" t="s">
        <v>589</v>
      </c>
      <c r="B363" s="63" t="s">
        <v>590</v>
      </c>
      <c r="C363" s="36">
        <v>4301051819</v>
      </c>
      <c r="D363" s="803">
        <v>4607091387964</v>
      </c>
      <c r="E363" s="803"/>
      <c r="F363" s="62">
        <v>1.35</v>
      </c>
      <c r="G363" s="37">
        <v>6</v>
      </c>
      <c r="H363" s="62">
        <v>8.1</v>
      </c>
      <c r="I363" s="62">
        <v>8.6010000000000009</v>
      </c>
      <c r="J363" s="37">
        <v>64</v>
      </c>
      <c r="K363" s="37" t="s">
        <v>106</v>
      </c>
      <c r="L363" s="37" t="s">
        <v>45</v>
      </c>
      <c r="M363" s="38" t="s">
        <v>112</v>
      </c>
      <c r="N363" s="38"/>
      <c r="O363" s="37">
        <v>40</v>
      </c>
      <c r="P363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805"/>
      <c r="R363" s="805"/>
      <c r="S363" s="805"/>
      <c r="T363" s="80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3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591</v>
      </c>
      <c r="AG363" s="78"/>
      <c r="AJ363" s="84" t="s">
        <v>45</v>
      </c>
      <c r="AK363" s="84">
        <v>0</v>
      </c>
      <c r="BB363" s="445" t="s">
        <v>66</v>
      </c>
      <c r="BM363" s="78">
        <f t="shared" si="54"/>
        <v>0</v>
      </c>
      <c r="BN363" s="78">
        <f t="shared" si="55"/>
        <v>0</v>
      </c>
      <c r="BO363" s="78">
        <f t="shared" si="56"/>
        <v>0</v>
      </c>
      <c r="BP363" s="78">
        <f t="shared" si="57"/>
        <v>0</v>
      </c>
    </row>
    <row r="364" spans="1:68" ht="27" customHeight="1" x14ac:dyDescent="0.25">
      <c r="A364" s="63" t="s">
        <v>592</v>
      </c>
      <c r="B364" s="63" t="s">
        <v>593</v>
      </c>
      <c r="C364" s="36">
        <v>4301051734</v>
      </c>
      <c r="D364" s="803">
        <v>4680115884588</v>
      </c>
      <c r="E364" s="803"/>
      <c r="F364" s="62">
        <v>0.5</v>
      </c>
      <c r="G364" s="37">
        <v>6</v>
      </c>
      <c r="H364" s="62">
        <v>3</v>
      </c>
      <c r="I364" s="62">
        <v>3.246</v>
      </c>
      <c r="J364" s="37">
        <v>182</v>
      </c>
      <c r="K364" s="37" t="s">
        <v>83</v>
      </c>
      <c r="L364" s="37" t="s">
        <v>45</v>
      </c>
      <c r="M364" s="38" t="s">
        <v>112</v>
      </c>
      <c r="N364" s="38"/>
      <c r="O364" s="37">
        <v>40</v>
      </c>
      <c r="P364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805"/>
      <c r="R364" s="805"/>
      <c r="S364" s="805"/>
      <c r="T364" s="80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3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46" t="s">
        <v>594</v>
      </c>
      <c r="AG364" s="78"/>
      <c r="AJ364" s="84" t="s">
        <v>45</v>
      </c>
      <c r="AK364" s="84">
        <v>0</v>
      </c>
      <c r="BB364" s="447" t="s">
        <v>66</v>
      </c>
      <c r="BM364" s="78">
        <f t="shared" si="54"/>
        <v>0</v>
      </c>
      <c r="BN364" s="78">
        <f t="shared" si="55"/>
        <v>0</v>
      </c>
      <c r="BO364" s="78">
        <f t="shared" si="56"/>
        <v>0</v>
      </c>
      <c r="BP364" s="78">
        <f t="shared" si="57"/>
        <v>0</v>
      </c>
    </row>
    <row r="365" spans="1:68" ht="27" customHeight="1" x14ac:dyDescent="0.25">
      <c r="A365" s="63" t="s">
        <v>595</v>
      </c>
      <c r="B365" s="63" t="s">
        <v>596</v>
      </c>
      <c r="C365" s="36">
        <v>4301051131</v>
      </c>
      <c r="D365" s="803">
        <v>4607091387537</v>
      </c>
      <c r="E365" s="803"/>
      <c r="F365" s="62">
        <v>0.45</v>
      </c>
      <c r="G365" s="37">
        <v>6</v>
      </c>
      <c r="H365" s="62">
        <v>2.7</v>
      </c>
      <c r="I365" s="62">
        <v>2.97</v>
      </c>
      <c r="J365" s="37">
        <v>182</v>
      </c>
      <c r="K365" s="37" t="s">
        <v>83</v>
      </c>
      <c r="L365" s="37" t="s">
        <v>45</v>
      </c>
      <c r="M365" s="38" t="s">
        <v>112</v>
      </c>
      <c r="N365" s="38"/>
      <c r="O365" s="37">
        <v>40</v>
      </c>
      <c r="P365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805"/>
      <c r="R365" s="805"/>
      <c r="S365" s="805"/>
      <c r="T365" s="80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3"/>
        <v>0</v>
      </c>
      <c r="Z365" s="41" t="str">
        <f>IFERROR(IF(Y365=0,"",ROUNDUP(Y365/H365,0)*0.00651),"")</f>
        <v/>
      </c>
      <c r="AA365" s="68" t="s">
        <v>45</v>
      </c>
      <c r="AB365" s="69" t="s">
        <v>45</v>
      </c>
      <c r="AC365" s="448" t="s">
        <v>597</v>
      </c>
      <c r="AG365" s="78"/>
      <c r="AJ365" s="84" t="s">
        <v>45</v>
      </c>
      <c r="AK365" s="84">
        <v>0</v>
      </c>
      <c r="BB365" s="449" t="s">
        <v>66</v>
      </c>
      <c r="BM365" s="78">
        <f t="shared" si="54"/>
        <v>0</v>
      </c>
      <c r="BN365" s="78">
        <f t="shared" si="55"/>
        <v>0</v>
      </c>
      <c r="BO365" s="78">
        <f t="shared" si="56"/>
        <v>0</v>
      </c>
      <c r="BP365" s="78">
        <f t="shared" si="57"/>
        <v>0</v>
      </c>
    </row>
    <row r="366" spans="1:68" ht="37.5" customHeight="1" x14ac:dyDescent="0.25">
      <c r="A366" s="63" t="s">
        <v>598</v>
      </c>
      <c r="B366" s="63" t="s">
        <v>599</v>
      </c>
      <c r="C366" s="36">
        <v>4301051578</v>
      </c>
      <c r="D366" s="803">
        <v>4607091387513</v>
      </c>
      <c r="E366" s="803"/>
      <c r="F366" s="62">
        <v>0.45</v>
      </c>
      <c r="G366" s="37">
        <v>6</v>
      </c>
      <c r="H366" s="62">
        <v>2.7</v>
      </c>
      <c r="I366" s="62">
        <v>2.9580000000000002</v>
      </c>
      <c r="J366" s="37">
        <v>182</v>
      </c>
      <c r="K366" s="37" t="s">
        <v>83</v>
      </c>
      <c r="L366" s="37" t="s">
        <v>45</v>
      </c>
      <c r="M366" s="38" t="s">
        <v>145</v>
      </c>
      <c r="N366" s="38"/>
      <c r="O366" s="37">
        <v>40</v>
      </c>
      <c r="P366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805"/>
      <c r="R366" s="805"/>
      <c r="S366" s="805"/>
      <c r="T366" s="80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3"/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0" t="s">
        <v>600</v>
      </c>
      <c r="AG366" s="78"/>
      <c r="AJ366" s="84" t="s">
        <v>45</v>
      </c>
      <c r="AK366" s="84">
        <v>0</v>
      </c>
      <c r="BB366" s="451" t="s">
        <v>66</v>
      </c>
      <c r="BM366" s="78">
        <f t="shared" si="54"/>
        <v>0</v>
      </c>
      <c r="BN366" s="78">
        <f t="shared" si="55"/>
        <v>0</v>
      </c>
      <c r="BO366" s="78">
        <f t="shared" si="56"/>
        <v>0</v>
      </c>
      <c r="BP366" s="78">
        <f t="shared" si="57"/>
        <v>0</v>
      </c>
    </row>
    <row r="367" spans="1:68" x14ac:dyDescent="0.2">
      <c r="A367" s="813"/>
      <c r="B367" s="813"/>
      <c r="C367" s="813"/>
      <c r="D367" s="813"/>
      <c r="E367" s="813"/>
      <c r="F367" s="813"/>
      <c r="G367" s="813"/>
      <c r="H367" s="813"/>
      <c r="I367" s="813"/>
      <c r="J367" s="813"/>
      <c r="K367" s="813"/>
      <c r="L367" s="813"/>
      <c r="M367" s="813"/>
      <c r="N367" s="813"/>
      <c r="O367" s="814"/>
      <c r="P367" s="810" t="s">
        <v>40</v>
      </c>
      <c r="Q367" s="811"/>
      <c r="R367" s="811"/>
      <c r="S367" s="811"/>
      <c r="T367" s="811"/>
      <c r="U367" s="811"/>
      <c r="V367" s="812"/>
      <c r="W367" s="42" t="s">
        <v>39</v>
      </c>
      <c r="X367" s="43">
        <f>IFERROR(X361/H361,"0")+IFERROR(X362/H362,"0")+IFERROR(X363/H363,"0")+IFERROR(X364/H364,"0")+IFERROR(X365/H365,"0")+IFERROR(X366/H366,"0")</f>
        <v>0</v>
      </c>
      <c r="Y367" s="43">
        <f>IFERROR(Y361/H361,"0")+IFERROR(Y362/H362,"0")+IFERROR(Y363/H363,"0")+IFERROR(Y364/H364,"0")+IFERROR(Y365/H365,"0")+IFERROR(Y366/H366,"0")</f>
        <v>0</v>
      </c>
      <c r="Z367" s="43">
        <f>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13"/>
      <c r="B368" s="813"/>
      <c r="C368" s="813"/>
      <c r="D368" s="813"/>
      <c r="E368" s="813"/>
      <c r="F368" s="813"/>
      <c r="G368" s="813"/>
      <c r="H368" s="813"/>
      <c r="I368" s="813"/>
      <c r="J368" s="813"/>
      <c r="K368" s="813"/>
      <c r="L368" s="813"/>
      <c r="M368" s="813"/>
      <c r="N368" s="813"/>
      <c r="O368" s="814"/>
      <c r="P368" s="810" t="s">
        <v>40</v>
      </c>
      <c r="Q368" s="811"/>
      <c r="R368" s="811"/>
      <c r="S368" s="811"/>
      <c r="T368" s="811"/>
      <c r="U368" s="811"/>
      <c r="V368" s="812"/>
      <c r="W368" s="42" t="s">
        <v>0</v>
      </c>
      <c r="X368" s="43">
        <f>IFERROR(SUM(X361:X366),"0")</f>
        <v>0</v>
      </c>
      <c r="Y368" s="43">
        <f>IFERROR(SUM(Y361:Y366),"0")</f>
        <v>0</v>
      </c>
      <c r="Z368" s="42"/>
      <c r="AA368" s="67"/>
      <c r="AB368" s="67"/>
      <c r="AC368" s="67"/>
    </row>
    <row r="369" spans="1:68" ht="14.25" customHeight="1" x14ac:dyDescent="0.25">
      <c r="A369" s="802" t="s">
        <v>188</v>
      </c>
      <c r="B369" s="802"/>
      <c r="C369" s="802"/>
      <c r="D369" s="802"/>
      <c r="E369" s="802"/>
      <c r="F369" s="802"/>
      <c r="G369" s="802"/>
      <c r="H369" s="802"/>
      <c r="I369" s="802"/>
      <c r="J369" s="802"/>
      <c r="K369" s="802"/>
      <c r="L369" s="802"/>
      <c r="M369" s="802"/>
      <c r="N369" s="802"/>
      <c r="O369" s="802"/>
      <c r="P369" s="802"/>
      <c r="Q369" s="802"/>
      <c r="R369" s="802"/>
      <c r="S369" s="802"/>
      <c r="T369" s="802"/>
      <c r="U369" s="802"/>
      <c r="V369" s="802"/>
      <c r="W369" s="802"/>
      <c r="X369" s="802"/>
      <c r="Y369" s="802"/>
      <c r="Z369" s="802"/>
      <c r="AA369" s="66"/>
      <c r="AB369" s="66"/>
      <c r="AC369" s="80"/>
    </row>
    <row r="370" spans="1:68" ht="27" customHeight="1" x14ac:dyDescent="0.25">
      <c r="A370" s="63" t="s">
        <v>601</v>
      </c>
      <c r="B370" s="63" t="s">
        <v>602</v>
      </c>
      <c r="C370" s="36">
        <v>4301060387</v>
      </c>
      <c r="D370" s="803">
        <v>4607091380880</v>
      </c>
      <c r="E370" s="803"/>
      <c r="F370" s="62">
        <v>1.4</v>
      </c>
      <c r="G370" s="37">
        <v>6</v>
      </c>
      <c r="H370" s="62">
        <v>8.4</v>
      </c>
      <c r="I370" s="62">
        <v>8.9190000000000005</v>
      </c>
      <c r="J370" s="37">
        <v>64</v>
      </c>
      <c r="K370" s="37" t="s">
        <v>106</v>
      </c>
      <c r="L370" s="37" t="s">
        <v>45</v>
      </c>
      <c r="M370" s="38" t="s">
        <v>112</v>
      </c>
      <c r="N370" s="38"/>
      <c r="O370" s="37">
        <v>30</v>
      </c>
      <c r="P370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805"/>
      <c r="R370" s="805"/>
      <c r="S370" s="805"/>
      <c r="T370" s="80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4301060406</v>
      </c>
      <c r="D371" s="803">
        <v>4607091384482</v>
      </c>
      <c r="E371" s="803"/>
      <c r="F371" s="62">
        <v>1.3</v>
      </c>
      <c r="G371" s="37">
        <v>6</v>
      </c>
      <c r="H371" s="62">
        <v>7.8</v>
      </c>
      <c r="I371" s="62">
        <v>8.3190000000000008</v>
      </c>
      <c r="J371" s="37">
        <v>64</v>
      </c>
      <c r="K371" s="37" t="s">
        <v>106</v>
      </c>
      <c r="L371" s="37" t="s">
        <v>45</v>
      </c>
      <c r="M371" s="38" t="s">
        <v>112</v>
      </c>
      <c r="N371" s="38"/>
      <c r="O371" s="37">
        <v>30</v>
      </c>
      <c r="P371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805"/>
      <c r="R371" s="805"/>
      <c r="S371" s="805"/>
      <c r="T371" s="80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54" t="s">
        <v>606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16.5" customHeight="1" x14ac:dyDescent="0.25">
      <c r="A372" s="63" t="s">
        <v>607</v>
      </c>
      <c r="B372" s="63" t="s">
        <v>608</v>
      </c>
      <c r="C372" s="36">
        <v>4301060484</v>
      </c>
      <c r="D372" s="803">
        <v>4607091380897</v>
      </c>
      <c r="E372" s="803"/>
      <c r="F372" s="62">
        <v>1.4</v>
      </c>
      <c r="G372" s="37">
        <v>6</v>
      </c>
      <c r="H372" s="62">
        <v>8.4</v>
      </c>
      <c r="I372" s="62">
        <v>8.9190000000000005</v>
      </c>
      <c r="J372" s="37">
        <v>64</v>
      </c>
      <c r="K372" s="37" t="s">
        <v>106</v>
      </c>
      <c r="L372" s="37" t="s">
        <v>45</v>
      </c>
      <c r="M372" s="38" t="s">
        <v>145</v>
      </c>
      <c r="N372" s="38"/>
      <c r="O372" s="37">
        <v>30</v>
      </c>
      <c r="P372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805"/>
      <c r="R372" s="805"/>
      <c r="S372" s="805"/>
      <c r="T372" s="80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56" t="s">
        <v>609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813"/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4"/>
      <c r="P373" s="810" t="s">
        <v>40</v>
      </c>
      <c r="Q373" s="811"/>
      <c r="R373" s="811"/>
      <c r="S373" s="811"/>
      <c r="T373" s="811"/>
      <c r="U373" s="811"/>
      <c r="V373" s="812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813"/>
      <c r="B374" s="813"/>
      <c r="C374" s="813"/>
      <c r="D374" s="813"/>
      <c r="E374" s="813"/>
      <c r="F374" s="813"/>
      <c r="G374" s="813"/>
      <c r="H374" s="813"/>
      <c r="I374" s="813"/>
      <c r="J374" s="813"/>
      <c r="K374" s="813"/>
      <c r="L374" s="813"/>
      <c r="M374" s="813"/>
      <c r="N374" s="813"/>
      <c r="O374" s="814"/>
      <c r="P374" s="810" t="s">
        <v>40</v>
      </c>
      <c r="Q374" s="811"/>
      <c r="R374" s="811"/>
      <c r="S374" s="811"/>
      <c r="T374" s="811"/>
      <c r="U374" s="811"/>
      <c r="V374" s="812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802" t="s">
        <v>93</v>
      </c>
      <c r="B375" s="802"/>
      <c r="C375" s="802"/>
      <c r="D375" s="802"/>
      <c r="E375" s="802"/>
      <c r="F375" s="802"/>
      <c r="G375" s="802"/>
      <c r="H375" s="802"/>
      <c r="I375" s="802"/>
      <c r="J375" s="802"/>
      <c r="K375" s="802"/>
      <c r="L375" s="802"/>
      <c r="M375" s="802"/>
      <c r="N375" s="802"/>
      <c r="O375" s="802"/>
      <c r="P375" s="802"/>
      <c r="Q375" s="802"/>
      <c r="R375" s="802"/>
      <c r="S375" s="802"/>
      <c r="T375" s="802"/>
      <c r="U375" s="802"/>
      <c r="V375" s="802"/>
      <c r="W375" s="802"/>
      <c r="X375" s="802"/>
      <c r="Y375" s="802"/>
      <c r="Z375" s="802"/>
      <c r="AA375" s="66"/>
      <c r="AB375" s="66"/>
      <c r="AC375" s="80"/>
    </row>
    <row r="376" spans="1:68" ht="27" customHeight="1" x14ac:dyDescent="0.25">
      <c r="A376" s="63" t="s">
        <v>610</v>
      </c>
      <c r="B376" s="63" t="s">
        <v>611</v>
      </c>
      <c r="C376" s="36">
        <v>4301030232</v>
      </c>
      <c r="D376" s="803">
        <v>4607091388374</v>
      </c>
      <c r="E376" s="803"/>
      <c r="F376" s="62">
        <v>0.38</v>
      </c>
      <c r="G376" s="37">
        <v>8</v>
      </c>
      <c r="H376" s="62">
        <v>3.04</v>
      </c>
      <c r="I376" s="62">
        <v>3.29</v>
      </c>
      <c r="J376" s="37">
        <v>132</v>
      </c>
      <c r="K376" s="37" t="s">
        <v>113</v>
      </c>
      <c r="L376" s="37" t="s">
        <v>45</v>
      </c>
      <c r="M376" s="38" t="s">
        <v>98</v>
      </c>
      <c r="N376" s="38"/>
      <c r="O376" s="37">
        <v>180</v>
      </c>
      <c r="P376" s="997" t="s">
        <v>612</v>
      </c>
      <c r="Q376" s="805"/>
      <c r="R376" s="805"/>
      <c r="S376" s="805"/>
      <c r="T376" s="80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58" t="s">
        <v>613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614</v>
      </c>
      <c r="B377" s="63" t="s">
        <v>615</v>
      </c>
      <c r="C377" s="36">
        <v>4301032015</v>
      </c>
      <c r="D377" s="803">
        <v>4607091383102</v>
      </c>
      <c r="E377" s="803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83</v>
      </c>
      <c r="L377" s="37" t="s">
        <v>45</v>
      </c>
      <c r="M377" s="38" t="s">
        <v>98</v>
      </c>
      <c r="N377" s="38"/>
      <c r="O377" s="37">
        <v>180</v>
      </c>
      <c r="P377" s="9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805"/>
      <c r="R377" s="805"/>
      <c r="S377" s="805"/>
      <c r="T377" s="80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0" t="s">
        <v>616</v>
      </c>
      <c r="AG377" s="78"/>
      <c r="AJ377" s="84" t="s">
        <v>45</v>
      </c>
      <c r="AK377" s="84">
        <v>0</v>
      </c>
      <c r="BB377" s="461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617</v>
      </c>
      <c r="B378" s="63" t="s">
        <v>618</v>
      </c>
      <c r="C378" s="36">
        <v>4301030233</v>
      </c>
      <c r="D378" s="803">
        <v>4607091388404</v>
      </c>
      <c r="E378" s="803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83</v>
      </c>
      <c r="L378" s="37" t="s">
        <v>45</v>
      </c>
      <c r="M378" s="38" t="s">
        <v>98</v>
      </c>
      <c r="N378" s="38"/>
      <c r="O378" s="37">
        <v>180</v>
      </c>
      <c r="P378" s="9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805"/>
      <c r="R378" s="805"/>
      <c r="S378" s="805"/>
      <c r="T378" s="80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2" t="s">
        <v>613</v>
      </c>
      <c r="AG378" s="78"/>
      <c r="AJ378" s="84" t="s">
        <v>45</v>
      </c>
      <c r="AK378" s="84">
        <v>0</v>
      </c>
      <c r="BB378" s="463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13"/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4"/>
      <c r="P379" s="810" t="s">
        <v>40</v>
      </c>
      <c r="Q379" s="811"/>
      <c r="R379" s="811"/>
      <c r="S379" s="811"/>
      <c r="T379" s="811"/>
      <c r="U379" s="811"/>
      <c r="V379" s="812"/>
      <c r="W379" s="42" t="s">
        <v>39</v>
      </c>
      <c r="X379" s="43">
        <f>IFERROR(X376/H376,"0")+IFERROR(X377/H377,"0")+IFERROR(X378/H378,"0")</f>
        <v>0</v>
      </c>
      <c r="Y379" s="43">
        <f>IFERROR(Y376/H376,"0")+IFERROR(Y377/H377,"0")+IFERROR(Y378/H378,"0")</f>
        <v>0</v>
      </c>
      <c r="Z379" s="43">
        <f>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13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0" t="s">
        <v>40</v>
      </c>
      <c r="Q380" s="811"/>
      <c r="R380" s="811"/>
      <c r="S380" s="811"/>
      <c r="T380" s="811"/>
      <c r="U380" s="811"/>
      <c r="V380" s="812"/>
      <c r="W380" s="42" t="s">
        <v>0</v>
      </c>
      <c r="X380" s="43">
        <f>IFERROR(SUM(X376:X378),"0")</f>
        <v>0</v>
      </c>
      <c r="Y380" s="43">
        <f>IFERROR(SUM(Y376:Y378),"0")</f>
        <v>0</v>
      </c>
      <c r="Z380" s="42"/>
      <c r="AA380" s="67"/>
      <c r="AB380" s="67"/>
      <c r="AC380" s="67"/>
    </row>
    <row r="381" spans="1:68" ht="14.25" customHeight="1" x14ac:dyDescent="0.25">
      <c r="A381" s="802" t="s">
        <v>619</v>
      </c>
      <c r="B381" s="802"/>
      <c r="C381" s="802"/>
      <c r="D381" s="802"/>
      <c r="E381" s="802"/>
      <c r="F381" s="802"/>
      <c r="G381" s="802"/>
      <c r="H381" s="802"/>
      <c r="I381" s="802"/>
      <c r="J381" s="802"/>
      <c r="K381" s="802"/>
      <c r="L381" s="802"/>
      <c r="M381" s="802"/>
      <c r="N381" s="802"/>
      <c r="O381" s="802"/>
      <c r="P381" s="802"/>
      <c r="Q381" s="802"/>
      <c r="R381" s="802"/>
      <c r="S381" s="802"/>
      <c r="T381" s="802"/>
      <c r="U381" s="802"/>
      <c r="V381" s="802"/>
      <c r="W381" s="802"/>
      <c r="X381" s="802"/>
      <c r="Y381" s="802"/>
      <c r="Z381" s="802"/>
      <c r="AA381" s="66"/>
      <c r="AB381" s="66"/>
      <c r="AC381" s="80"/>
    </row>
    <row r="382" spans="1:68" ht="16.5" customHeight="1" x14ac:dyDescent="0.25">
      <c r="A382" s="63" t="s">
        <v>620</v>
      </c>
      <c r="B382" s="63" t="s">
        <v>621</v>
      </c>
      <c r="C382" s="36">
        <v>4301180007</v>
      </c>
      <c r="D382" s="803">
        <v>4680115881808</v>
      </c>
      <c r="E382" s="803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83</v>
      </c>
      <c r="L382" s="37" t="s">
        <v>45</v>
      </c>
      <c r="M382" s="38" t="s">
        <v>623</v>
      </c>
      <c r="N382" s="38"/>
      <c r="O382" s="37">
        <v>730</v>
      </c>
      <c r="P382" s="10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805"/>
      <c r="R382" s="805"/>
      <c r="S382" s="805"/>
      <c r="T382" s="80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64" t="s">
        <v>622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4301180006</v>
      </c>
      <c r="D383" s="803">
        <v>4680115881822</v>
      </c>
      <c r="E383" s="803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83</v>
      </c>
      <c r="L383" s="37" t="s">
        <v>45</v>
      </c>
      <c r="M383" s="38" t="s">
        <v>623</v>
      </c>
      <c r="N383" s="38"/>
      <c r="O383" s="37">
        <v>730</v>
      </c>
      <c r="P383" s="10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805"/>
      <c r="R383" s="805"/>
      <c r="S383" s="805"/>
      <c r="T383" s="80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66" t="s">
        <v>622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626</v>
      </c>
      <c r="B384" s="63" t="s">
        <v>627</v>
      </c>
      <c r="C384" s="36">
        <v>4301180001</v>
      </c>
      <c r="D384" s="803">
        <v>4680115880016</v>
      </c>
      <c r="E384" s="803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83</v>
      </c>
      <c r="L384" s="37" t="s">
        <v>45</v>
      </c>
      <c r="M384" s="38" t="s">
        <v>623</v>
      </c>
      <c r="N384" s="38"/>
      <c r="O384" s="37">
        <v>730</v>
      </c>
      <c r="P384" s="10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805"/>
      <c r="R384" s="805"/>
      <c r="S384" s="805"/>
      <c r="T384" s="80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68" t="s">
        <v>622</v>
      </c>
      <c r="AG384" s="78"/>
      <c r="AJ384" s="84" t="s">
        <v>45</v>
      </c>
      <c r="AK384" s="84">
        <v>0</v>
      </c>
      <c r="BB384" s="469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13"/>
      <c r="B385" s="813"/>
      <c r="C385" s="813"/>
      <c r="D385" s="813"/>
      <c r="E385" s="813"/>
      <c r="F385" s="813"/>
      <c r="G385" s="813"/>
      <c r="H385" s="813"/>
      <c r="I385" s="813"/>
      <c r="J385" s="813"/>
      <c r="K385" s="813"/>
      <c r="L385" s="813"/>
      <c r="M385" s="813"/>
      <c r="N385" s="813"/>
      <c r="O385" s="814"/>
      <c r="P385" s="810" t="s">
        <v>40</v>
      </c>
      <c r="Q385" s="811"/>
      <c r="R385" s="811"/>
      <c r="S385" s="811"/>
      <c r="T385" s="811"/>
      <c r="U385" s="811"/>
      <c r="V385" s="812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13"/>
      <c r="B386" s="813"/>
      <c r="C386" s="813"/>
      <c r="D386" s="813"/>
      <c r="E386" s="813"/>
      <c r="F386" s="813"/>
      <c r="G386" s="813"/>
      <c r="H386" s="813"/>
      <c r="I386" s="813"/>
      <c r="J386" s="813"/>
      <c r="K386" s="813"/>
      <c r="L386" s="813"/>
      <c r="M386" s="813"/>
      <c r="N386" s="813"/>
      <c r="O386" s="814"/>
      <c r="P386" s="810" t="s">
        <v>40</v>
      </c>
      <c r="Q386" s="811"/>
      <c r="R386" s="811"/>
      <c r="S386" s="811"/>
      <c r="T386" s="811"/>
      <c r="U386" s="811"/>
      <c r="V386" s="812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801" t="s">
        <v>628</v>
      </c>
      <c r="B387" s="801"/>
      <c r="C387" s="801"/>
      <c r="D387" s="801"/>
      <c r="E387" s="801"/>
      <c r="F387" s="801"/>
      <c r="G387" s="801"/>
      <c r="H387" s="801"/>
      <c r="I387" s="801"/>
      <c r="J387" s="801"/>
      <c r="K387" s="801"/>
      <c r="L387" s="801"/>
      <c r="M387" s="801"/>
      <c r="N387" s="801"/>
      <c r="O387" s="801"/>
      <c r="P387" s="801"/>
      <c r="Q387" s="801"/>
      <c r="R387" s="801"/>
      <c r="S387" s="801"/>
      <c r="T387" s="801"/>
      <c r="U387" s="801"/>
      <c r="V387" s="801"/>
      <c r="W387" s="801"/>
      <c r="X387" s="801"/>
      <c r="Y387" s="801"/>
      <c r="Z387" s="801"/>
      <c r="AA387" s="65"/>
      <c r="AB387" s="65"/>
      <c r="AC387" s="79"/>
    </row>
    <row r="388" spans="1:68" ht="14.25" customHeight="1" x14ac:dyDescent="0.25">
      <c r="A388" s="802" t="s">
        <v>159</v>
      </c>
      <c r="B388" s="802"/>
      <c r="C388" s="802"/>
      <c r="D388" s="802"/>
      <c r="E388" s="802"/>
      <c r="F388" s="802"/>
      <c r="G388" s="802"/>
      <c r="H388" s="802"/>
      <c r="I388" s="802"/>
      <c r="J388" s="802"/>
      <c r="K388" s="802"/>
      <c r="L388" s="802"/>
      <c r="M388" s="802"/>
      <c r="N388" s="802"/>
      <c r="O388" s="802"/>
      <c r="P388" s="802"/>
      <c r="Q388" s="802"/>
      <c r="R388" s="802"/>
      <c r="S388" s="802"/>
      <c r="T388" s="802"/>
      <c r="U388" s="802"/>
      <c r="V388" s="802"/>
      <c r="W388" s="802"/>
      <c r="X388" s="802"/>
      <c r="Y388" s="802"/>
      <c r="Z388" s="802"/>
      <c r="AA388" s="66"/>
      <c r="AB388" s="66"/>
      <c r="AC388" s="80"/>
    </row>
    <row r="389" spans="1:68" ht="27" customHeight="1" x14ac:dyDescent="0.25">
      <c r="A389" s="63" t="s">
        <v>629</v>
      </c>
      <c r="B389" s="63" t="s">
        <v>630</v>
      </c>
      <c r="C389" s="36">
        <v>4301031066</v>
      </c>
      <c r="D389" s="803">
        <v>4607091383836</v>
      </c>
      <c r="E389" s="803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83</v>
      </c>
      <c r="L389" s="37" t="s">
        <v>45</v>
      </c>
      <c r="M389" s="38" t="s">
        <v>82</v>
      </c>
      <c r="N389" s="38"/>
      <c r="O389" s="37">
        <v>40</v>
      </c>
      <c r="P389" s="10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805"/>
      <c r="R389" s="805"/>
      <c r="S389" s="805"/>
      <c r="T389" s="80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70" t="s">
        <v>631</v>
      </c>
      <c r="AG389" s="78"/>
      <c r="AJ389" s="84" t="s">
        <v>45</v>
      </c>
      <c r="AK389" s="84">
        <v>0</v>
      </c>
      <c r="BB389" s="471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3"/>
      <c r="B390" s="813"/>
      <c r="C390" s="813"/>
      <c r="D390" s="813"/>
      <c r="E390" s="813"/>
      <c r="F390" s="813"/>
      <c r="G390" s="813"/>
      <c r="H390" s="813"/>
      <c r="I390" s="813"/>
      <c r="J390" s="813"/>
      <c r="K390" s="813"/>
      <c r="L390" s="813"/>
      <c r="M390" s="813"/>
      <c r="N390" s="813"/>
      <c r="O390" s="814"/>
      <c r="P390" s="810" t="s">
        <v>40</v>
      </c>
      <c r="Q390" s="811"/>
      <c r="R390" s="811"/>
      <c r="S390" s="811"/>
      <c r="T390" s="811"/>
      <c r="U390" s="811"/>
      <c r="V390" s="812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813"/>
      <c r="B391" s="813"/>
      <c r="C391" s="813"/>
      <c r="D391" s="813"/>
      <c r="E391" s="813"/>
      <c r="F391" s="813"/>
      <c r="G391" s="813"/>
      <c r="H391" s="813"/>
      <c r="I391" s="813"/>
      <c r="J391" s="813"/>
      <c r="K391" s="813"/>
      <c r="L391" s="813"/>
      <c r="M391" s="813"/>
      <c r="N391" s="813"/>
      <c r="O391" s="814"/>
      <c r="P391" s="810" t="s">
        <v>40</v>
      </c>
      <c r="Q391" s="811"/>
      <c r="R391" s="811"/>
      <c r="S391" s="811"/>
      <c r="T391" s="811"/>
      <c r="U391" s="811"/>
      <c r="V391" s="812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802" t="s">
        <v>78</v>
      </c>
      <c r="B392" s="802"/>
      <c r="C392" s="802"/>
      <c r="D392" s="802"/>
      <c r="E392" s="802"/>
      <c r="F392" s="802"/>
      <c r="G392" s="802"/>
      <c r="H392" s="802"/>
      <c r="I392" s="802"/>
      <c r="J392" s="802"/>
      <c r="K392" s="802"/>
      <c r="L392" s="802"/>
      <c r="M392" s="802"/>
      <c r="N392" s="802"/>
      <c r="O392" s="802"/>
      <c r="P392" s="802"/>
      <c r="Q392" s="802"/>
      <c r="R392" s="802"/>
      <c r="S392" s="802"/>
      <c r="T392" s="802"/>
      <c r="U392" s="802"/>
      <c r="V392" s="802"/>
      <c r="W392" s="802"/>
      <c r="X392" s="802"/>
      <c r="Y392" s="802"/>
      <c r="Z392" s="802"/>
      <c r="AA392" s="66"/>
      <c r="AB392" s="66"/>
      <c r="AC392" s="80"/>
    </row>
    <row r="393" spans="1:68" ht="37.5" customHeight="1" x14ac:dyDescent="0.25">
      <c r="A393" s="63" t="s">
        <v>632</v>
      </c>
      <c r="B393" s="63" t="s">
        <v>633</v>
      </c>
      <c r="C393" s="36">
        <v>4301051142</v>
      </c>
      <c r="D393" s="803">
        <v>4607091387919</v>
      </c>
      <c r="E393" s="803"/>
      <c r="F393" s="62">
        <v>1.35</v>
      </c>
      <c r="G393" s="37">
        <v>6</v>
      </c>
      <c r="H393" s="62">
        <v>8.1</v>
      </c>
      <c r="I393" s="62">
        <v>8.6189999999999998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45</v>
      </c>
      <c r="P393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805"/>
      <c r="R393" s="805"/>
      <c r="S393" s="805"/>
      <c r="T393" s="80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2" t="s">
        <v>634</v>
      </c>
      <c r="AG393" s="78"/>
      <c r="AJ393" s="84" t="s">
        <v>45</v>
      </c>
      <c r="AK393" s="84">
        <v>0</v>
      </c>
      <c r="BB393" s="473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635</v>
      </c>
      <c r="B394" s="63" t="s">
        <v>636</v>
      </c>
      <c r="C394" s="36">
        <v>4301051461</v>
      </c>
      <c r="D394" s="803">
        <v>4680115883604</v>
      </c>
      <c r="E394" s="803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83</v>
      </c>
      <c r="L394" s="37" t="s">
        <v>45</v>
      </c>
      <c r="M394" s="38" t="s">
        <v>112</v>
      </c>
      <c r="N394" s="38"/>
      <c r="O394" s="37">
        <v>45</v>
      </c>
      <c r="P394" s="10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805"/>
      <c r="R394" s="805"/>
      <c r="S394" s="805"/>
      <c r="T394" s="80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637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638</v>
      </c>
      <c r="B395" s="63" t="s">
        <v>639</v>
      </c>
      <c r="C395" s="36">
        <v>4301051864</v>
      </c>
      <c r="D395" s="803">
        <v>4680115883567</v>
      </c>
      <c r="E395" s="803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83</v>
      </c>
      <c r="L395" s="37" t="s">
        <v>45</v>
      </c>
      <c r="M395" s="38" t="s">
        <v>145</v>
      </c>
      <c r="N395" s="38"/>
      <c r="O395" s="37">
        <v>40</v>
      </c>
      <c r="P395" s="10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805"/>
      <c r="R395" s="805"/>
      <c r="S395" s="805"/>
      <c r="T395" s="80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76" t="s">
        <v>640</v>
      </c>
      <c r="AG395" s="78"/>
      <c r="AJ395" s="84" t="s">
        <v>45</v>
      </c>
      <c r="AK395" s="84">
        <v>0</v>
      </c>
      <c r="BB395" s="47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13"/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4"/>
      <c r="P396" s="810" t="s">
        <v>40</v>
      </c>
      <c r="Q396" s="811"/>
      <c r="R396" s="811"/>
      <c r="S396" s="811"/>
      <c r="T396" s="811"/>
      <c r="U396" s="811"/>
      <c r="V396" s="812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13"/>
      <c r="B397" s="813"/>
      <c r="C397" s="813"/>
      <c r="D397" s="813"/>
      <c r="E397" s="813"/>
      <c r="F397" s="813"/>
      <c r="G397" s="813"/>
      <c r="H397" s="813"/>
      <c r="I397" s="813"/>
      <c r="J397" s="813"/>
      <c r="K397" s="813"/>
      <c r="L397" s="813"/>
      <c r="M397" s="813"/>
      <c r="N397" s="813"/>
      <c r="O397" s="814"/>
      <c r="P397" s="810" t="s">
        <v>40</v>
      </c>
      <c r="Q397" s="811"/>
      <c r="R397" s="811"/>
      <c r="S397" s="811"/>
      <c r="T397" s="811"/>
      <c r="U397" s="811"/>
      <c r="V397" s="812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00" t="s">
        <v>641</v>
      </c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00"/>
      <c r="P398" s="800"/>
      <c r="Q398" s="800"/>
      <c r="R398" s="800"/>
      <c r="S398" s="800"/>
      <c r="T398" s="800"/>
      <c r="U398" s="800"/>
      <c r="V398" s="800"/>
      <c r="W398" s="800"/>
      <c r="X398" s="800"/>
      <c r="Y398" s="800"/>
      <c r="Z398" s="800"/>
      <c r="AA398" s="54"/>
      <c r="AB398" s="54"/>
      <c r="AC398" s="54"/>
    </row>
    <row r="399" spans="1:68" ht="16.5" customHeight="1" x14ac:dyDescent="0.25">
      <c r="A399" s="801" t="s">
        <v>642</v>
      </c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1"/>
      <c r="P399" s="801"/>
      <c r="Q399" s="801"/>
      <c r="R399" s="801"/>
      <c r="S399" s="801"/>
      <c r="T399" s="801"/>
      <c r="U399" s="801"/>
      <c r="V399" s="801"/>
      <c r="W399" s="801"/>
      <c r="X399" s="801"/>
      <c r="Y399" s="801"/>
      <c r="Z399" s="801"/>
      <c r="AA399" s="65"/>
      <c r="AB399" s="65"/>
      <c r="AC399" s="79"/>
    </row>
    <row r="400" spans="1:68" ht="14.25" customHeight="1" x14ac:dyDescent="0.25">
      <c r="A400" s="802" t="s">
        <v>101</v>
      </c>
      <c r="B400" s="802"/>
      <c r="C400" s="802"/>
      <c r="D400" s="802"/>
      <c r="E400" s="802"/>
      <c r="F400" s="802"/>
      <c r="G400" s="802"/>
      <c r="H400" s="802"/>
      <c r="I400" s="802"/>
      <c r="J400" s="802"/>
      <c r="K400" s="802"/>
      <c r="L400" s="802"/>
      <c r="M400" s="802"/>
      <c r="N400" s="802"/>
      <c r="O400" s="802"/>
      <c r="P400" s="802"/>
      <c r="Q400" s="802"/>
      <c r="R400" s="802"/>
      <c r="S400" s="802"/>
      <c r="T400" s="802"/>
      <c r="U400" s="802"/>
      <c r="V400" s="802"/>
      <c r="W400" s="802"/>
      <c r="X400" s="802"/>
      <c r="Y400" s="802"/>
      <c r="Z400" s="802"/>
      <c r="AA400" s="66"/>
      <c r="AB400" s="66"/>
      <c r="AC400" s="80"/>
    </row>
    <row r="401" spans="1:68" ht="37.5" customHeight="1" x14ac:dyDescent="0.25">
      <c r="A401" s="63" t="s">
        <v>643</v>
      </c>
      <c r="B401" s="63" t="s">
        <v>644</v>
      </c>
      <c r="C401" s="36">
        <v>4301011869</v>
      </c>
      <c r="D401" s="803">
        <v>4680115884847</v>
      </c>
      <c r="E401" s="803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106</v>
      </c>
      <c r="L401" s="37" t="s">
        <v>114</v>
      </c>
      <c r="M401" s="38" t="s">
        <v>82</v>
      </c>
      <c r="N401" s="38"/>
      <c r="O401" s="37">
        <v>60</v>
      </c>
      <c r="P401" s="10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805"/>
      <c r="R401" s="805"/>
      <c r="S401" s="805"/>
      <c r="T401" s="80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58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78" t="s">
        <v>645</v>
      </c>
      <c r="AG401" s="78"/>
      <c r="AJ401" s="84" t="s">
        <v>115</v>
      </c>
      <c r="AK401" s="84">
        <v>720</v>
      </c>
      <c r="BB401" s="479" t="s">
        <v>66</v>
      </c>
      <c r="BM401" s="78">
        <f t="shared" ref="BM401:BM410" si="59">IFERROR(X401*I401/H401,"0")</f>
        <v>0</v>
      </c>
      <c r="BN401" s="78">
        <f t="shared" ref="BN401:BN410" si="60">IFERROR(Y401*I401/H401,"0")</f>
        <v>0</v>
      </c>
      <c r="BO401" s="78">
        <f t="shared" ref="BO401:BO410" si="61">IFERROR(1/J401*(X401/H401),"0")</f>
        <v>0</v>
      </c>
      <c r="BP401" s="78">
        <f t="shared" ref="BP401:BP410" si="62">IFERROR(1/J401*(Y401/H401),"0")</f>
        <v>0</v>
      </c>
    </row>
    <row r="402" spans="1:68" ht="27" customHeight="1" x14ac:dyDescent="0.25">
      <c r="A402" s="63" t="s">
        <v>643</v>
      </c>
      <c r="B402" s="63" t="s">
        <v>646</v>
      </c>
      <c r="C402" s="36">
        <v>4301011946</v>
      </c>
      <c r="D402" s="803">
        <v>4680115884847</v>
      </c>
      <c r="E402" s="803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106</v>
      </c>
      <c r="L402" s="37" t="s">
        <v>45</v>
      </c>
      <c r="M402" s="38" t="s">
        <v>434</v>
      </c>
      <c r="N402" s="38"/>
      <c r="O402" s="37">
        <v>60</v>
      </c>
      <c r="P402" s="10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805"/>
      <c r="R402" s="805"/>
      <c r="S402" s="805"/>
      <c r="T402" s="80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8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80" t="s">
        <v>647</v>
      </c>
      <c r="AG402" s="78"/>
      <c r="AJ402" s="84" t="s">
        <v>45</v>
      </c>
      <c r="AK402" s="84">
        <v>0</v>
      </c>
      <c r="BB402" s="481" t="s">
        <v>66</v>
      </c>
      <c r="BM402" s="78">
        <f t="shared" si="59"/>
        <v>0</v>
      </c>
      <c r="BN402" s="78">
        <f t="shared" si="60"/>
        <v>0</v>
      </c>
      <c r="BO402" s="78">
        <f t="shared" si="61"/>
        <v>0</v>
      </c>
      <c r="BP402" s="78">
        <f t="shared" si="62"/>
        <v>0</v>
      </c>
    </row>
    <row r="403" spans="1:68" ht="27" customHeight="1" x14ac:dyDescent="0.25">
      <c r="A403" s="63" t="s">
        <v>648</v>
      </c>
      <c r="B403" s="63" t="s">
        <v>649</v>
      </c>
      <c r="C403" s="36">
        <v>4301011870</v>
      </c>
      <c r="D403" s="803">
        <v>4680115884854</v>
      </c>
      <c r="E403" s="803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106</v>
      </c>
      <c r="L403" s="37" t="s">
        <v>114</v>
      </c>
      <c r="M403" s="38" t="s">
        <v>82</v>
      </c>
      <c r="N403" s="38"/>
      <c r="O403" s="37">
        <v>60</v>
      </c>
      <c r="P403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805"/>
      <c r="R403" s="805"/>
      <c r="S403" s="805"/>
      <c r="T403" s="80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8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82" t="s">
        <v>650</v>
      </c>
      <c r="AG403" s="78"/>
      <c r="AJ403" s="84" t="s">
        <v>115</v>
      </c>
      <c r="AK403" s="84">
        <v>720</v>
      </c>
      <c r="BB403" s="483" t="s">
        <v>66</v>
      </c>
      <c r="BM403" s="78">
        <f t="shared" si="59"/>
        <v>0</v>
      </c>
      <c r="BN403" s="78">
        <f t="shared" si="60"/>
        <v>0</v>
      </c>
      <c r="BO403" s="78">
        <f t="shared" si="61"/>
        <v>0</v>
      </c>
      <c r="BP403" s="78">
        <f t="shared" si="62"/>
        <v>0</v>
      </c>
    </row>
    <row r="404" spans="1:68" ht="27" customHeight="1" x14ac:dyDescent="0.25">
      <c r="A404" s="63" t="s">
        <v>648</v>
      </c>
      <c r="B404" s="63" t="s">
        <v>651</v>
      </c>
      <c r="C404" s="36">
        <v>4301011947</v>
      </c>
      <c r="D404" s="803">
        <v>4680115884854</v>
      </c>
      <c r="E404" s="803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106</v>
      </c>
      <c r="L404" s="37" t="s">
        <v>45</v>
      </c>
      <c r="M404" s="38" t="s">
        <v>434</v>
      </c>
      <c r="N404" s="38"/>
      <c r="O404" s="37">
        <v>60</v>
      </c>
      <c r="P404" s="10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805"/>
      <c r="R404" s="805"/>
      <c r="S404" s="805"/>
      <c r="T404" s="80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8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484" t="s">
        <v>647</v>
      </c>
      <c r="AG404" s="78"/>
      <c r="AJ404" s="84" t="s">
        <v>45</v>
      </c>
      <c r="AK404" s="84">
        <v>0</v>
      </c>
      <c r="BB404" s="485" t="s">
        <v>66</v>
      </c>
      <c r="BM404" s="78">
        <f t="shared" si="59"/>
        <v>0</v>
      </c>
      <c r="BN404" s="78">
        <f t="shared" si="60"/>
        <v>0</v>
      </c>
      <c r="BO404" s="78">
        <f t="shared" si="61"/>
        <v>0</v>
      </c>
      <c r="BP404" s="78">
        <f t="shared" si="62"/>
        <v>0</v>
      </c>
    </row>
    <row r="405" spans="1:68" ht="37.5" customHeight="1" x14ac:dyDescent="0.25">
      <c r="A405" s="63" t="s">
        <v>652</v>
      </c>
      <c r="B405" s="63" t="s">
        <v>653</v>
      </c>
      <c r="C405" s="36">
        <v>4301011867</v>
      </c>
      <c r="D405" s="803">
        <v>4680115884830</v>
      </c>
      <c r="E405" s="803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106</v>
      </c>
      <c r="L405" s="37" t="s">
        <v>114</v>
      </c>
      <c r="M405" s="38" t="s">
        <v>82</v>
      </c>
      <c r="N405" s="38"/>
      <c r="O405" s="37">
        <v>60</v>
      </c>
      <c r="P405" s="10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805"/>
      <c r="R405" s="805"/>
      <c r="S405" s="805"/>
      <c r="T405" s="80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8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86" t="s">
        <v>654</v>
      </c>
      <c r="AG405" s="78"/>
      <c r="AJ405" s="84" t="s">
        <v>115</v>
      </c>
      <c r="AK405" s="84">
        <v>720</v>
      </c>
      <c r="BB405" s="487" t="s">
        <v>66</v>
      </c>
      <c r="BM405" s="78">
        <f t="shared" si="59"/>
        <v>0</v>
      </c>
      <c r="BN405" s="78">
        <f t="shared" si="60"/>
        <v>0</v>
      </c>
      <c r="BO405" s="78">
        <f t="shared" si="61"/>
        <v>0</v>
      </c>
      <c r="BP405" s="78">
        <f t="shared" si="62"/>
        <v>0</v>
      </c>
    </row>
    <row r="406" spans="1:68" ht="27" customHeight="1" x14ac:dyDescent="0.25">
      <c r="A406" s="63" t="s">
        <v>652</v>
      </c>
      <c r="B406" s="63" t="s">
        <v>655</v>
      </c>
      <c r="C406" s="36">
        <v>4301011943</v>
      </c>
      <c r="D406" s="803">
        <v>4680115884830</v>
      </c>
      <c r="E406" s="803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45</v>
      </c>
      <c r="M406" s="38" t="s">
        <v>434</v>
      </c>
      <c r="N406" s="38"/>
      <c r="O406" s="37">
        <v>60</v>
      </c>
      <c r="P406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805"/>
      <c r="R406" s="805"/>
      <c r="S406" s="805"/>
      <c r="T406" s="80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8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647</v>
      </c>
      <c r="AG406" s="78"/>
      <c r="AJ406" s="84" t="s">
        <v>45</v>
      </c>
      <c r="AK406" s="84">
        <v>0</v>
      </c>
      <c r="BB406" s="489" t="s">
        <v>66</v>
      </c>
      <c r="BM406" s="78">
        <f t="shared" si="59"/>
        <v>0</v>
      </c>
      <c r="BN406" s="78">
        <f t="shared" si="60"/>
        <v>0</v>
      </c>
      <c r="BO406" s="78">
        <f t="shared" si="61"/>
        <v>0</v>
      </c>
      <c r="BP406" s="78">
        <f t="shared" si="62"/>
        <v>0</v>
      </c>
    </row>
    <row r="407" spans="1:68" ht="27" customHeight="1" x14ac:dyDescent="0.25">
      <c r="A407" s="63" t="s">
        <v>656</v>
      </c>
      <c r="B407" s="63" t="s">
        <v>657</v>
      </c>
      <c r="C407" s="36">
        <v>4301011832</v>
      </c>
      <c r="D407" s="803">
        <v>4607091383997</v>
      </c>
      <c r="E407" s="803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145</v>
      </c>
      <c r="N407" s="38"/>
      <c r="O407" s="37">
        <v>60</v>
      </c>
      <c r="P407" s="10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7" s="805"/>
      <c r="R407" s="805"/>
      <c r="S407" s="805"/>
      <c r="T407" s="80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8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658</v>
      </c>
      <c r="AG407" s="78"/>
      <c r="AJ407" s="84" t="s">
        <v>45</v>
      </c>
      <c r="AK407" s="84">
        <v>0</v>
      </c>
      <c r="BB407" s="491" t="s">
        <v>66</v>
      </c>
      <c r="BM407" s="78">
        <f t="shared" si="59"/>
        <v>0</v>
      </c>
      <c r="BN407" s="78">
        <f t="shared" si="60"/>
        <v>0</v>
      </c>
      <c r="BO407" s="78">
        <f t="shared" si="61"/>
        <v>0</v>
      </c>
      <c r="BP407" s="78">
        <f t="shared" si="62"/>
        <v>0</v>
      </c>
    </row>
    <row r="408" spans="1:68" ht="27" customHeight="1" x14ac:dyDescent="0.25">
      <c r="A408" s="63" t="s">
        <v>659</v>
      </c>
      <c r="B408" s="63" t="s">
        <v>660</v>
      </c>
      <c r="C408" s="36">
        <v>4301011433</v>
      </c>
      <c r="D408" s="803">
        <v>4680115882638</v>
      </c>
      <c r="E408" s="803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113</v>
      </c>
      <c r="L408" s="37" t="s">
        <v>45</v>
      </c>
      <c r="M408" s="38" t="s">
        <v>105</v>
      </c>
      <c r="N408" s="38"/>
      <c r="O408" s="37">
        <v>90</v>
      </c>
      <c r="P408" s="10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805"/>
      <c r="R408" s="805"/>
      <c r="S408" s="805"/>
      <c r="T408" s="806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8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92" t="s">
        <v>661</v>
      </c>
      <c r="AG408" s="78"/>
      <c r="AJ408" s="84" t="s">
        <v>45</v>
      </c>
      <c r="AK408" s="84">
        <v>0</v>
      </c>
      <c r="BB408" s="493" t="s">
        <v>66</v>
      </c>
      <c r="BM408" s="78">
        <f t="shared" si="59"/>
        <v>0</v>
      </c>
      <c r="BN408" s="78">
        <f t="shared" si="60"/>
        <v>0</v>
      </c>
      <c r="BO408" s="78">
        <f t="shared" si="61"/>
        <v>0</v>
      </c>
      <c r="BP408" s="78">
        <f t="shared" si="62"/>
        <v>0</v>
      </c>
    </row>
    <row r="409" spans="1:68" ht="27" customHeight="1" x14ac:dyDescent="0.25">
      <c r="A409" s="63" t="s">
        <v>662</v>
      </c>
      <c r="B409" s="63" t="s">
        <v>663</v>
      </c>
      <c r="C409" s="36">
        <v>4301011952</v>
      </c>
      <c r="D409" s="803">
        <v>4680115884922</v>
      </c>
      <c r="E409" s="803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113</v>
      </c>
      <c r="L409" s="37" t="s">
        <v>45</v>
      </c>
      <c r="M409" s="38" t="s">
        <v>82</v>
      </c>
      <c r="N409" s="38"/>
      <c r="O409" s="37">
        <v>60</v>
      </c>
      <c r="P409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805"/>
      <c r="R409" s="805"/>
      <c r="S409" s="805"/>
      <c r="T409" s="806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8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94" t="s">
        <v>650</v>
      </c>
      <c r="AG409" s="78"/>
      <c r="AJ409" s="84" t="s">
        <v>45</v>
      </c>
      <c r="AK409" s="84">
        <v>0</v>
      </c>
      <c r="BB409" s="495" t="s">
        <v>66</v>
      </c>
      <c r="BM409" s="78">
        <f t="shared" si="59"/>
        <v>0</v>
      </c>
      <c r="BN409" s="78">
        <f t="shared" si="60"/>
        <v>0</v>
      </c>
      <c r="BO409" s="78">
        <f t="shared" si="61"/>
        <v>0</v>
      </c>
      <c r="BP409" s="78">
        <f t="shared" si="62"/>
        <v>0</v>
      </c>
    </row>
    <row r="410" spans="1:68" ht="37.5" customHeight="1" x14ac:dyDescent="0.25">
      <c r="A410" s="63" t="s">
        <v>664</v>
      </c>
      <c r="B410" s="63" t="s">
        <v>665</v>
      </c>
      <c r="C410" s="36">
        <v>4301011868</v>
      </c>
      <c r="D410" s="803">
        <v>4680115884861</v>
      </c>
      <c r="E410" s="803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113</v>
      </c>
      <c r="L410" s="37" t="s">
        <v>45</v>
      </c>
      <c r="M410" s="38" t="s">
        <v>82</v>
      </c>
      <c r="N410" s="38"/>
      <c r="O410" s="37">
        <v>60</v>
      </c>
      <c r="P410" s="10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805"/>
      <c r="R410" s="805"/>
      <c r="S410" s="805"/>
      <c r="T410" s="806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8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96" t="s">
        <v>654</v>
      </c>
      <c r="AG410" s="78"/>
      <c r="AJ410" s="84" t="s">
        <v>45</v>
      </c>
      <c r="AK410" s="84">
        <v>0</v>
      </c>
      <c r="BB410" s="497" t="s">
        <v>66</v>
      </c>
      <c r="BM410" s="78">
        <f t="shared" si="59"/>
        <v>0</v>
      </c>
      <c r="BN410" s="78">
        <f t="shared" si="60"/>
        <v>0</v>
      </c>
      <c r="BO410" s="78">
        <f t="shared" si="61"/>
        <v>0</v>
      </c>
      <c r="BP410" s="78">
        <f t="shared" si="62"/>
        <v>0</v>
      </c>
    </row>
    <row r="411" spans="1:68" x14ac:dyDescent="0.2">
      <c r="A411" s="813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0" t="s">
        <v>40</v>
      </c>
      <c r="Q411" s="811"/>
      <c r="R411" s="811"/>
      <c r="S411" s="811"/>
      <c r="T411" s="811"/>
      <c r="U411" s="811"/>
      <c r="V411" s="812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0" t="s">
        <v>40</v>
      </c>
      <c r="Q412" s="811"/>
      <c r="R412" s="811"/>
      <c r="S412" s="811"/>
      <c r="T412" s="811"/>
      <c r="U412" s="811"/>
      <c r="V412" s="812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802" t="s">
        <v>148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66"/>
      <c r="AB413" s="66"/>
      <c r="AC413" s="80"/>
    </row>
    <row r="414" spans="1:68" ht="27" customHeight="1" x14ac:dyDescent="0.25">
      <c r="A414" s="63" t="s">
        <v>666</v>
      </c>
      <c r="B414" s="63" t="s">
        <v>667</v>
      </c>
      <c r="C414" s="36">
        <v>4301020178</v>
      </c>
      <c r="D414" s="803">
        <v>4607091383980</v>
      </c>
      <c r="E414" s="803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106</v>
      </c>
      <c r="L414" s="37" t="s">
        <v>114</v>
      </c>
      <c r="M414" s="38" t="s">
        <v>105</v>
      </c>
      <c r="N414" s="38"/>
      <c r="O414" s="37">
        <v>50</v>
      </c>
      <c r="P414" s="10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805"/>
      <c r="R414" s="805"/>
      <c r="S414" s="805"/>
      <c r="T414" s="80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498" t="s">
        <v>668</v>
      </c>
      <c r="AG414" s="78"/>
      <c r="AJ414" s="84" t="s">
        <v>115</v>
      </c>
      <c r="AK414" s="84">
        <v>720</v>
      </c>
      <c r="BB414" s="499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4301020179</v>
      </c>
      <c r="D415" s="803">
        <v>4607091384178</v>
      </c>
      <c r="E415" s="803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113</v>
      </c>
      <c r="L415" s="37" t="s">
        <v>45</v>
      </c>
      <c r="M415" s="38" t="s">
        <v>105</v>
      </c>
      <c r="N415" s="38"/>
      <c r="O415" s="37">
        <v>50</v>
      </c>
      <c r="P415" s="10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805"/>
      <c r="R415" s="805"/>
      <c r="S415" s="805"/>
      <c r="T415" s="80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45</v>
      </c>
      <c r="AK415" s="84">
        <v>0</v>
      </c>
      <c r="BB415" s="501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13"/>
      <c r="B416" s="813"/>
      <c r="C416" s="813"/>
      <c r="D416" s="813"/>
      <c r="E416" s="813"/>
      <c r="F416" s="813"/>
      <c r="G416" s="813"/>
      <c r="H416" s="813"/>
      <c r="I416" s="813"/>
      <c r="J416" s="813"/>
      <c r="K416" s="813"/>
      <c r="L416" s="813"/>
      <c r="M416" s="813"/>
      <c r="N416" s="813"/>
      <c r="O416" s="814"/>
      <c r="P416" s="810" t="s">
        <v>40</v>
      </c>
      <c r="Q416" s="811"/>
      <c r="R416" s="811"/>
      <c r="S416" s="811"/>
      <c r="T416" s="811"/>
      <c r="U416" s="811"/>
      <c r="V416" s="812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813"/>
      <c r="B417" s="813"/>
      <c r="C417" s="813"/>
      <c r="D417" s="813"/>
      <c r="E417" s="813"/>
      <c r="F417" s="813"/>
      <c r="G417" s="813"/>
      <c r="H417" s="813"/>
      <c r="I417" s="813"/>
      <c r="J417" s="813"/>
      <c r="K417" s="813"/>
      <c r="L417" s="813"/>
      <c r="M417" s="813"/>
      <c r="N417" s="813"/>
      <c r="O417" s="814"/>
      <c r="P417" s="810" t="s">
        <v>40</v>
      </c>
      <c r="Q417" s="811"/>
      <c r="R417" s="811"/>
      <c r="S417" s="811"/>
      <c r="T417" s="811"/>
      <c r="U417" s="811"/>
      <c r="V417" s="812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802" t="s">
        <v>78</v>
      </c>
      <c r="B418" s="802"/>
      <c r="C418" s="802"/>
      <c r="D418" s="802"/>
      <c r="E418" s="802"/>
      <c r="F418" s="802"/>
      <c r="G418" s="802"/>
      <c r="H418" s="802"/>
      <c r="I418" s="802"/>
      <c r="J418" s="802"/>
      <c r="K418" s="802"/>
      <c r="L418" s="802"/>
      <c r="M418" s="802"/>
      <c r="N418" s="802"/>
      <c r="O418" s="802"/>
      <c r="P418" s="802"/>
      <c r="Q418" s="802"/>
      <c r="R418" s="802"/>
      <c r="S418" s="802"/>
      <c r="T418" s="802"/>
      <c r="U418" s="802"/>
      <c r="V418" s="802"/>
      <c r="W418" s="802"/>
      <c r="X418" s="802"/>
      <c r="Y418" s="802"/>
      <c r="Z418" s="802"/>
      <c r="AA418" s="66"/>
      <c r="AB418" s="66"/>
      <c r="AC418" s="80"/>
    </row>
    <row r="419" spans="1:68" ht="27" customHeight="1" x14ac:dyDescent="0.25">
      <c r="A419" s="63" t="s">
        <v>671</v>
      </c>
      <c r="B419" s="63" t="s">
        <v>672</v>
      </c>
      <c r="C419" s="36">
        <v>4301051903</v>
      </c>
      <c r="D419" s="803">
        <v>4607091383928</v>
      </c>
      <c r="E419" s="803"/>
      <c r="F419" s="62">
        <v>1.5</v>
      </c>
      <c r="G419" s="37">
        <v>6</v>
      </c>
      <c r="H419" s="62">
        <v>9</v>
      </c>
      <c r="I419" s="62">
        <v>9.5250000000000004</v>
      </c>
      <c r="J419" s="37">
        <v>64</v>
      </c>
      <c r="K419" s="37" t="s">
        <v>106</v>
      </c>
      <c r="L419" s="37" t="s">
        <v>45</v>
      </c>
      <c r="M419" s="38" t="s">
        <v>112</v>
      </c>
      <c r="N419" s="38"/>
      <c r="O419" s="37">
        <v>40</v>
      </c>
      <c r="P419" s="1019" t="s">
        <v>673</v>
      </c>
      <c r="Q419" s="805"/>
      <c r="R419" s="805"/>
      <c r="S419" s="805"/>
      <c r="T419" s="80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2" t="s">
        <v>674</v>
      </c>
      <c r="AG419" s="78"/>
      <c r="AJ419" s="84" t="s">
        <v>45</v>
      </c>
      <c r="AK419" s="84">
        <v>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4301051897</v>
      </c>
      <c r="D420" s="803">
        <v>4607091384260</v>
      </c>
      <c r="E420" s="803"/>
      <c r="F420" s="62">
        <v>1.5</v>
      </c>
      <c r="G420" s="37">
        <v>6</v>
      </c>
      <c r="H420" s="62">
        <v>9</v>
      </c>
      <c r="I420" s="62">
        <v>9.5190000000000001</v>
      </c>
      <c r="J420" s="37">
        <v>64</v>
      </c>
      <c r="K420" s="37" t="s">
        <v>106</v>
      </c>
      <c r="L420" s="37" t="s">
        <v>45</v>
      </c>
      <c r="M420" s="38" t="s">
        <v>112</v>
      </c>
      <c r="N420" s="38"/>
      <c r="O420" s="37">
        <v>40</v>
      </c>
      <c r="P420" s="1020" t="s">
        <v>677</v>
      </c>
      <c r="Q420" s="805"/>
      <c r="R420" s="805"/>
      <c r="S420" s="805"/>
      <c r="T420" s="80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IFERROR(IF(Y420=0,"",ROUNDUP(Y420/H420,0)*0.01898),"")</f>
        <v/>
      </c>
      <c r="AA420" s="68" t="s">
        <v>45</v>
      </c>
      <c r="AB420" s="69" t="s">
        <v>45</v>
      </c>
      <c r="AC420" s="504" t="s">
        <v>678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3"/>
      <c r="B421" s="813"/>
      <c r="C421" s="813"/>
      <c r="D421" s="813"/>
      <c r="E421" s="813"/>
      <c r="F421" s="813"/>
      <c r="G421" s="813"/>
      <c r="H421" s="813"/>
      <c r="I421" s="813"/>
      <c r="J421" s="813"/>
      <c r="K421" s="813"/>
      <c r="L421" s="813"/>
      <c r="M421" s="813"/>
      <c r="N421" s="813"/>
      <c r="O421" s="814"/>
      <c r="P421" s="810" t="s">
        <v>40</v>
      </c>
      <c r="Q421" s="811"/>
      <c r="R421" s="811"/>
      <c r="S421" s="811"/>
      <c r="T421" s="811"/>
      <c r="U421" s="811"/>
      <c r="V421" s="812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3"/>
      <c r="B422" s="813"/>
      <c r="C422" s="813"/>
      <c r="D422" s="813"/>
      <c r="E422" s="813"/>
      <c r="F422" s="813"/>
      <c r="G422" s="813"/>
      <c r="H422" s="813"/>
      <c r="I422" s="813"/>
      <c r="J422" s="813"/>
      <c r="K422" s="813"/>
      <c r="L422" s="813"/>
      <c r="M422" s="813"/>
      <c r="N422" s="813"/>
      <c r="O422" s="814"/>
      <c r="P422" s="810" t="s">
        <v>40</v>
      </c>
      <c r="Q422" s="811"/>
      <c r="R422" s="811"/>
      <c r="S422" s="811"/>
      <c r="T422" s="811"/>
      <c r="U422" s="811"/>
      <c r="V422" s="812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2" t="s">
        <v>188</v>
      </c>
      <c r="B423" s="802"/>
      <c r="C423" s="802"/>
      <c r="D423" s="802"/>
      <c r="E423" s="802"/>
      <c r="F423" s="802"/>
      <c r="G423" s="802"/>
      <c r="H423" s="802"/>
      <c r="I423" s="802"/>
      <c r="J423" s="802"/>
      <c r="K423" s="802"/>
      <c r="L423" s="802"/>
      <c r="M423" s="802"/>
      <c r="N423" s="802"/>
      <c r="O423" s="802"/>
      <c r="P423" s="802"/>
      <c r="Q423" s="802"/>
      <c r="R423" s="802"/>
      <c r="S423" s="802"/>
      <c r="T423" s="802"/>
      <c r="U423" s="802"/>
      <c r="V423" s="802"/>
      <c r="W423" s="802"/>
      <c r="X423" s="802"/>
      <c r="Y423" s="802"/>
      <c r="Z423" s="802"/>
      <c r="AA423" s="66"/>
      <c r="AB423" s="66"/>
      <c r="AC423" s="80"/>
    </row>
    <row r="424" spans="1:68" ht="27" customHeight="1" x14ac:dyDescent="0.25">
      <c r="A424" s="63" t="s">
        <v>679</v>
      </c>
      <c r="B424" s="63" t="s">
        <v>680</v>
      </c>
      <c r="C424" s="36">
        <v>4301060439</v>
      </c>
      <c r="D424" s="803">
        <v>4607091384673</v>
      </c>
      <c r="E424" s="803"/>
      <c r="F424" s="62">
        <v>1.5</v>
      </c>
      <c r="G424" s="37">
        <v>6</v>
      </c>
      <c r="H424" s="62">
        <v>9</v>
      </c>
      <c r="I424" s="62">
        <v>9.5190000000000001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30</v>
      </c>
      <c r="P424" s="1021" t="s">
        <v>681</v>
      </c>
      <c r="Q424" s="805"/>
      <c r="R424" s="805"/>
      <c r="S424" s="805"/>
      <c r="T424" s="80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682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13"/>
      <c r="B425" s="813"/>
      <c r="C425" s="813"/>
      <c r="D425" s="813"/>
      <c r="E425" s="813"/>
      <c r="F425" s="813"/>
      <c r="G425" s="813"/>
      <c r="H425" s="813"/>
      <c r="I425" s="813"/>
      <c r="J425" s="813"/>
      <c r="K425" s="813"/>
      <c r="L425" s="813"/>
      <c r="M425" s="813"/>
      <c r="N425" s="813"/>
      <c r="O425" s="814"/>
      <c r="P425" s="810" t="s">
        <v>40</v>
      </c>
      <c r="Q425" s="811"/>
      <c r="R425" s="811"/>
      <c r="S425" s="811"/>
      <c r="T425" s="811"/>
      <c r="U425" s="811"/>
      <c r="V425" s="81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813"/>
      <c r="B426" s="813"/>
      <c r="C426" s="813"/>
      <c r="D426" s="813"/>
      <c r="E426" s="813"/>
      <c r="F426" s="813"/>
      <c r="G426" s="813"/>
      <c r="H426" s="813"/>
      <c r="I426" s="813"/>
      <c r="J426" s="813"/>
      <c r="K426" s="813"/>
      <c r="L426" s="813"/>
      <c r="M426" s="813"/>
      <c r="N426" s="813"/>
      <c r="O426" s="814"/>
      <c r="P426" s="810" t="s">
        <v>40</v>
      </c>
      <c r="Q426" s="811"/>
      <c r="R426" s="811"/>
      <c r="S426" s="811"/>
      <c r="T426" s="811"/>
      <c r="U426" s="811"/>
      <c r="V426" s="81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801" t="s">
        <v>683</v>
      </c>
      <c r="B427" s="801"/>
      <c r="C427" s="801"/>
      <c r="D427" s="801"/>
      <c r="E427" s="801"/>
      <c r="F427" s="801"/>
      <c r="G427" s="801"/>
      <c r="H427" s="801"/>
      <c r="I427" s="801"/>
      <c r="J427" s="801"/>
      <c r="K427" s="801"/>
      <c r="L427" s="801"/>
      <c r="M427" s="801"/>
      <c r="N427" s="801"/>
      <c r="O427" s="801"/>
      <c r="P427" s="801"/>
      <c r="Q427" s="801"/>
      <c r="R427" s="801"/>
      <c r="S427" s="801"/>
      <c r="T427" s="801"/>
      <c r="U427" s="801"/>
      <c r="V427" s="801"/>
      <c r="W427" s="801"/>
      <c r="X427" s="801"/>
      <c r="Y427" s="801"/>
      <c r="Z427" s="801"/>
      <c r="AA427" s="65"/>
      <c r="AB427" s="65"/>
      <c r="AC427" s="79"/>
    </row>
    <row r="428" spans="1:68" ht="14.25" customHeight="1" x14ac:dyDescent="0.25">
      <c r="A428" s="802" t="s">
        <v>101</v>
      </c>
      <c r="B428" s="802"/>
      <c r="C428" s="802"/>
      <c r="D428" s="802"/>
      <c r="E428" s="802"/>
      <c r="F428" s="802"/>
      <c r="G428" s="802"/>
      <c r="H428" s="802"/>
      <c r="I428" s="802"/>
      <c r="J428" s="802"/>
      <c r="K428" s="802"/>
      <c r="L428" s="802"/>
      <c r="M428" s="802"/>
      <c r="N428" s="802"/>
      <c r="O428" s="802"/>
      <c r="P428" s="802"/>
      <c r="Q428" s="802"/>
      <c r="R428" s="802"/>
      <c r="S428" s="802"/>
      <c r="T428" s="802"/>
      <c r="U428" s="802"/>
      <c r="V428" s="802"/>
      <c r="W428" s="802"/>
      <c r="X428" s="802"/>
      <c r="Y428" s="802"/>
      <c r="Z428" s="802"/>
      <c r="AA428" s="66"/>
      <c r="AB428" s="66"/>
      <c r="AC428" s="80"/>
    </row>
    <row r="429" spans="1:68" ht="37.5" customHeight="1" x14ac:dyDescent="0.25">
      <c r="A429" s="63" t="s">
        <v>684</v>
      </c>
      <c r="B429" s="63" t="s">
        <v>685</v>
      </c>
      <c r="C429" s="36">
        <v>4301011873</v>
      </c>
      <c r="D429" s="803">
        <v>4680115881907</v>
      </c>
      <c r="E429" s="803"/>
      <c r="F429" s="62">
        <v>1.8</v>
      </c>
      <c r="G429" s="37">
        <v>6</v>
      </c>
      <c r="H429" s="62">
        <v>10.8</v>
      </c>
      <c r="I429" s="62">
        <v>11.234999999999999</v>
      </c>
      <c r="J429" s="37">
        <v>64</v>
      </c>
      <c r="K429" s="37" t="s">
        <v>106</v>
      </c>
      <c r="L429" s="37" t="s">
        <v>45</v>
      </c>
      <c r="M429" s="38" t="s">
        <v>82</v>
      </c>
      <c r="N429" s="38"/>
      <c r="O429" s="37">
        <v>60</v>
      </c>
      <c r="P429" s="10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805"/>
      <c r="R429" s="805"/>
      <c r="S429" s="805"/>
      <c r="T429" s="80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63"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08" t="s">
        <v>686</v>
      </c>
      <c r="AG429" s="78"/>
      <c r="AJ429" s="84" t="s">
        <v>45</v>
      </c>
      <c r="AK429" s="84">
        <v>0</v>
      </c>
      <c r="BB429" s="509" t="s">
        <v>66</v>
      </c>
      <c r="BM429" s="78">
        <f t="shared" ref="BM429:BM436" si="64">IFERROR(X429*I429/H429,"0")</f>
        <v>0</v>
      </c>
      <c r="BN429" s="78">
        <f t="shared" ref="BN429:BN436" si="65">IFERROR(Y429*I429/H429,"0")</f>
        <v>0</v>
      </c>
      <c r="BO429" s="78">
        <f t="shared" ref="BO429:BO436" si="66">IFERROR(1/J429*(X429/H429),"0")</f>
        <v>0</v>
      </c>
      <c r="BP429" s="78">
        <f t="shared" ref="BP429:BP436" si="67">IFERROR(1/J429*(Y429/H429),"0")</f>
        <v>0</v>
      </c>
    </row>
    <row r="430" spans="1:68" ht="27" customHeight="1" x14ac:dyDescent="0.25">
      <c r="A430" s="63" t="s">
        <v>684</v>
      </c>
      <c r="B430" s="63" t="s">
        <v>687</v>
      </c>
      <c r="C430" s="36">
        <v>4301011483</v>
      </c>
      <c r="D430" s="803">
        <v>4680115881907</v>
      </c>
      <c r="E430" s="803"/>
      <c r="F430" s="62">
        <v>1.8</v>
      </c>
      <c r="G430" s="37">
        <v>6</v>
      </c>
      <c r="H430" s="62">
        <v>10.8</v>
      </c>
      <c r="I430" s="62">
        <v>11.234999999999999</v>
      </c>
      <c r="J430" s="37">
        <v>64</v>
      </c>
      <c r="K430" s="37" t="s">
        <v>106</v>
      </c>
      <c r="L430" s="37" t="s">
        <v>45</v>
      </c>
      <c r="M430" s="38" t="s">
        <v>82</v>
      </c>
      <c r="N430" s="38"/>
      <c r="O430" s="37">
        <v>60</v>
      </c>
      <c r="P430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805"/>
      <c r="R430" s="805"/>
      <c r="S430" s="805"/>
      <c r="T430" s="80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63"/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510" t="s">
        <v>688</v>
      </c>
      <c r="AG430" s="78"/>
      <c r="AJ430" s="84" t="s">
        <v>45</v>
      </c>
      <c r="AK430" s="84">
        <v>0</v>
      </c>
      <c r="BB430" s="511" t="s">
        <v>66</v>
      </c>
      <c r="BM430" s="78">
        <f t="shared" si="64"/>
        <v>0</v>
      </c>
      <c r="BN430" s="78">
        <f t="shared" si="65"/>
        <v>0</v>
      </c>
      <c r="BO430" s="78">
        <f t="shared" si="66"/>
        <v>0</v>
      </c>
      <c r="BP430" s="78">
        <f t="shared" si="67"/>
        <v>0</v>
      </c>
    </row>
    <row r="431" spans="1:68" ht="27" customHeight="1" x14ac:dyDescent="0.25">
      <c r="A431" s="63" t="s">
        <v>689</v>
      </c>
      <c r="B431" s="63" t="s">
        <v>690</v>
      </c>
      <c r="C431" s="36">
        <v>4301011655</v>
      </c>
      <c r="D431" s="803">
        <v>4680115883925</v>
      </c>
      <c r="E431" s="803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106</v>
      </c>
      <c r="L431" s="37" t="s">
        <v>45</v>
      </c>
      <c r="M431" s="38" t="s">
        <v>82</v>
      </c>
      <c r="N431" s="38"/>
      <c r="O431" s="37">
        <v>60</v>
      </c>
      <c r="P431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805"/>
      <c r="R431" s="805"/>
      <c r="S431" s="805"/>
      <c r="T431" s="80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12" t="s">
        <v>688</v>
      </c>
      <c r="AG431" s="78"/>
      <c r="AJ431" s="84" t="s">
        <v>45</v>
      </c>
      <c r="AK431" s="84">
        <v>0</v>
      </c>
      <c r="BB431" s="51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37.5" customHeight="1" x14ac:dyDescent="0.25">
      <c r="A432" s="63" t="s">
        <v>689</v>
      </c>
      <c r="B432" s="63" t="s">
        <v>691</v>
      </c>
      <c r="C432" s="36">
        <v>4301011872</v>
      </c>
      <c r="D432" s="803">
        <v>4680115883925</v>
      </c>
      <c r="E432" s="803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106</v>
      </c>
      <c r="L432" s="37" t="s">
        <v>45</v>
      </c>
      <c r="M432" s="38" t="s">
        <v>82</v>
      </c>
      <c r="N432" s="38"/>
      <c r="O432" s="37">
        <v>60</v>
      </c>
      <c r="P432" s="10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805"/>
      <c r="R432" s="805"/>
      <c r="S432" s="805"/>
      <c r="T432" s="80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14" t="s">
        <v>686</v>
      </c>
      <c r="AG432" s="78"/>
      <c r="AJ432" s="84" t="s">
        <v>45</v>
      </c>
      <c r="AK432" s="84">
        <v>0</v>
      </c>
      <c r="BB432" s="51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37.5" customHeight="1" x14ac:dyDescent="0.25">
      <c r="A433" s="63" t="s">
        <v>692</v>
      </c>
      <c r="B433" s="63" t="s">
        <v>693</v>
      </c>
      <c r="C433" s="36">
        <v>4301011874</v>
      </c>
      <c r="D433" s="803">
        <v>4680115884892</v>
      </c>
      <c r="E433" s="803"/>
      <c r="F433" s="62">
        <v>1.8</v>
      </c>
      <c r="G433" s="37">
        <v>6</v>
      </c>
      <c r="H433" s="62">
        <v>10.8</v>
      </c>
      <c r="I433" s="62">
        <v>11.234999999999999</v>
      </c>
      <c r="J433" s="37">
        <v>64</v>
      </c>
      <c r="K433" s="37" t="s">
        <v>106</v>
      </c>
      <c r="L433" s="37" t="s">
        <v>45</v>
      </c>
      <c r="M433" s="38" t="s">
        <v>82</v>
      </c>
      <c r="N433" s="38"/>
      <c r="O433" s="37">
        <v>60</v>
      </c>
      <c r="P433" s="102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805"/>
      <c r="R433" s="805"/>
      <c r="S433" s="805"/>
      <c r="T433" s="80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16" t="s">
        <v>694</v>
      </c>
      <c r="AG433" s="78"/>
      <c r="AJ433" s="84" t="s">
        <v>45</v>
      </c>
      <c r="AK433" s="84">
        <v>0</v>
      </c>
      <c r="BB433" s="51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37.5" customHeight="1" x14ac:dyDescent="0.25">
      <c r="A434" s="63" t="s">
        <v>695</v>
      </c>
      <c r="B434" s="63" t="s">
        <v>696</v>
      </c>
      <c r="C434" s="36">
        <v>4301011312</v>
      </c>
      <c r="D434" s="803">
        <v>4607091384192</v>
      </c>
      <c r="E434" s="803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105</v>
      </c>
      <c r="N434" s="38"/>
      <c r="O434" s="37">
        <v>60</v>
      </c>
      <c r="P434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805"/>
      <c r="R434" s="805"/>
      <c r="S434" s="805"/>
      <c r="T434" s="80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697</v>
      </c>
      <c r="AG434" s="78"/>
      <c r="AJ434" s="84" t="s">
        <v>45</v>
      </c>
      <c r="AK434" s="84">
        <v>0</v>
      </c>
      <c r="BB434" s="51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37.5" customHeight="1" x14ac:dyDescent="0.25">
      <c r="A435" s="63" t="s">
        <v>698</v>
      </c>
      <c r="B435" s="63" t="s">
        <v>699</v>
      </c>
      <c r="C435" s="36">
        <v>4301011875</v>
      </c>
      <c r="D435" s="803">
        <v>4680115884885</v>
      </c>
      <c r="E435" s="803"/>
      <c r="F435" s="62">
        <v>0.8</v>
      </c>
      <c r="G435" s="37">
        <v>15</v>
      </c>
      <c r="H435" s="62">
        <v>12</v>
      </c>
      <c r="I435" s="62">
        <v>12.435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805"/>
      <c r="R435" s="805"/>
      <c r="S435" s="805"/>
      <c r="T435" s="80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37.5" customHeight="1" x14ac:dyDescent="0.25">
      <c r="A436" s="63" t="s">
        <v>700</v>
      </c>
      <c r="B436" s="63" t="s">
        <v>701</v>
      </c>
      <c r="C436" s="36">
        <v>4301011871</v>
      </c>
      <c r="D436" s="803">
        <v>4680115884908</v>
      </c>
      <c r="E436" s="803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60</v>
      </c>
      <c r="P436" s="10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805"/>
      <c r="R436" s="805"/>
      <c r="S436" s="805"/>
      <c r="T436" s="80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22" t="s">
        <v>694</v>
      </c>
      <c r="AG436" s="78"/>
      <c r="AJ436" s="84" t="s">
        <v>45</v>
      </c>
      <c r="AK436" s="84">
        <v>0</v>
      </c>
      <c r="BB436" s="52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x14ac:dyDescent="0.2">
      <c r="A437" s="813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0" t="s">
        <v>40</v>
      </c>
      <c r="Q437" s="811"/>
      <c r="R437" s="811"/>
      <c r="S437" s="811"/>
      <c r="T437" s="811"/>
      <c r="U437" s="811"/>
      <c r="V437" s="812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0" t="s">
        <v>40</v>
      </c>
      <c r="Q438" s="811"/>
      <c r="R438" s="811"/>
      <c r="S438" s="811"/>
      <c r="T438" s="811"/>
      <c r="U438" s="811"/>
      <c r="V438" s="812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802" t="s">
        <v>159</v>
      </c>
      <c r="B439" s="802"/>
      <c r="C439" s="802"/>
      <c r="D439" s="802"/>
      <c r="E439" s="802"/>
      <c r="F439" s="802"/>
      <c r="G439" s="802"/>
      <c r="H439" s="802"/>
      <c r="I439" s="802"/>
      <c r="J439" s="802"/>
      <c r="K439" s="802"/>
      <c r="L439" s="802"/>
      <c r="M439" s="802"/>
      <c r="N439" s="802"/>
      <c r="O439" s="802"/>
      <c r="P439" s="802"/>
      <c r="Q439" s="802"/>
      <c r="R439" s="802"/>
      <c r="S439" s="802"/>
      <c r="T439" s="802"/>
      <c r="U439" s="802"/>
      <c r="V439" s="802"/>
      <c r="W439" s="802"/>
      <c r="X439" s="802"/>
      <c r="Y439" s="802"/>
      <c r="Z439" s="802"/>
      <c r="AA439" s="66"/>
      <c r="AB439" s="66"/>
      <c r="AC439" s="80"/>
    </row>
    <row r="440" spans="1:68" ht="27" customHeight="1" x14ac:dyDescent="0.25">
      <c r="A440" s="63" t="s">
        <v>702</v>
      </c>
      <c r="B440" s="63" t="s">
        <v>703</v>
      </c>
      <c r="C440" s="36">
        <v>4301031303</v>
      </c>
      <c r="D440" s="803">
        <v>4607091384802</v>
      </c>
      <c r="E440" s="803"/>
      <c r="F440" s="62">
        <v>0.73</v>
      </c>
      <c r="G440" s="37">
        <v>6</v>
      </c>
      <c r="H440" s="62">
        <v>4.38</v>
      </c>
      <c r="I440" s="62">
        <v>4.6500000000000004</v>
      </c>
      <c r="J440" s="37">
        <v>132</v>
      </c>
      <c r="K440" s="37" t="s">
        <v>113</v>
      </c>
      <c r="L440" s="37" t="s">
        <v>45</v>
      </c>
      <c r="M440" s="38" t="s">
        <v>82</v>
      </c>
      <c r="N440" s="38"/>
      <c r="O440" s="37">
        <v>35</v>
      </c>
      <c r="P440" s="10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805"/>
      <c r="R440" s="805"/>
      <c r="S440" s="805"/>
      <c r="T440" s="80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705</v>
      </c>
      <c r="B441" s="63" t="s">
        <v>706</v>
      </c>
      <c r="C441" s="36">
        <v>4301031304</v>
      </c>
      <c r="D441" s="803">
        <v>4607091384826</v>
      </c>
      <c r="E441" s="803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123</v>
      </c>
      <c r="L441" s="37" t="s">
        <v>45</v>
      </c>
      <c r="M441" s="38" t="s">
        <v>82</v>
      </c>
      <c r="N441" s="38"/>
      <c r="O441" s="37">
        <v>35</v>
      </c>
      <c r="P441" s="103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805"/>
      <c r="R441" s="805"/>
      <c r="S441" s="805"/>
      <c r="T441" s="80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0" t="s">
        <v>40</v>
      </c>
      <c r="Q442" s="811"/>
      <c r="R442" s="811"/>
      <c r="S442" s="811"/>
      <c r="T442" s="811"/>
      <c r="U442" s="811"/>
      <c r="V442" s="812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13"/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4"/>
      <c r="P443" s="810" t="s">
        <v>40</v>
      </c>
      <c r="Q443" s="811"/>
      <c r="R443" s="811"/>
      <c r="S443" s="811"/>
      <c r="T443" s="811"/>
      <c r="U443" s="811"/>
      <c r="V443" s="812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02" t="s">
        <v>78</v>
      </c>
      <c r="B444" s="802"/>
      <c r="C444" s="802"/>
      <c r="D444" s="802"/>
      <c r="E444" s="802"/>
      <c r="F444" s="802"/>
      <c r="G444" s="802"/>
      <c r="H444" s="802"/>
      <c r="I444" s="802"/>
      <c r="J444" s="802"/>
      <c r="K444" s="802"/>
      <c r="L444" s="802"/>
      <c r="M444" s="802"/>
      <c r="N444" s="802"/>
      <c r="O444" s="802"/>
      <c r="P444" s="802"/>
      <c r="Q444" s="802"/>
      <c r="R444" s="802"/>
      <c r="S444" s="802"/>
      <c r="T444" s="802"/>
      <c r="U444" s="802"/>
      <c r="V444" s="802"/>
      <c r="W444" s="802"/>
      <c r="X444" s="802"/>
      <c r="Y444" s="802"/>
      <c r="Z444" s="802"/>
      <c r="AA444" s="66"/>
      <c r="AB444" s="66"/>
      <c r="AC444" s="80"/>
    </row>
    <row r="445" spans="1:68" ht="27" customHeight="1" x14ac:dyDescent="0.25">
      <c r="A445" s="63" t="s">
        <v>707</v>
      </c>
      <c r="B445" s="63" t="s">
        <v>708</v>
      </c>
      <c r="C445" s="36">
        <v>4301051899</v>
      </c>
      <c r="D445" s="803">
        <v>4607091384246</v>
      </c>
      <c r="E445" s="803"/>
      <c r="F445" s="62">
        <v>1.5</v>
      </c>
      <c r="G445" s="37">
        <v>6</v>
      </c>
      <c r="H445" s="62">
        <v>9</v>
      </c>
      <c r="I445" s="62">
        <v>9.5190000000000001</v>
      </c>
      <c r="J445" s="37">
        <v>64</v>
      </c>
      <c r="K445" s="37" t="s">
        <v>106</v>
      </c>
      <c r="L445" s="37" t="s">
        <v>45</v>
      </c>
      <c r="M445" s="38" t="s">
        <v>112</v>
      </c>
      <c r="N445" s="38"/>
      <c r="O445" s="37">
        <v>40</v>
      </c>
      <c r="P445" s="10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805"/>
      <c r="R445" s="805"/>
      <c r="S445" s="805"/>
      <c r="T445" s="80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28" t="s">
        <v>709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710</v>
      </c>
      <c r="B446" s="63" t="s">
        <v>711</v>
      </c>
      <c r="C446" s="36">
        <v>4301051901</v>
      </c>
      <c r="D446" s="803">
        <v>4680115881976</v>
      </c>
      <c r="E446" s="803"/>
      <c r="F446" s="62">
        <v>1.5</v>
      </c>
      <c r="G446" s="37">
        <v>6</v>
      </c>
      <c r="H446" s="62">
        <v>9</v>
      </c>
      <c r="I446" s="62">
        <v>9.4350000000000005</v>
      </c>
      <c r="J446" s="37">
        <v>64</v>
      </c>
      <c r="K446" s="37" t="s">
        <v>106</v>
      </c>
      <c r="L446" s="37" t="s">
        <v>45</v>
      </c>
      <c r="M446" s="38" t="s">
        <v>112</v>
      </c>
      <c r="N446" s="38"/>
      <c r="O446" s="37">
        <v>40</v>
      </c>
      <c r="P446" s="1033" t="s">
        <v>712</v>
      </c>
      <c r="Q446" s="805"/>
      <c r="R446" s="805"/>
      <c r="S446" s="805"/>
      <c r="T446" s="80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IFERROR(IF(Y446=0,"",ROUNDUP(Y446/H446,0)*0.01898),"")</f>
        <v/>
      </c>
      <c r="AA446" s="68" t="s">
        <v>45</v>
      </c>
      <c r="AB446" s="69" t="s">
        <v>45</v>
      </c>
      <c r="AC446" s="530" t="s">
        <v>713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714</v>
      </c>
      <c r="B447" s="63" t="s">
        <v>715</v>
      </c>
      <c r="C447" s="36">
        <v>4301051660</v>
      </c>
      <c r="D447" s="803">
        <v>4607091384253</v>
      </c>
      <c r="E447" s="803"/>
      <c r="F447" s="62">
        <v>0.4</v>
      </c>
      <c r="G447" s="37">
        <v>6</v>
      </c>
      <c r="H447" s="62">
        <v>2.4</v>
      </c>
      <c r="I447" s="62">
        <v>2.6640000000000001</v>
      </c>
      <c r="J447" s="37">
        <v>182</v>
      </c>
      <c r="K447" s="37" t="s">
        <v>83</v>
      </c>
      <c r="L447" s="37" t="s">
        <v>45</v>
      </c>
      <c r="M447" s="38" t="s">
        <v>112</v>
      </c>
      <c r="N447" s="38"/>
      <c r="O447" s="37">
        <v>40</v>
      </c>
      <c r="P447" s="10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805"/>
      <c r="R447" s="805"/>
      <c r="S447" s="805"/>
      <c r="T447" s="80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32" t="s">
        <v>709</v>
      </c>
      <c r="AG447" s="78"/>
      <c r="AJ447" s="84" t="s">
        <v>45</v>
      </c>
      <c r="AK447" s="84">
        <v>0</v>
      </c>
      <c r="BB447" s="533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714</v>
      </c>
      <c r="B448" s="63" t="s">
        <v>716</v>
      </c>
      <c r="C448" s="36">
        <v>4301051297</v>
      </c>
      <c r="D448" s="803">
        <v>4607091384253</v>
      </c>
      <c r="E448" s="803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83</v>
      </c>
      <c r="L448" s="37" t="s">
        <v>45</v>
      </c>
      <c r="M448" s="38" t="s">
        <v>82</v>
      </c>
      <c r="N448" s="38"/>
      <c r="O448" s="37">
        <v>40</v>
      </c>
      <c r="P448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805"/>
      <c r="R448" s="805"/>
      <c r="S448" s="805"/>
      <c r="T448" s="80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34" t="s">
        <v>717</v>
      </c>
      <c r="AG448" s="78"/>
      <c r="AJ448" s="84" t="s">
        <v>45</v>
      </c>
      <c r="AK448" s="84">
        <v>0</v>
      </c>
      <c r="BB448" s="535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718</v>
      </c>
      <c r="B449" s="63" t="s">
        <v>719</v>
      </c>
      <c r="C449" s="36">
        <v>4301051444</v>
      </c>
      <c r="D449" s="803">
        <v>4680115881969</v>
      </c>
      <c r="E449" s="80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83</v>
      </c>
      <c r="L449" s="37" t="s">
        <v>45</v>
      </c>
      <c r="M449" s="38" t="s">
        <v>82</v>
      </c>
      <c r="N449" s="38"/>
      <c r="O449" s="37">
        <v>40</v>
      </c>
      <c r="P449" s="10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805"/>
      <c r="R449" s="805"/>
      <c r="S449" s="805"/>
      <c r="T449" s="80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36" t="s">
        <v>720</v>
      </c>
      <c r="AG449" s="78"/>
      <c r="AJ449" s="84" t="s">
        <v>45</v>
      </c>
      <c r="AK449" s="84">
        <v>0</v>
      </c>
      <c r="BB449" s="537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13"/>
      <c r="B450" s="813"/>
      <c r="C450" s="813"/>
      <c r="D450" s="813"/>
      <c r="E450" s="813"/>
      <c r="F450" s="813"/>
      <c r="G450" s="813"/>
      <c r="H450" s="813"/>
      <c r="I450" s="813"/>
      <c r="J450" s="813"/>
      <c r="K450" s="813"/>
      <c r="L450" s="813"/>
      <c r="M450" s="813"/>
      <c r="N450" s="813"/>
      <c r="O450" s="814"/>
      <c r="P450" s="810" t="s">
        <v>40</v>
      </c>
      <c r="Q450" s="811"/>
      <c r="R450" s="811"/>
      <c r="S450" s="811"/>
      <c r="T450" s="811"/>
      <c r="U450" s="811"/>
      <c r="V450" s="812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13"/>
      <c r="B451" s="813"/>
      <c r="C451" s="813"/>
      <c r="D451" s="813"/>
      <c r="E451" s="813"/>
      <c r="F451" s="813"/>
      <c r="G451" s="813"/>
      <c r="H451" s="813"/>
      <c r="I451" s="813"/>
      <c r="J451" s="813"/>
      <c r="K451" s="813"/>
      <c r="L451" s="813"/>
      <c r="M451" s="813"/>
      <c r="N451" s="813"/>
      <c r="O451" s="814"/>
      <c r="P451" s="810" t="s">
        <v>40</v>
      </c>
      <c r="Q451" s="811"/>
      <c r="R451" s="811"/>
      <c r="S451" s="811"/>
      <c r="T451" s="811"/>
      <c r="U451" s="811"/>
      <c r="V451" s="812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802" t="s">
        <v>188</v>
      </c>
      <c r="B452" s="802"/>
      <c r="C452" s="802"/>
      <c r="D452" s="802"/>
      <c r="E452" s="802"/>
      <c r="F452" s="802"/>
      <c r="G452" s="802"/>
      <c r="H452" s="802"/>
      <c r="I452" s="802"/>
      <c r="J452" s="802"/>
      <c r="K452" s="802"/>
      <c r="L452" s="802"/>
      <c r="M452" s="802"/>
      <c r="N452" s="802"/>
      <c r="O452" s="802"/>
      <c r="P452" s="802"/>
      <c r="Q452" s="802"/>
      <c r="R452" s="802"/>
      <c r="S452" s="802"/>
      <c r="T452" s="802"/>
      <c r="U452" s="802"/>
      <c r="V452" s="802"/>
      <c r="W452" s="802"/>
      <c r="X452" s="802"/>
      <c r="Y452" s="802"/>
      <c r="Z452" s="802"/>
      <c r="AA452" s="66"/>
      <c r="AB452" s="66"/>
      <c r="AC452" s="80"/>
    </row>
    <row r="453" spans="1:68" ht="27" customHeight="1" x14ac:dyDescent="0.25">
      <c r="A453" s="63" t="s">
        <v>721</v>
      </c>
      <c r="B453" s="63" t="s">
        <v>722</v>
      </c>
      <c r="C453" s="36">
        <v>4301060441</v>
      </c>
      <c r="D453" s="803">
        <v>4607091389357</v>
      </c>
      <c r="E453" s="803"/>
      <c r="F453" s="62">
        <v>1.5</v>
      </c>
      <c r="G453" s="37">
        <v>6</v>
      </c>
      <c r="H453" s="62">
        <v>9</v>
      </c>
      <c r="I453" s="62">
        <v>9.4350000000000005</v>
      </c>
      <c r="J453" s="37">
        <v>64</v>
      </c>
      <c r="K453" s="37" t="s">
        <v>106</v>
      </c>
      <c r="L453" s="37" t="s">
        <v>45</v>
      </c>
      <c r="M453" s="38" t="s">
        <v>112</v>
      </c>
      <c r="N453" s="38"/>
      <c r="O453" s="37">
        <v>40</v>
      </c>
      <c r="P453" s="1037" t="s">
        <v>723</v>
      </c>
      <c r="Q453" s="805"/>
      <c r="R453" s="805"/>
      <c r="S453" s="805"/>
      <c r="T453" s="80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38" t="s">
        <v>724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0" t="s">
        <v>40</v>
      </c>
      <c r="Q454" s="811"/>
      <c r="R454" s="811"/>
      <c r="S454" s="811"/>
      <c r="T454" s="811"/>
      <c r="U454" s="811"/>
      <c r="V454" s="812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813"/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4"/>
      <c r="P455" s="810" t="s">
        <v>40</v>
      </c>
      <c r="Q455" s="811"/>
      <c r="R455" s="811"/>
      <c r="S455" s="811"/>
      <c r="T455" s="811"/>
      <c r="U455" s="811"/>
      <c r="V455" s="812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00" t="s">
        <v>725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54"/>
      <c r="AB456" s="54"/>
      <c r="AC456" s="54"/>
    </row>
    <row r="457" spans="1:68" ht="16.5" customHeight="1" x14ac:dyDescent="0.25">
      <c r="A457" s="801" t="s">
        <v>726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5"/>
      <c r="AB457" s="65"/>
      <c r="AC457" s="79"/>
    </row>
    <row r="458" spans="1:68" ht="14.25" customHeight="1" x14ac:dyDescent="0.25">
      <c r="A458" s="802" t="s">
        <v>159</v>
      </c>
      <c r="B458" s="802"/>
      <c r="C458" s="802"/>
      <c r="D458" s="802"/>
      <c r="E458" s="802"/>
      <c r="F458" s="802"/>
      <c r="G458" s="802"/>
      <c r="H458" s="802"/>
      <c r="I458" s="802"/>
      <c r="J458" s="802"/>
      <c r="K458" s="802"/>
      <c r="L458" s="802"/>
      <c r="M458" s="802"/>
      <c r="N458" s="802"/>
      <c r="O458" s="802"/>
      <c r="P458" s="802"/>
      <c r="Q458" s="802"/>
      <c r="R458" s="802"/>
      <c r="S458" s="802"/>
      <c r="T458" s="802"/>
      <c r="U458" s="802"/>
      <c r="V458" s="802"/>
      <c r="W458" s="802"/>
      <c r="X458" s="802"/>
      <c r="Y458" s="802"/>
      <c r="Z458" s="802"/>
      <c r="AA458" s="66"/>
      <c r="AB458" s="66"/>
      <c r="AC458" s="80"/>
    </row>
    <row r="459" spans="1:68" ht="27" customHeight="1" x14ac:dyDescent="0.25">
      <c r="A459" s="63" t="s">
        <v>727</v>
      </c>
      <c r="B459" s="63" t="s">
        <v>728</v>
      </c>
      <c r="C459" s="36">
        <v>4301031405</v>
      </c>
      <c r="D459" s="803">
        <v>4680115886100</v>
      </c>
      <c r="E459" s="803"/>
      <c r="F459" s="62">
        <v>0.9</v>
      </c>
      <c r="G459" s="37">
        <v>6</v>
      </c>
      <c r="H459" s="62">
        <v>5.4</v>
      </c>
      <c r="I459" s="62">
        <v>5.61</v>
      </c>
      <c r="J459" s="37">
        <v>132</v>
      </c>
      <c r="K459" s="37" t="s">
        <v>113</v>
      </c>
      <c r="L459" s="37" t="s">
        <v>45</v>
      </c>
      <c r="M459" s="38" t="s">
        <v>82</v>
      </c>
      <c r="N459" s="38"/>
      <c r="O459" s="37">
        <v>50</v>
      </c>
      <c r="P459" s="1038" t="s">
        <v>729</v>
      </c>
      <c r="Q459" s="805"/>
      <c r="R459" s="805"/>
      <c r="S459" s="805"/>
      <c r="T459" s="80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72" si="68"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40" t="s">
        <v>730</v>
      </c>
      <c r="AG459" s="78"/>
      <c r="AJ459" s="84" t="s">
        <v>45</v>
      </c>
      <c r="AK459" s="84">
        <v>0</v>
      </c>
      <c r="BB459" s="541" t="s">
        <v>66</v>
      </c>
      <c r="BM459" s="78">
        <f t="shared" ref="BM459:BM472" si="69">IFERROR(X459*I459/H459,"0")</f>
        <v>0</v>
      </c>
      <c r="BN459" s="78">
        <f t="shared" ref="BN459:BN472" si="70">IFERROR(Y459*I459/H459,"0")</f>
        <v>0</v>
      </c>
      <c r="BO459" s="78">
        <f t="shared" ref="BO459:BO472" si="71">IFERROR(1/J459*(X459/H459),"0")</f>
        <v>0</v>
      </c>
      <c r="BP459" s="78">
        <f t="shared" ref="BP459:BP472" si="72">IFERROR(1/J459*(Y459/H459),"0")</f>
        <v>0</v>
      </c>
    </row>
    <row r="460" spans="1:68" ht="27" customHeight="1" x14ac:dyDescent="0.25">
      <c r="A460" s="63" t="s">
        <v>731</v>
      </c>
      <c r="B460" s="63" t="s">
        <v>732</v>
      </c>
      <c r="C460" s="36">
        <v>4301031406</v>
      </c>
      <c r="D460" s="803">
        <v>4680115886117</v>
      </c>
      <c r="E460" s="803"/>
      <c r="F460" s="62">
        <v>0.9</v>
      </c>
      <c r="G460" s="37">
        <v>6</v>
      </c>
      <c r="H460" s="62">
        <v>5.4</v>
      </c>
      <c r="I460" s="62">
        <v>5.61</v>
      </c>
      <c r="J460" s="37">
        <v>132</v>
      </c>
      <c r="K460" s="37" t="s">
        <v>113</v>
      </c>
      <c r="L460" s="37" t="s">
        <v>45</v>
      </c>
      <c r="M460" s="38" t="s">
        <v>82</v>
      </c>
      <c r="N460" s="38"/>
      <c r="O460" s="37">
        <v>50</v>
      </c>
      <c r="P460" s="1039" t="s">
        <v>733</v>
      </c>
      <c r="Q460" s="805"/>
      <c r="R460" s="805"/>
      <c r="S460" s="805"/>
      <c r="T460" s="80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42" t="s">
        <v>734</v>
      </c>
      <c r="AG460" s="78"/>
      <c r="AJ460" s="84" t="s">
        <v>45</v>
      </c>
      <c r="AK460" s="84">
        <v>0</v>
      </c>
      <c r="BB460" s="543" t="s">
        <v>66</v>
      </c>
      <c r="BM460" s="78">
        <f t="shared" si="69"/>
        <v>0</v>
      </c>
      <c r="BN460" s="78">
        <f t="shared" si="70"/>
        <v>0</v>
      </c>
      <c r="BO460" s="78">
        <f t="shared" si="71"/>
        <v>0</v>
      </c>
      <c r="BP460" s="78">
        <f t="shared" si="72"/>
        <v>0</v>
      </c>
    </row>
    <row r="461" spans="1:68" ht="27" customHeight="1" x14ac:dyDescent="0.25">
      <c r="A461" s="63" t="s">
        <v>731</v>
      </c>
      <c r="B461" s="63" t="s">
        <v>735</v>
      </c>
      <c r="C461" s="36">
        <v>4301031382</v>
      </c>
      <c r="D461" s="803">
        <v>4680115886117</v>
      </c>
      <c r="E461" s="803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82</v>
      </c>
      <c r="N461" s="38"/>
      <c r="O461" s="37">
        <v>50</v>
      </c>
      <c r="P461" s="1040" t="s">
        <v>733</v>
      </c>
      <c r="Q461" s="805"/>
      <c r="R461" s="805"/>
      <c r="S461" s="805"/>
      <c r="T461" s="80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734</v>
      </c>
      <c r="AG461" s="78"/>
      <c r="AJ461" s="84" t="s">
        <v>45</v>
      </c>
      <c r="AK461" s="84">
        <v>0</v>
      </c>
      <c r="BB461" s="545" t="s">
        <v>66</v>
      </c>
      <c r="BM461" s="78">
        <f t="shared" si="69"/>
        <v>0</v>
      </c>
      <c r="BN461" s="78">
        <f t="shared" si="70"/>
        <v>0</v>
      </c>
      <c r="BO461" s="78">
        <f t="shared" si="71"/>
        <v>0</v>
      </c>
      <c r="BP461" s="78">
        <f t="shared" si="72"/>
        <v>0</v>
      </c>
    </row>
    <row r="462" spans="1:68" ht="27" customHeight="1" x14ac:dyDescent="0.25">
      <c r="A462" s="63" t="s">
        <v>736</v>
      </c>
      <c r="B462" s="63" t="s">
        <v>737</v>
      </c>
      <c r="C462" s="36">
        <v>4301031402</v>
      </c>
      <c r="D462" s="803">
        <v>4680115886124</v>
      </c>
      <c r="E462" s="803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113</v>
      </c>
      <c r="L462" s="37" t="s">
        <v>45</v>
      </c>
      <c r="M462" s="38" t="s">
        <v>82</v>
      </c>
      <c r="N462" s="38"/>
      <c r="O462" s="37">
        <v>50</v>
      </c>
      <c r="P462" s="1041" t="s">
        <v>738</v>
      </c>
      <c r="Q462" s="805"/>
      <c r="R462" s="805"/>
      <c r="S462" s="805"/>
      <c r="T462" s="80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46" t="s">
        <v>739</v>
      </c>
      <c r="AG462" s="78"/>
      <c r="AJ462" s="84" t="s">
        <v>45</v>
      </c>
      <c r="AK462" s="84">
        <v>0</v>
      </c>
      <c r="BB462" s="547" t="s">
        <v>66</v>
      </c>
      <c r="BM462" s="78">
        <f t="shared" si="69"/>
        <v>0</v>
      </c>
      <c r="BN462" s="78">
        <f t="shared" si="70"/>
        <v>0</v>
      </c>
      <c r="BO462" s="78">
        <f t="shared" si="71"/>
        <v>0</v>
      </c>
      <c r="BP462" s="78">
        <f t="shared" si="72"/>
        <v>0</v>
      </c>
    </row>
    <row r="463" spans="1:68" ht="27" customHeight="1" x14ac:dyDescent="0.25">
      <c r="A463" s="63" t="s">
        <v>740</v>
      </c>
      <c r="B463" s="63" t="s">
        <v>741</v>
      </c>
      <c r="C463" s="36">
        <v>4301031335</v>
      </c>
      <c r="D463" s="803">
        <v>4680115883147</v>
      </c>
      <c r="E463" s="80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123</v>
      </c>
      <c r="L463" s="37" t="s">
        <v>45</v>
      </c>
      <c r="M463" s="38" t="s">
        <v>82</v>
      </c>
      <c r="N463" s="38"/>
      <c r="O463" s="37">
        <v>50</v>
      </c>
      <c r="P463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805"/>
      <c r="R463" s="805"/>
      <c r="S463" s="805"/>
      <c r="T463" s="80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 t="shared" ref="Z463:Z472" si="73">IFERROR(IF(Y463=0,"",ROUNDUP(Y463/H463,0)*0.00502),"")</f>
        <v/>
      </c>
      <c r="AA463" s="68" t="s">
        <v>45</v>
      </c>
      <c r="AB463" s="69" t="s">
        <v>45</v>
      </c>
      <c r="AC463" s="548" t="s">
        <v>730</v>
      </c>
      <c r="AG463" s="78"/>
      <c r="AJ463" s="84" t="s">
        <v>45</v>
      </c>
      <c r="AK463" s="84">
        <v>0</v>
      </c>
      <c r="BB463" s="549" t="s">
        <v>66</v>
      </c>
      <c r="BM463" s="78">
        <f t="shared" si="69"/>
        <v>0</v>
      </c>
      <c r="BN463" s="78">
        <f t="shared" si="70"/>
        <v>0</v>
      </c>
      <c r="BO463" s="78">
        <f t="shared" si="71"/>
        <v>0</v>
      </c>
      <c r="BP463" s="78">
        <f t="shared" si="72"/>
        <v>0</v>
      </c>
    </row>
    <row r="464" spans="1:68" ht="27" customHeight="1" x14ac:dyDescent="0.25">
      <c r="A464" s="63" t="s">
        <v>740</v>
      </c>
      <c r="B464" s="63" t="s">
        <v>742</v>
      </c>
      <c r="C464" s="36">
        <v>4301031366</v>
      </c>
      <c r="D464" s="803">
        <v>4680115883147</v>
      </c>
      <c r="E464" s="80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123</v>
      </c>
      <c r="L464" s="37" t="s">
        <v>45</v>
      </c>
      <c r="M464" s="38" t="s">
        <v>82</v>
      </c>
      <c r="N464" s="38"/>
      <c r="O464" s="37">
        <v>50</v>
      </c>
      <c r="P464" s="1043" t="s">
        <v>743</v>
      </c>
      <c r="Q464" s="805"/>
      <c r="R464" s="805"/>
      <c r="S464" s="805"/>
      <c r="T464" s="80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 t="shared" si="73"/>
        <v/>
      </c>
      <c r="AA464" s="68" t="s">
        <v>45</v>
      </c>
      <c r="AB464" s="69" t="s">
        <v>45</v>
      </c>
      <c r="AC464" s="550" t="s">
        <v>730</v>
      </c>
      <c r="AG464" s="78"/>
      <c r="AJ464" s="84" t="s">
        <v>45</v>
      </c>
      <c r="AK464" s="84">
        <v>0</v>
      </c>
      <c r="BB464" s="551" t="s">
        <v>66</v>
      </c>
      <c r="BM464" s="78">
        <f t="shared" si="69"/>
        <v>0</v>
      </c>
      <c r="BN464" s="78">
        <f t="shared" si="70"/>
        <v>0</v>
      </c>
      <c r="BO464" s="78">
        <f t="shared" si="71"/>
        <v>0</v>
      </c>
      <c r="BP464" s="78">
        <f t="shared" si="72"/>
        <v>0</v>
      </c>
    </row>
    <row r="465" spans="1:68" ht="27" customHeight="1" x14ac:dyDescent="0.25">
      <c r="A465" s="63" t="s">
        <v>744</v>
      </c>
      <c r="B465" s="63" t="s">
        <v>745</v>
      </c>
      <c r="C465" s="36">
        <v>4301031362</v>
      </c>
      <c r="D465" s="803">
        <v>4607091384338</v>
      </c>
      <c r="E465" s="803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123</v>
      </c>
      <c r="L465" s="37" t="s">
        <v>45</v>
      </c>
      <c r="M465" s="38" t="s">
        <v>82</v>
      </c>
      <c r="N465" s="38"/>
      <c r="O465" s="37">
        <v>50</v>
      </c>
      <c r="P465" s="104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805"/>
      <c r="R465" s="805"/>
      <c r="S465" s="805"/>
      <c r="T465" s="80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 t="shared" si="73"/>
        <v/>
      </c>
      <c r="AA465" s="68" t="s">
        <v>45</v>
      </c>
      <c r="AB465" s="69" t="s">
        <v>45</v>
      </c>
      <c r="AC465" s="552" t="s">
        <v>730</v>
      </c>
      <c r="AG465" s="78"/>
      <c r="AJ465" s="84" t="s">
        <v>45</v>
      </c>
      <c r="AK465" s="84">
        <v>0</v>
      </c>
      <c r="BB465" s="553" t="s">
        <v>66</v>
      </c>
      <c r="BM465" s="78">
        <f t="shared" si="69"/>
        <v>0</v>
      </c>
      <c r="BN465" s="78">
        <f t="shared" si="70"/>
        <v>0</v>
      </c>
      <c r="BO465" s="78">
        <f t="shared" si="71"/>
        <v>0</v>
      </c>
      <c r="BP465" s="78">
        <f t="shared" si="72"/>
        <v>0</v>
      </c>
    </row>
    <row r="466" spans="1:68" ht="37.5" customHeight="1" x14ac:dyDescent="0.25">
      <c r="A466" s="63" t="s">
        <v>746</v>
      </c>
      <c r="B466" s="63" t="s">
        <v>747</v>
      </c>
      <c r="C466" s="36">
        <v>4301031336</v>
      </c>
      <c r="D466" s="803">
        <v>4680115883154</v>
      </c>
      <c r="E466" s="803"/>
      <c r="F466" s="62">
        <v>0.28000000000000003</v>
      </c>
      <c r="G466" s="37">
        <v>6</v>
      </c>
      <c r="H466" s="62">
        <v>1.68</v>
      </c>
      <c r="I466" s="62">
        <v>1.81</v>
      </c>
      <c r="J466" s="37">
        <v>234</v>
      </c>
      <c r="K466" s="37" t="s">
        <v>123</v>
      </c>
      <c r="L466" s="37" t="s">
        <v>45</v>
      </c>
      <c r="M466" s="38" t="s">
        <v>82</v>
      </c>
      <c r="N466" s="38"/>
      <c r="O466" s="37">
        <v>50</v>
      </c>
      <c r="P466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805"/>
      <c r="R466" s="805"/>
      <c r="S466" s="805"/>
      <c r="T466" s="80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 t="shared" si="73"/>
        <v/>
      </c>
      <c r="AA466" s="68" t="s">
        <v>45</v>
      </c>
      <c r="AB466" s="69" t="s">
        <v>45</v>
      </c>
      <c r="AC466" s="554" t="s">
        <v>748</v>
      </c>
      <c r="AG466" s="78"/>
      <c r="AJ466" s="84" t="s">
        <v>45</v>
      </c>
      <c r="AK466" s="84">
        <v>0</v>
      </c>
      <c r="BB466" s="555" t="s">
        <v>66</v>
      </c>
      <c r="BM466" s="78">
        <f t="shared" si="69"/>
        <v>0</v>
      </c>
      <c r="BN466" s="78">
        <f t="shared" si="70"/>
        <v>0</v>
      </c>
      <c r="BO466" s="78">
        <f t="shared" si="71"/>
        <v>0</v>
      </c>
      <c r="BP466" s="78">
        <f t="shared" si="72"/>
        <v>0</v>
      </c>
    </row>
    <row r="467" spans="1:68" ht="37.5" customHeight="1" x14ac:dyDescent="0.25">
      <c r="A467" s="63" t="s">
        <v>746</v>
      </c>
      <c r="B467" s="63" t="s">
        <v>749</v>
      </c>
      <c r="C467" s="36">
        <v>4301031374</v>
      </c>
      <c r="D467" s="803">
        <v>4680115883154</v>
      </c>
      <c r="E467" s="803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123</v>
      </c>
      <c r="L467" s="37" t="s">
        <v>45</v>
      </c>
      <c r="M467" s="38" t="s">
        <v>82</v>
      </c>
      <c r="N467" s="38"/>
      <c r="O467" s="37">
        <v>50</v>
      </c>
      <c r="P467" s="1046" t="s">
        <v>750</v>
      </c>
      <c r="Q467" s="805"/>
      <c r="R467" s="805"/>
      <c r="S467" s="805"/>
      <c r="T467" s="80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 t="shared" si="73"/>
        <v/>
      </c>
      <c r="AA467" s="68" t="s">
        <v>45</v>
      </c>
      <c r="AB467" s="69" t="s">
        <v>45</v>
      </c>
      <c r="AC467" s="556" t="s">
        <v>748</v>
      </c>
      <c r="AG467" s="78"/>
      <c r="AJ467" s="84" t="s">
        <v>45</v>
      </c>
      <c r="AK467" s="84">
        <v>0</v>
      </c>
      <c r="BB467" s="557" t="s">
        <v>66</v>
      </c>
      <c r="BM467" s="78">
        <f t="shared" si="69"/>
        <v>0</v>
      </c>
      <c r="BN467" s="78">
        <f t="shared" si="70"/>
        <v>0</v>
      </c>
      <c r="BO467" s="78">
        <f t="shared" si="71"/>
        <v>0</v>
      </c>
      <c r="BP467" s="78">
        <f t="shared" si="72"/>
        <v>0</v>
      </c>
    </row>
    <row r="468" spans="1:68" ht="37.5" customHeight="1" x14ac:dyDescent="0.25">
      <c r="A468" s="63" t="s">
        <v>751</v>
      </c>
      <c r="B468" s="63" t="s">
        <v>752</v>
      </c>
      <c r="C468" s="36">
        <v>4301031361</v>
      </c>
      <c r="D468" s="803">
        <v>4607091389524</v>
      </c>
      <c r="E468" s="803"/>
      <c r="F468" s="62">
        <v>0.35</v>
      </c>
      <c r="G468" s="37">
        <v>6</v>
      </c>
      <c r="H468" s="62">
        <v>2.1</v>
      </c>
      <c r="I468" s="62">
        <v>2.23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805"/>
      <c r="R468" s="805"/>
      <c r="S468" s="805"/>
      <c r="T468" s="80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 t="shared" si="73"/>
        <v/>
      </c>
      <c r="AA468" s="68" t="s">
        <v>45</v>
      </c>
      <c r="AB468" s="69" t="s">
        <v>45</v>
      </c>
      <c r="AC468" s="558" t="s">
        <v>748</v>
      </c>
      <c r="AG468" s="78"/>
      <c r="AJ468" s="84" t="s">
        <v>45</v>
      </c>
      <c r="AK468" s="84">
        <v>0</v>
      </c>
      <c r="BB468" s="559" t="s">
        <v>66</v>
      </c>
      <c r="BM468" s="78">
        <f t="shared" si="69"/>
        <v>0</v>
      </c>
      <c r="BN468" s="78">
        <f t="shared" si="70"/>
        <v>0</v>
      </c>
      <c r="BO468" s="78">
        <f t="shared" si="71"/>
        <v>0</v>
      </c>
      <c r="BP468" s="78">
        <f t="shared" si="72"/>
        <v>0</v>
      </c>
    </row>
    <row r="469" spans="1:68" ht="27" customHeight="1" x14ac:dyDescent="0.25">
      <c r="A469" s="63" t="s">
        <v>753</v>
      </c>
      <c r="B469" s="63" t="s">
        <v>754</v>
      </c>
      <c r="C469" s="36">
        <v>4301031337</v>
      </c>
      <c r="D469" s="803">
        <v>4680115883161</v>
      </c>
      <c r="E469" s="803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805"/>
      <c r="R469" s="805"/>
      <c r="S469" s="805"/>
      <c r="T469" s="80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 t="shared" si="73"/>
        <v/>
      </c>
      <c r="AA469" s="68" t="s">
        <v>45</v>
      </c>
      <c r="AB469" s="69" t="s">
        <v>45</v>
      </c>
      <c r="AC469" s="560" t="s">
        <v>755</v>
      </c>
      <c r="AG469" s="78"/>
      <c r="AJ469" s="84" t="s">
        <v>45</v>
      </c>
      <c r="AK469" s="84">
        <v>0</v>
      </c>
      <c r="BB469" s="561" t="s">
        <v>66</v>
      </c>
      <c r="BM469" s="78">
        <f t="shared" si="69"/>
        <v>0</v>
      </c>
      <c r="BN469" s="78">
        <f t="shared" si="70"/>
        <v>0</v>
      </c>
      <c r="BO469" s="78">
        <f t="shared" si="71"/>
        <v>0</v>
      </c>
      <c r="BP469" s="78">
        <f t="shared" si="72"/>
        <v>0</v>
      </c>
    </row>
    <row r="470" spans="1:68" ht="27" customHeight="1" x14ac:dyDescent="0.25">
      <c r="A470" s="63" t="s">
        <v>753</v>
      </c>
      <c r="B470" s="63" t="s">
        <v>756</v>
      </c>
      <c r="C470" s="36">
        <v>4301031364</v>
      </c>
      <c r="D470" s="803">
        <v>4680115883161</v>
      </c>
      <c r="E470" s="803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49" t="s">
        <v>757</v>
      </c>
      <c r="Q470" s="805"/>
      <c r="R470" s="805"/>
      <c r="S470" s="805"/>
      <c r="T470" s="80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 t="shared" si="73"/>
        <v/>
      </c>
      <c r="AA470" s="68" t="s">
        <v>45</v>
      </c>
      <c r="AB470" s="69" t="s">
        <v>45</v>
      </c>
      <c r="AC470" s="562" t="s">
        <v>755</v>
      </c>
      <c r="AG470" s="78"/>
      <c r="AJ470" s="84" t="s">
        <v>45</v>
      </c>
      <c r="AK470" s="84">
        <v>0</v>
      </c>
      <c r="BB470" s="563" t="s">
        <v>66</v>
      </c>
      <c r="BM470" s="78">
        <f t="shared" si="69"/>
        <v>0</v>
      </c>
      <c r="BN470" s="78">
        <f t="shared" si="70"/>
        <v>0</v>
      </c>
      <c r="BO470" s="78">
        <f t="shared" si="71"/>
        <v>0</v>
      </c>
      <c r="BP470" s="78">
        <f t="shared" si="72"/>
        <v>0</v>
      </c>
    </row>
    <row r="471" spans="1:68" ht="27" customHeight="1" x14ac:dyDescent="0.25">
      <c r="A471" s="63" t="s">
        <v>758</v>
      </c>
      <c r="B471" s="63" t="s">
        <v>759</v>
      </c>
      <c r="C471" s="36">
        <v>4301031358</v>
      </c>
      <c r="D471" s="803">
        <v>4607091389531</v>
      </c>
      <c r="E471" s="803"/>
      <c r="F471" s="62">
        <v>0.35</v>
      </c>
      <c r="G471" s="37">
        <v>6</v>
      </c>
      <c r="H471" s="62">
        <v>2.1</v>
      </c>
      <c r="I471" s="62">
        <v>2.23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805"/>
      <c r="R471" s="805"/>
      <c r="S471" s="805"/>
      <c r="T471" s="80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 t="shared" si="73"/>
        <v/>
      </c>
      <c r="AA471" s="68" t="s">
        <v>45</v>
      </c>
      <c r="AB471" s="69" t="s">
        <v>45</v>
      </c>
      <c r="AC471" s="564" t="s">
        <v>760</v>
      </c>
      <c r="AG471" s="78"/>
      <c r="AJ471" s="84" t="s">
        <v>45</v>
      </c>
      <c r="AK471" s="84">
        <v>0</v>
      </c>
      <c r="BB471" s="565" t="s">
        <v>66</v>
      </c>
      <c r="BM471" s="78">
        <f t="shared" si="69"/>
        <v>0</v>
      </c>
      <c r="BN471" s="78">
        <f t="shared" si="70"/>
        <v>0</v>
      </c>
      <c r="BO471" s="78">
        <f t="shared" si="71"/>
        <v>0</v>
      </c>
      <c r="BP471" s="78">
        <f t="shared" si="72"/>
        <v>0</v>
      </c>
    </row>
    <row r="472" spans="1:68" ht="37.5" customHeight="1" x14ac:dyDescent="0.25">
      <c r="A472" s="63" t="s">
        <v>761</v>
      </c>
      <c r="B472" s="63" t="s">
        <v>762</v>
      </c>
      <c r="C472" s="36">
        <v>4301031360</v>
      </c>
      <c r="D472" s="803">
        <v>4607091384345</v>
      </c>
      <c r="E472" s="803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805"/>
      <c r="R472" s="805"/>
      <c r="S472" s="805"/>
      <c r="T472" s="80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 t="shared" si="73"/>
        <v/>
      </c>
      <c r="AA472" s="68" t="s">
        <v>45</v>
      </c>
      <c r="AB472" s="69" t="s">
        <v>45</v>
      </c>
      <c r="AC472" s="566" t="s">
        <v>755</v>
      </c>
      <c r="AG472" s="78"/>
      <c r="AJ472" s="84" t="s">
        <v>45</v>
      </c>
      <c r="AK472" s="84">
        <v>0</v>
      </c>
      <c r="BB472" s="567" t="s">
        <v>66</v>
      </c>
      <c r="BM472" s="78">
        <f t="shared" si="69"/>
        <v>0</v>
      </c>
      <c r="BN472" s="78">
        <f t="shared" si="70"/>
        <v>0</v>
      </c>
      <c r="BO472" s="78">
        <f t="shared" si="71"/>
        <v>0</v>
      </c>
      <c r="BP472" s="78">
        <f t="shared" si="72"/>
        <v>0</v>
      </c>
    </row>
    <row r="473" spans="1:68" x14ac:dyDescent="0.2">
      <c r="A473" s="813"/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4"/>
      <c r="P473" s="810" t="s">
        <v>40</v>
      </c>
      <c r="Q473" s="811"/>
      <c r="R473" s="811"/>
      <c r="S473" s="811"/>
      <c r="T473" s="811"/>
      <c r="U473" s="811"/>
      <c r="V473" s="812"/>
      <c r="W473" s="42" t="s">
        <v>39</v>
      </c>
      <c r="X473" s="43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3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43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813"/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4"/>
      <c r="P474" s="810" t="s">
        <v>40</v>
      </c>
      <c r="Q474" s="811"/>
      <c r="R474" s="811"/>
      <c r="S474" s="811"/>
      <c r="T474" s="811"/>
      <c r="U474" s="811"/>
      <c r="V474" s="812"/>
      <c r="W474" s="42" t="s">
        <v>0</v>
      </c>
      <c r="X474" s="43">
        <f>IFERROR(SUM(X459:X472),"0")</f>
        <v>0</v>
      </c>
      <c r="Y474" s="43">
        <f>IFERROR(SUM(Y459:Y472),"0")</f>
        <v>0</v>
      </c>
      <c r="Z474" s="42"/>
      <c r="AA474" s="67"/>
      <c r="AB474" s="67"/>
      <c r="AC474" s="67"/>
    </row>
    <row r="475" spans="1:68" ht="14.25" customHeight="1" x14ac:dyDescent="0.25">
      <c r="A475" s="802" t="s">
        <v>78</v>
      </c>
      <c r="B475" s="802"/>
      <c r="C475" s="802"/>
      <c r="D475" s="802"/>
      <c r="E475" s="802"/>
      <c r="F475" s="802"/>
      <c r="G475" s="802"/>
      <c r="H475" s="802"/>
      <c r="I475" s="802"/>
      <c r="J475" s="802"/>
      <c r="K475" s="802"/>
      <c r="L475" s="802"/>
      <c r="M475" s="802"/>
      <c r="N475" s="802"/>
      <c r="O475" s="802"/>
      <c r="P475" s="802"/>
      <c r="Q475" s="802"/>
      <c r="R475" s="802"/>
      <c r="S475" s="802"/>
      <c r="T475" s="802"/>
      <c r="U475" s="802"/>
      <c r="V475" s="802"/>
      <c r="W475" s="802"/>
      <c r="X475" s="802"/>
      <c r="Y475" s="802"/>
      <c r="Z475" s="802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4301051284</v>
      </c>
      <c r="D476" s="803">
        <v>4607091384352</v>
      </c>
      <c r="E476" s="803"/>
      <c r="F476" s="62">
        <v>0.6</v>
      </c>
      <c r="G476" s="37">
        <v>4</v>
      </c>
      <c r="H476" s="62">
        <v>2.4</v>
      </c>
      <c r="I476" s="62">
        <v>2.6459999999999999</v>
      </c>
      <c r="J476" s="37">
        <v>132</v>
      </c>
      <c r="K476" s="37" t="s">
        <v>113</v>
      </c>
      <c r="L476" s="37" t="s">
        <v>45</v>
      </c>
      <c r="M476" s="38" t="s">
        <v>112</v>
      </c>
      <c r="N476" s="38"/>
      <c r="O476" s="37">
        <v>45</v>
      </c>
      <c r="P476" s="10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805"/>
      <c r="R476" s="805"/>
      <c r="S476" s="805"/>
      <c r="T476" s="80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68" t="s">
        <v>765</v>
      </c>
      <c r="AG476" s="78"/>
      <c r="AJ476" s="84" t="s">
        <v>45</v>
      </c>
      <c r="AK476" s="84">
        <v>0</v>
      </c>
      <c r="BB476" s="56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766</v>
      </c>
      <c r="B477" s="63" t="s">
        <v>767</v>
      </c>
      <c r="C477" s="36">
        <v>4301051431</v>
      </c>
      <c r="D477" s="803">
        <v>4607091389654</v>
      </c>
      <c r="E477" s="803"/>
      <c r="F477" s="62">
        <v>0.33</v>
      </c>
      <c r="G477" s="37">
        <v>6</v>
      </c>
      <c r="H477" s="62">
        <v>1.98</v>
      </c>
      <c r="I477" s="62">
        <v>2.238</v>
      </c>
      <c r="J477" s="37">
        <v>182</v>
      </c>
      <c r="K477" s="37" t="s">
        <v>83</v>
      </c>
      <c r="L477" s="37" t="s">
        <v>45</v>
      </c>
      <c r="M477" s="38" t="s">
        <v>112</v>
      </c>
      <c r="N477" s="38"/>
      <c r="O477" s="37">
        <v>45</v>
      </c>
      <c r="P477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805"/>
      <c r="R477" s="805"/>
      <c r="S477" s="805"/>
      <c r="T477" s="80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0" t="s">
        <v>768</v>
      </c>
      <c r="AG477" s="78"/>
      <c r="AJ477" s="84" t="s">
        <v>45</v>
      </c>
      <c r="AK477" s="84">
        <v>0</v>
      </c>
      <c r="BB477" s="57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13"/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4"/>
      <c r="P478" s="810" t="s">
        <v>40</v>
      </c>
      <c r="Q478" s="811"/>
      <c r="R478" s="811"/>
      <c r="S478" s="811"/>
      <c r="T478" s="811"/>
      <c r="U478" s="811"/>
      <c r="V478" s="812"/>
      <c r="W478" s="42" t="s">
        <v>39</v>
      </c>
      <c r="X478" s="43">
        <f>IFERROR(X476/H476,"0")+IFERROR(X477/H477,"0")</f>
        <v>0</v>
      </c>
      <c r="Y478" s="43">
        <f>IFERROR(Y476/H476,"0")+IFERROR(Y477/H477,"0")</f>
        <v>0</v>
      </c>
      <c r="Z478" s="43">
        <f>IFERROR(IF(Z476="",0,Z476),"0")+IFERROR(IF(Z477="",0,Z477),"0")</f>
        <v>0</v>
      </c>
      <c r="AA478" s="67"/>
      <c r="AB478" s="67"/>
      <c r="AC478" s="67"/>
    </row>
    <row r="479" spans="1:68" x14ac:dyDescent="0.2">
      <c r="A479" s="813"/>
      <c r="B479" s="813"/>
      <c r="C479" s="813"/>
      <c r="D479" s="813"/>
      <c r="E479" s="813"/>
      <c r="F479" s="813"/>
      <c r="G479" s="813"/>
      <c r="H479" s="813"/>
      <c r="I479" s="813"/>
      <c r="J479" s="813"/>
      <c r="K479" s="813"/>
      <c r="L479" s="813"/>
      <c r="M479" s="813"/>
      <c r="N479" s="813"/>
      <c r="O479" s="814"/>
      <c r="P479" s="810" t="s">
        <v>40</v>
      </c>
      <c r="Q479" s="811"/>
      <c r="R479" s="811"/>
      <c r="S479" s="811"/>
      <c r="T479" s="811"/>
      <c r="U479" s="811"/>
      <c r="V479" s="812"/>
      <c r="W479" s="42" t="s">
        <v>0</v>
      </c>
      <c r="X479" s="43">
        <f>IFERROR(SUM(X476:X477),"0")</f>
        <v>0</v>
      </c>
      <c r="Y479" s="43">
        <f>IFERROR(SUM(Y476:Y477),"0")</f>
        <v>0</v>
      </c>
      <c r="Z479" s="42"/>
      <c r="AA479" s="67"/>
      <c r="AB479" s="67"/>
      <c r="AC479" s="67"/>
    </row>
    <row r="480" spans="1:68" ht="16.5" customHeight="1" x14ac:dyDescent="0.25">
      <c r="A480" s="801" t="s">
        <v>769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5"/>
      <c r="AB480" s="65"/>
      <c r="AC480" s="79"/>
    </row>
    <row r="481" spans="1:68" ht="14.25" customHeight="1" x14ac:dyDescent="0.25">
      <c r="A481" s="802" t="s">
        <v>148</v>
      </c>
      <c r="B481" s="802"/>
      <c r="C481" s="802"/>
      <c r="D481" s="802"/>
      <c r="E481" s="802"/>
      <c r="F481" s="802"/>
      <c r="G481" s="802"/>
      <c r="H481" s="802"/>
      <c r="I481" s="802"/>
      <c r="J481" s="802"/>
      <c r="K481" s="802"/>
      <c r="L481" s="802"/>
      <c r="M481" s="802"/>
      <c r="N481" s="802"/>
      <c r="O481" s="802"/>
      <c r="P481" s="802"/>
      <c r="Q481" s="802"/>
      <c r="R481" s="802"/>
      <c r="S481" s="802"/>
      <c r="T481" s="802"/>
      <c r="U481" s="802"/>
      <c r="V481" s="802"/>
      <c r="W481" s="802"/>
      <c r="X481" s="802"/>
      <c r="Y481" s="802"/>
      <c r="Z481" s="802"/>
      <c r="AA481" s="66"/>
      <c r="AB481" s="66"/>
      <c r="AC481" s="80"/>
    </row>
    <row r="482" spans="1:68" ht="27" customHeight="1" x14ac:dyDescent="0.25">
      <c r="A482" s="63" t="s">
        <v>770</v>
      </c>
      <c r="B482" s="63" t="s">
        <v>771</v>
      </c>
      <c r="C482" s="36">
        <v>4301020319</v>
      </c>
      <c r="D482" s="803">
        <v>4680115885240</v>
      </c>
      <c r="E482" s="803"/>
      <c r="F482" s="62">
        <v>0.35</v>
      </c>
      <c r="G482" s="37">
        <v>6</v>
      </c>
      <c r="H482" s="62">
        <v>2.1</v>
      </c>
      <c r="I482" s="62">
        <v>2.31</v>
      </c>
      <c r="J482" s="37">
        <v>182</v>
      </c>
      <c r="K482" s="37" t="s">
        <v>83</v>
      </c>
      <c r="L482" s="37" t="s">
        <v>45</v>
      </c>
      <c r="M482" s="38" t="s">
        <v>82</v>
      </c>
      <c r="N482" s="38"/>
      <c r="O482" s="37">
        <v>40</v>
      </c>
      <c r="P482" s="10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805"/>
      <c r="R482" s="805"/>
      <c r="S482" s="805"/>
      <c r="T482" s="80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2" t="s">
        <v>772</v>
      </c>
      <c r="AG482" s="78"/>
      <c r="AJ482" s="84" t="s">
        <v>45</v>
      </c>
      <c r="AK482" s="84">
        <v>0</v>
      </c>
      <c r="BB482" s="57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4301020315</v>
      </c>
      <c r="D483" s="803">
        <v>4607091389364</v>
      </c>
      <c r="E483" s="803"/>
      <c r="F483" s="62">
        <v>0.42</v>
      </c>
      <c r="G483" s="37">
        <v>6</v>
      </c>
      <c r="H483" s="62">
        <v>2.52</v>
      </c>
      <c r="I483" s="62">
        <v>2.73</v>
      </c>
      <c r="J483" s="37">
        <v>182</v>
      </c>
      <c r="K483" s="37" t="s">
        <v>83</v>
      </c>
      <c r="L483" s="37" t="s">
        <v>45</v>
      </c>
      <c r="M483" s="38" t="s">
        <v>82</v>
      </c>
      <c r="N483" s="38"/>
      <c r="O483" s="37">
        <v>40</v>
      </c>
      <c r="P483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805"/>
      <c r="R483" s="805"/>
      <c r="S483" s="805"/>
      <c r="T483" s="80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IFERROR(IF(Y483=0,"",ROUNDUP(Y483/H483,0)*0.00651),"")</f>
        <v/>
      </c>
      <c r="AA483" s="68" t="s">
        <v>45</v>
      </c>
      <c r="AB483" s="69" t="s">
        <v>45</v>
      </c>
      <c r="AC483" s="574" t="s">
        <v>775</v>
      </c>
      <c r="AG483" s="78"/>
      <c r="AJ483" s="84" t="s">
        <v>45</v>
      </c>
      <c r="AK483" s="84">
        <v>0</v>
      </c>
      <c r="BB483" s="575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813"/>
      <c r="B484" s="813"/>
      <c r="C484" s="813"/>
      <c r="D484" s="813"/>
      <c r="E484" s="813"/>
      <c r="F484" s="813"/>
      <c r="G484" s="813"/>
      <c r="H484" s="813"/>
      <c r="I484" s="813"/>
      <c r="J484" s="813"/>
      <c r="K484" s="813"/>
      <c r="L484" s="813"/>
      <c r="M484" s="813"/>
      <c r="N484" s="813"/>
      <c r="O484" s="814"/>
      <c r="P484" s="810" t="s">
        <v>40</v>
      </c>
      <c r="Q484" s="811"/>
      <c r="R484" s="811"/>
      <c r="S484" s="811"/>
      <c r="T484" s="811"/>
      <c r="U484" s="811"/>
      <c r="V484" s="812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813"/>
      <c r="B485" s="813"/>
      <c r="C485" s="813"/>
      <c r="D485" s="813"/>
      <c r="E485" s="813"/>
      <c r="F485" s="813"/>
      <c r="G485" s="813"/>
      <c r="H485" s="813"/>
      <c r="I485" s="813"/>
      <c r="J485" s="813"/>
      <c r="K485" s="813"/>
      <c r="L485" s="813"/>
      <c r="M485" s="813"/>
      <c r="N485" s="813"/>
      <c r="O485" s="814"/>
      <c r="P485" s="810" t="s">
        <v>40</v>
      </c>
      <c r="Q485" s="811"/>
      <c r="R485" s="811"/>
      <c r="S485" s="811"/>
      <c r="T485" s="811"/>
      <c r="U485" s="811"/>
      <c r="V485" s="812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802" t="s">
        <v>159</v>
      </c>
      <c r="B486" s="802"/>
      <c r="C486" s="802"/>
      <c r="D486" s="802"/>
      <c r="E486" s="802"/>
      <c r="F486" s="802"/>
      <c r="G486" s="802"/>
      <c r="H486" s="802"/>
      <c r="I486" s="802"/>
      <c r="J486" s="802"/>
      <c r="K486" s="802"/>
      <c r="L486" s="802"/>
      <c r="M486" s="802"/>
      <c r="N486" s="802"/>
      <c r="O486" s="802"/>
      <c r="P486" s="802"/>
      <c r="Q486" s="802"/>
      <c r="R486" s="802"/>
      <c r="S486" s="802"/>
      <c r="T486" s="802"/>
      <c r="U486" s="802"/>
      <c r="V486" s="802"/>
      <c r="W486" s="802"/>
      <c r="X486" s="802"/>
      <c r="Y486" s="802"/>
      <c r="Z486" s="802"/>
      <c r="AA486" s="66"/>
      <c r="AB486" s="66"/>
      <c r="AC486" s="80"/>
    </row>
    <row r="487" spans="1:68" ht="27" customHeight="1" x14ac:dyDescent="0.25">
      <c r="A487" s="63" t="s">
        <v>776</v>
      </c>
      <c r="B487" s="63" t="s">
        <v>777</v>
      </c>
      <c r="C487" s="36">
        <v>4301031403</v>
      </c>
      <c r="D487" s="803">
        <v>4680115886094</v>
      </c>
      <c r="E487" s="803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113</v>
      </c>
      <c r="L487" s="37" t="s">
        <v>45</v>
      </c>
      <c r="M487" s="38" t="s">
        <v>105</v>
      </c>
      <c r="N487" s="38"/>
      <c r="O487" s="37">
        <v>50</v>
      </c>
      <c r="P487" s="1056" t="s">
        <v>778</v>
      </c>
      <c r="Q487" s="805"/>
      <c r="R487" s="805"/>
      <c r="S487" s="805"/>
      <c r="T487" s="80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4301031363</v>
      </c>
      <c r="D488" s="803">
        <v>4607091389425</v>
      </c>
      <c r="E488" s="80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123</v>
      </c>
      <c r="L488" s="37" t="s">
        <v>45</v>
      </c>
      <c r="M488" s="38" t="s">
        <v>82</v>
      </c>
      <c r="N488" s="38"/>
      <c r="O488" s="37">
        <v>50</v>
      </c>
      <c r="P488" s="10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805"/>
      <c r="R488" s="805"/>
      <c r="S488" s="805"/>
      <c r="T488" s="80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IFERROR(IF(Y488=0,"",ROUNDUP(Y488/H488,0)*0.00502),"")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783</v>
      </c>
      <c r="B489" s="63" t="s">
        <v>784</v>
      </c>
      <c r="C489" s="36">
        <v>4301031373</v>
      </c>
      <c r="D489" s="803">
        <v>4680115880771</v>
      </c>
      <c r="E489" s="803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123</v>
      </c>
      <c r="L489" s="37" t="s">
        <v>45</v>
      </c>
      <c r="M489" s="38" t="s">
        <v>82</v>
      </c>
      <c r="N489" s="38"/>
      <c r="O489" s="37">
        <v>50</v>
      </c>
      <c r="P489" s="1058" t="s">
        <v>785</v>
      </c>
      <c r="Q489" s="805"/>
      <c r="R489" s="805"/>
      <c r="S489" s="805"/>
      <c r="T489" s="80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0" t="s">
        <v>786</v>
      </c>
      <c r="AG489" s="78"/>
      <c r="AJ489" s="84" t="s">
        <v>45</v>
      </c>
      <c r="AK489" s="84">
        <v>0</v>
      </c>
      <c r="BB489" s="581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4301031359</v>
      </c>
      <c r="D490" s="803">
        <v>4607091389500</v>
      </c>
      <c r="E490" s="803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123</v>
      </c>
      <c r="L490" s="37" t="s">
        <v>45</v>
      </c>
      <c r="M490" s="38" t="s">
        <v>82</v>
      </c>
      <c r="N490" s="38"/>
      <c r="O490" s="37">
        <v>50</v>
      </c>
      <c r="P490" s="10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805"/>
      <c r="R490" s="805"/>
      <c r="S490" s="805"/>
      <c r="T490" s="80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IFERROR(IF(Y490=0,"",ROUNDUP(Y490/H490,0)*0.00502),"")</f>
        <v/>
      </c>
      <c r="AA490" s="68" t="s">
        <v>45</v>
      </c>
      <c r="AB490" s="69" t="s">
        <v>45</v>
      </c>
      <c r="AC490" s="582" t="s">
        <v>786</v>
      </c>
      <c r="AG490" s="78"/>
      <c r="AJ490" s="84" t="s">
        <v>45</v>
      </c>
      <c r="AK490" s="84">
        <v>0</v>
      </c>
      <c r="BB490" s="583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13"/>
      <c r="B491" s="813"/>
      <c r="C491" s="813"/>
      <c r="D491" s="813"/>
      <c r="E491" s="813"/>
      <c r="F491" s="813"/>
      <c r="G491" s="813"/>
      <c r="H491" s="813"/>
      <c r="I491" s="813"/>
      <c r="J491" s="813"/>
      <c r="K491" s="813"/>
      <c r="L491" s="813"/>
      <c r="M491" s="813"/>
      <c r="N491" s="813"/>
      <c r="O491" s="814"/>
      <c r="P491" s="810" t="s">
        <v>40</v>
      </c>
      <c r="Q491" s="811"/>
      <c r="R491" s="811"/>
      <c r="S491" s="811"/>
      <c r="T491" s="811"/>
      <c r="U491" s="811"/>
      <c r="V491" s="812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813"/>
      <c r="B492" s="813"/>
      <c r="C492" s="813"/>
      <c r="D492" s="813"/>
      <c r="E492" s="813"/>
      <c r="F492" s="813"/>
      <c r="G492" s="813"/>
      <c r="H492" s="813"/>
      <c r="I492" s="813"/>
      <c r="J492" s="813"/>
      <c r="K492" s="813"/>
      <c r="L492" s="813"/>
      <c r="M492" s="813"/>
      <c r="N492" s="813"/>
      <c r="O492" s="814"/>
      <c r="P492" s="810" t="s">
        <v>40</v>
      </c>
      <c r="Q492" s="811"/>
      <c r="R492" s="811"/>
      <c r="S492" s="811"/>
      <c r="T492" s="811"/>
      <c r="U492" s="811"/>
      <c r="V492" s="812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6.5" customHeight="1" x14ac:dyDescent="0.25">
      <c r="A493" s="801" t="s">
        <v>789</v>
      </c>
      <c r="B493" s="801"/>
      <c r="C493" s="801"/>
      <c r="D493" s="801"/>
      <c r="E493" s="801"/>
      <c r="F493" s="801"/>
      <c r="G493" s="801"/>
      <c r="H493" s="801"/>
      <c r="I493" s="801"/>
      <c r="J493" s="801"/>
      <c r="K493" s="801"/>
      <c r="L493" s="801"/>
      <c r="M493" s="801"/>
      <c r="N493" s="801"/>
      <c r="O493" s="801"/>
      <c r="P493" s="801"/>
      <c r="Q493" s="801"/>
      <c r="R493" s="801"/>
      <c r="S493" s="801"/>
      <c r="T493" s="801"/>
      <c r="U493" s="801"/>
      <c r="V493" s="801"/>
      <c r="W493" s="801"/>
      <c r="X493" s="801"/>
      <c r="Y493" s="801"/>
      <c r="Z493" s="801"/>
      <c r="AA493" s="65"/>
      <c r="AB493" s="65"/>
      <c r="AC493" s="79"/>
    </row>
    <row r="494" spans="1:68" ht="14.25" customHeight="1" x14ac:dyDescent="0.25">
      <c r="A494" s="802" t="s">
        <v>159</v>
      </c>
      <c r="B494" s="802"/>
      <c r="C494" s="802"/>
      <c r="D494" s="802"/>
      <c r="E494" s="802"/>
      <c r="F494" s="802"/>
      <c r="G494" s="802"/>
      <c r="H494" s="802"/>
      <c r="I494" s="802"/>
      <c r="J494" s="802"/>
      <c r="K494" s="802"/>
      <c r="L494" s="802"/>
      <c r="M494" s="802"/>
      <c r="N494" s="802"/>
      <c r="O494" s="802"/>
      <c r="P494" s="802"/>
      <c r="Q494" s="802"/>
      <c r="R494" s="802"/>
      <c r="S494" s="802"/>
      <c r="T494" s="802"/>
      <c r="U494" s="802"/>
      <c r="V494" s="802"/>
      <c r="W494" s="802"/>
      <c r="X494" s="802"/>
      <c r="Y494" s="802"/>
      <c r="Z494" s="802"/>
      <c r="AA494" s="66"/>
      <c r="AB494" s="66"/>
      <c r="AC494" s="80"/>
    </row>
    <row r="495" spans="1:68" ht="27" customHeight="1" x14ac:dyDescent="0.25">
      <c r="A495" s="63" t="s">
        <v>790</v>
      </c>
      <c r="B495" s="63" t="s">
        <v>791</v>
      </c>
      <c r="C495" s="36">
        <v>4301031294</v>
      </c>
      <c r="D495" s="803">
        <v>4680115885189</v>
      </c>
      <c r="E495" s="803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123</v>
      </c>
      <c r="L495" s="37" t="s">
        <v>45</v>
      </c>
      <c r="M495" s="38" t="s">
        <v>82</v>
      </c>
      <c r="N495" s="38"/>
      <c r="O495" s="37">
        <v>40</v>
      </c>
      <c r="P495" s="10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805"/>
      <c r="R495" s="805"/>
      <c r="S495" s="805"/>
      <c r="T495" s="80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4" t="s">
        <v>792</v>
      </c>
      <c r="AG495" s="78"/>
      <c r="AJ495" s="84" t="s">
        <v>45</v>
      </c>
      <c r="AK495" s="84">
        <v>0</v>
      </c>
      <c r="BB495" s="585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4301031347</v>
      </c>
      <c r="D496" s="803">
        <v>4680115885110</v>
      </c>
      <c r="E496" s="803"/>
      <c r="F496" s="62">
        <v>0.2</v>
      </c>
      <c r="G496" s="37">
        <v>6</v>
      </c>
      <c r="H496" s="62">
        <v>1.2</v>
      </c>
      <c r="I496" s="62">
        <v>2.1</v>
      </c>
      <c r="J496" s="37">
        <v>182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061" t="s">
        <v>795</v>
      </c>
      <c r="Q496" s="805"/>
      <c r="R496" s="805"/>
      <c r="S496" s="805"/>
      <c r="T496" s="80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6" t="s">
        <v>796</v>
      </c>
      <c r="AG496" s="78"/>
      <c r="AJ496" s="84" t="s">
        <v>45</v>
      </c>
      <c r="AK496" s="84">
        <v>0</v>
      </c>
      <c r="BB496" s="58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13"/>
      <c r="B497" s="813"/>
      <c r="C497" s="813"/>
      <c r="D497" s="813"/>
      <c r="E497" s="813"/>
      <c r="F497" s="813"/>
      <c r="G497" s="813"/>
      <c r="H497" s="813"/>
      <c r="I497" s="813"/>
      <c r="J497" s="813"/>
      <c r="K497" s="813"/>
      <c r="L497" s="813"/>
      <c r="M497" s="813"/>
      <c r="N497" s="813"/>
      <c r="O497" s="814"/>
      <c r="P497" s="810" t="s">
        <v>40</v>
      </c>
      <c r="Q497" s="811"/>
      <c r="R497" s="811"/>
      <c r="S497" s="811"/>
      <c r="T497" s="811"/>
      <c r="U497" s="811"/>
      <c r="V497" s="812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813"/>
      <c r="B498" s="813"/>
      <c r="C498" s="813"/>
      <c r="D498" s="813"/>
      <c r="E498" s="813"/>
      <c r="F498" s="813"/>
      <c r="G498" s="813"/>
      <c r="H498" s="813"/>
      <c r="I498" s="813"/>
      <c r="J498" s="813"/>
      <c r="K498" s="813"/>
      <c r="L498" s="813"/>
      <c r="M498" s="813"/>
      <c r="N498" s="813"/>
      <c r="O498" s="814"/>
      <c r="P498" s="810" t="s">
        <v>40</v>
      </c>
      <c r="Q498" s="811"/>
      <c r="R498" s="811"/>
      <c r="S498" s="811"/>
      <c r="T498" s="811"/>
      <c r="U498" s="811"/>
      <c r="V498" s="812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801" t="s">
        <v>797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5"/>
      <c r="AB499" s="65"/>
      <c r="AC499" s="79"/>
    </row>
    <row r="500" spans="1:68" ht="14.25" customHeight="1" x14ac:dyDescent="0.25">
      <c r="A500" s="802" t="s">
        <v>159</v>
      </c>
      <c r="B500" s="802"/>
      <c r="C500" s="802"/>
      <c r="D500" s="802"/>
      <c r="E500" s="802"/>
      <c r="F500" s="802"/>
      <c r="G500" s="802"/>
      <c r="H500" s="802"/>
      <c r="I500" s="802"/>
      <c r="J500" s="802"/>
      <c r="K500" s="802"/>
      <c r="L500" s="802"/>
      <c r="M500" s="802"/>
      <c r="N500" s="802"/>
      <c r="O500" s="802"/>
      <c r="P500" s="802"/>
      <c r="Q500" s="802"/>
      <c r="R500" s="802"/>
      <c r="S500" s="802"/>
      <c r="T500" s="802"/>
      <c r="U500" s="802"/>
      <c r="V500" s="802"/>
      <c r="W500" s="802"/>
      <c r="X500" s="802"/>
      <c r="Y500" s="802"/>
      <c r="Z500" s="802"/>
      <c r="AA500" s="66"/>
      <c r="AB500" s="66"/>
      <c r="AC500" s="8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803">
        <v>4680115885103</v>
      </c>
      <c r="E501" s="803"/>
      <c r="F501" s="62">
        <v>0.27</v>
      </c>
      <c r="G501" s="37">
        <v>6</v>
      </c>
      <c r="H501" s="62">
        <v>1.62</v>
      </c>
      <c r="I501" s="62">
        <v>1.8</v>
      </c>
      <c r="J501" s="37">
        <v>182</v>
      </c>
      <c r="K501" s="37" t="s">
        <v>83</v>
      </c>
      <c r="L501" s="37" t="s">
        <v>45</v>
      </c>
      <c r="M501" s="38" t="s">
        <v>82</v>
      </c>
      <c r="N501" s="38"/>
      <c r="O501" s="37">
        <v>40</v>
      </c>
      <c r="P501" s="10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805"/>
      <c r="R501" s="805"/>
      <c r="S501" s="805"/>
      <c r="T501" s="80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88" t="s">
        <v>800</v>
      </c>
      <c r="AG501" s="78"/>
      <c r="AJ501" s="84" t="s">
        <v>45</v>
      </c>
      <c r="AK501" s="84">
        <v>0</v>
      </c>
      <c r="BB501" s="58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3"/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4"/>
      <c r="P502" s="810" t="s">
        <v>40</v>
      </c>
      <c r="Q502" s="811"/>
      <c r="R502" s="811"/>
      <c r="S502" s="811"/>
      <c r="T502" s="811"/>
      <c r="U502" s="811"/>
      <c r="V502" s="812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813"/>
      <c r="B503" s="813"/>
      <c r="C503" s="813"/>
      <c r="D503" s="813"/>
      <c r="E503" s="813"/>
      <c r="F503" s="813"/>
      <c r="G503" s="813"/>
      <c r="H503" s="813"/>
      <c r="I503" s="813"/>
      <c r="J503" s="813"/>
      <c r="K503" s="813"/>
      <c r="L503" s="813"/>
      <c r="M503" s="813"/>
      <c r="N503" s="813"/>
      <c r="O503" s="814"/>
      <c r="P503" s="810" t="s">
        <v>40</v>
      </c>
      <c r="Q503" s="811"/>
      <c r="R503" s="811"/>
      <c r="S503" s="811"/>
      <c r="T503" s="811"/>
      <c r="U503" s="811"/>
      <c r="V503" s="812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802" t="s">
        <v>188</v>
      </c>
      <c r="B504" s="802"/>
      <c r="C504" s="802"/>
      <c r="D504" s="802"/>
      <c r="E504" s="802"/>
      <c r="F504" s="802"/>
      <c r="G504" s="802"/>
      <c r="H504" s="802"/>
      <c r="I504" s="802"/>
      <c r="J504" s="802"/>
      <c r="K504" s="802"/>
      <c r="L504" s="802"/>
      <c r="M504" s="802"/>
      <c r="N504" s="802"/>
      <c r="O504" s="802"/>
      <c r="P504" s="802"/>
      <c r="Q504" s="802"/>
      <c r="R504" s="802"/>
      <c r="S504" s="802"/>
      <c r="T504" s="802"/>
      <c r="U504" s="802"/>
      <c r="V504" s="802"/>
      <c r="W504" s="802"/>
      <c r="X504" s="802"/>
      <c r="Y504" s="802"/>
      <c r="Z504" s="802"/>
      <c r="AA504" s="66"/>
      <c r="AB504" s="66"/>
      <c r="AC504" s="80"/>
    </row>
    <row r="505" spans="1:68" ht="27" customHeight="1" x14ac:dyDescent="0.25">
      <c r="A505" s="63" t="s">
        <v>801</v>
      </c>
      <c r="B505" s="63" t="s">
        <v>802</v>
      </c>
      <c r="C505" s="36">
        <v>4301060412</v>
      </c>
      <c r="D505" s="803">
        <v>4680115885509</v>
      </c>
      <c r="E505" s="803"/>
      <c r="F505" s="62">
        <v>0.27</v>
      </c>
      <c r="G505" s="37">
        <v>6</v>
      </c>
      <c r="H505" s="62">
        <v>1.62</v>
      </c>
      <c r="I505" s="62">
        <v>1.8660000000000001</v>
      </c>
      <c r="J505" s="37">
        <v>182</v>
      </c>
      <c r="K505" s="37" t="s">
        <v>83</v>
      </c>
      <c r="L505" s="37" t="s">
        <v>45</v>
      </c>
      <c r="M505" s="38" t="s">
        <v>82</v>
      </c>
      <c r="N505" s="38"/>
      <c r="O505" s="37">
        <v>35</v>
      </c>
      <c r="P505" s="10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805"/>
      <c r="R505" s="805"/>
      <c r="S505" s="805"/>
      <c r="T505" s="80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590" t="s">
        <v>803</v>
      </c>
      <c r="AG505" s="78"/>
      <c r="AJ505" s="84" t="s">
        <v>45</v>
      </c>
      <c r="AK505" s="84">
        <v>0</v>
      </c>
      <c r="BB505" s="59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0" t="s">
        <v>40</v>
      </c>
      <c r="Q506" s="811"/>
      <c r="R506" s="811"/>
      <c r="S506" s="811"/>
      <c r="T506" s="811"/>
      <c r="U506" s="811"/>
      <c r="V506" s="812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813"/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4"/>
      <c r="P507" s="810" t="s">
        <v>40</v>
      </c>
      <c r="Q507" s="811"/>
      <c r="R507" s="811"/>
      <c r="S507" s="811"/>
      <c r="T507" s="811"/>
      <c r="U507" s="811"/>
      <c r="V507" s="812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27.75" customHeight="1" x14ac:dyDescent="0.2">
      <c r="A508" s="800" t="s">
        <v>804</v>
      </c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00"/>
      <c r="P508" s="800"/>
      <c r="Q508" s="800"/>
      <c r="R508" s="800"/>
      <c r="S508" s="800"/>
      <c r="T508" s="800"/>
      <c r="U508" s="800"/>
      <c r="V508" s="800"/>
      <c r="W508" s="800"/>
      <c r="X508" s="800"/>
      <c r="Y508" s="800"/>
      <c r="Z508" s="800"/>
      <c r="AA508" s="54"/>
      <c r="AB508" s="54"/>
      <c r="AC508" s="54"/>
    </row>
    <row r="509" spans="1:68" ht="16.5" customHeight="1" x14ac:dyDescent="0.25">
      <c r="A509" s="801" t="s">
        <v>804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5"/>
      <c r="AB509" s="65"/>
      <c r="AC509" s="79"/>
    </row>
    <row r="510" spans="1:68" ht="14.25" customHeight="1" x14ac:dyDescent="0.25">
      <c r="A510" s="802" t="s">
        <v>101</v>
      </c>
      <c r="B510" s="802"/>
      <c r="C510" s="802"/>
      <c r="D510" s="802"/>
      <c r="E510" s="802"/>
      <c r="F510" s="802"/>
      <c r="G510" s="802"/>
      <c r="H510" s="802"/>
      <c r="I510" s="802"/>
      <c r="J510" s="802"/>
      <c r="K510" s="802"/>
      <c r="L510" s="802"/>
      <c r="M510" s="802"/>
      <c r="N510" s="802"/>
      <c r="O510" s="802"/>
      <c r="P510" s="802"/>
      <c r="Q510" s="802"/>
      <c r="R510" s="802"/>
      <c r="S510" s="802"/>
      <c r="T510" s="802"/>
      <c r="U510" s="802"/>
      <c r="V510" s="802"/>
      <c r="W510" s="802"/>
      <c r="X510" s="802"/>
      <c r="Y510" s="802"/>
      <c r="Z510" s="802"/>
      <c r="AA510" s="66"/>
      <c r="AB510" s="66"/>
      <c r="AC510" s="80"/>
    </row>
    <row r="511" spans="1:68" ht="16.5" customHeight="1" x14ac:dyDescent="0.25">
      <c r="A511" s="63" t="s">
        <v>805</v>
      </c>
      <c r="B511" s="63" t="s">
        <v>806</v>
      </c>
      <c r="C511" s="36">
        <v>4301011795</v>
      </c>
      <c r="D511" s="803">
        <v>4607091389067</v>
      </c>
      <c r="E511" s="803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60</v>
      </c>
      <c r="P511" s="10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805"/>
      <c r="R511" s="805"/>
      <c r="S511" s="805"/>
      <c r="T511" s="80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6" si="74">IFERROR(IF(X511="",0,CEILING((X511/$H511),1)*$H511),"")</f>
        <v>0</v>
      </c>
      <c r="Z511" s="41" t="str">
        <f t="shared" ref="Z511:Z516" si="75">IFERROR(IF(Y511=0,"",ROUNDUP(Y511/H511,0)*0.01196),"")</f>
        <v/>
      </c>
      <c r="AA511" s="68" t="s">
        <v>45</v>
      </c>
      <c r="AB511" s="69" t="s">
        <v>45</v>
      </c>
      <c r="AC511" s="592" t="s">
        <v>807</v>
      </c>
      <c r="AG511" s="78"/>
      <c r="AJ511" s="84" t="s">
        <v>45</v>
      </c>
      <c r="AK511" s="84">
        <v>0</v>
      </c>
      <c r="BB511" s="593" t="s">
        <v>66</v>
      </c>
      <c r="BM511" s="78">
        <f t="shared" ref="BM511:BM526" si="76">IFERROR(X511*I511/H511,"0")</f>
        <v>0</v>
      </c>
      <c r="BN511" s="78">
        <f t="shared" ref="BN511:BN526" si="77">IFERROR(Y511*I511/H511,"0")</f>
        <v>0</v>
      </c>
      <c r="BO511" s="78">
        <f t="shared" ref="BO511:BO526" si="78">IFERROR(1/J511*(X511/H511),"0")</f>
        <v>0</v>
      </c>
      <c r="BP511" s="78">
        <f t="shared" ref="BP511:BP526" si="79">IFERROR(1/J511*(Y511/H511),"0")</f>
        <v>0</v>
      </c>
    </row>
    <row r="512" spans="1:68" ht="27" customHeight="1" x14ac:dyDescent="0.25">
      <c r="A512" s="63" t="s">
        <v>808</v>
      </c>
      <c r="B512" s="63" t="s">
        <v>809</v>
      </c>
      <c r="C512" s="36">
        <v>4301011961</v>
      </c>
      <c r="D512" s="803">
        <v>4680115885271</v>
      </c>
      <c r="E512" s="803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105</v>
      </c>
      <c r="N512" s="38"/>
      <c r="O512" s="37">
        <v>60</v>
      </c>
      <c r="P512" s="10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805"/>
      <c r="R512" s="805"/>
      <c r="S512" s="805"/>
      <c r="T512" s="80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 t="shared" si="75"/>
        <v/>
      </c>
      <c r="AA512" s="68" t="s">
        <v>45</v>
      </c>
      <c r="AB512" s="69" t="s">
        <v>45</v>
      </c>
      <c r="AC512" s="594" t="s">
        <v>810</v>
      </c>
      <c r="AG512" s="78"/>
      <c r="AJ512" s="84" t="s">
        <v>45</v>
      </c>
      <c r="AK512" s="84">
        <v>0</v>
      </c>
      <c r="BB512" s="595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811</v>
      </c>
      <c r="B513" s="63" t="s">
        <v>812</v>
      </c>
      <c r="C513" s="36">
        <v>4301011376</v>
      </c>
      <c r="D513" s="803">
        <v>4680115885226</v>
      </c>
      <c r="E513" s="803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112</v>
      </c>
      <c r="N513" s="38"/>
      <c r="O513" s="37">
        <v>60</v>
      </c>
      <c r="P513" s="10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805"/>
      <c r="R513" s="805"/>
      <c r="S513" s="805"/>
      <c r="T513" s="80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 t="shared" si="75"/>
        <v/>
      </c>
      <c r="AA513" s="68" t="s">
        <v>45</v>
      </c>
      <c r="AB513" s="69" t="s">
        <v>45</v>
      </c>
      <c r="AC513" s="596" t="s">
        <v>813</v>
      </c>
      <c r="AG513" s="78"/>
      <c r="AJ513" s="84" t="s">
        <v>45</v>
      </c>
      <c r="AK513" s="84">
        <v>0</v>
      </c>
      <c r="BB513" s="597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16.5" customHeight="1" x14ac:dyDescent="0.25">
      <c r="A514" s="63" t="s">
        <v>814</v>
      </c>
      <c r="B514" s="63" t="s">
        <v>815</v>
      </c>
      <c r="C514" s="36">
        <v>4301011774</v>
      </c>
      <c r="D514" s="803">
        <v>4680115884502</v>
      </c>
      <c r="E514" s="80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106</v>
      </c>
      <c r="L514" s="37" t="s">
        <v>45</v>
      </c>
      <c r="M514" s="38" t="s">
        <v>105</v>
      </c>
      <c r="N514" s="38"/>
      <c r="O514" s="37">
        <v>60</v>
      </c>
      <c r="P514" s="10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805"/>
      <c r="R514" s="805"/>
      <c r="S514" s="805"/>
      <c r="T514" s="80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 t="shared" si="75"/>
        <v/>
      </c>
      <c r="AA514" s="68" t="s">
        <v>45</v>
      </c>
      <c r="AB514" s="69" t="s">
        <v>45</v>
      </c>
      <c r="AC514" s="598" t="s">
        <v>816</v>
      </c>
      <c r="AG514" s="78"/>
      <c r="AJ514" s="84" t="s">
        <v>45</v>
      </c>
      <c r="AK514" s="84">
        <v>0</v>
      </c>
      <c r="BB514" s="599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4301011771</v>
      </c>
      <c r="D515" s="803">
        <v>4607091389104</v>
      </c>
      <c r="E515" s="803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106</v>
      </c>
      <c r="L515" s="37" t="s">
        <v>45</v>
      </c>
      <c r="M515" s="38" t="s">
        <v>105</v>
      </c>
      <c r="N515" s="38"/>
      <c r="O515" s="37">
        <v>60</v>
      </c>
      <c r="P515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805"/>
      <c r="R515" s="805"/>
      <c r="S515" s="805"/>
      <c r="T515" s="80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 t="shared" si="75"/>
        <v/>
      </c>
      <c r="AA515" s="68" t="s">
        <v>45</v>
      </c>
      <c r="AB515" s="69" t="s">
        <v>45</v>
      </c>
      <c r="AC515" s="600" t="s">
        <v>819</v>
      </c>
      <c r="AG515" s="78"/>
      <c r="AJ515" s="84" t="s">
        <v>45</v>
      </c>
      <c r="AK515" s="84">
        <v>0</v>
      </c>
      <c r="BB515" s="601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16.5" customHeight="1" x14ac:dyDescent="0.25">
      <c r="A516" s="63" t="s">
        <v>820</v>
      </c>
      <c r="B516" s="63" t="s">
        <v>821</v>
      </c>
      <c r="C516" s="36">
        <v>4301011799</v>
      </c>
      <c r="D516" s="803">
        <v>4680115884519</v>
      </c>
      <c r="E516" s="803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106</v>
      </c>
      <c r="L516" s="37" t="s">
        <v>45</v>
      </c>
      <c r="M516" s="38" t="s">
        <v>112</v>
      </c>
      <c r="N516" s="38"/>
      <c r="O516" s="37">
        <v>60</v>
      </c>
      <c r="P516" s="10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805"/>
      <c r="R516" s="805"/>
      <c r="S516" s="805"/>
      <c r="T516" s="80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 t="shared" si="75"/>
        <v/>
      </c>
      <c r="AA516" s="68" t="s">
        <v>45</v>
      </c>
      <c r="AB516" s="69" t="s">
        <v>45</v>
      </c>
      <c r="AC516" s="602" t="s">
        <v>822</v>
      </c>
      <c r="AG516" s="78"/>
      <c r="AJ516" s="84" t="s">
        <v>45</v>
      </c>
      <c r="AK516" s="84">
        <v>0</v>
      </c>
      <c r="BB516" s="603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824</v>
      </c>
      <c r="C517" s="36">
        <v>4301012125</v>
      </c>
      <c r="D517" s="803">
        <v>4680115886391</v>
      </c>
      <c r="E517" s="803"/>
      <c r="F517" s="62">
        <v>0.4</v>
      </c>
      <c r="G517" s="37">
        <v>6</v>
      </c>
      <c r="H517" s="62">
        <v>2.4</v>
      </c>
      <c r="I517" s="62">
        <v>2.58</v>
      </c>
      <c r="J517" s="37">
        <v>182</v>
      </c>
      <c r="K517" s="37" t="s">
        <v>83</v>
      </c>
      <c r="L517" s="37" t="s">
        <v>45</v>
      </c>
      <c r="M517" s="38" t="s">
        <v>112</v>
      </c>
      <c r="N517" s="38"/>
      <c r="O517" s="37">
        <v>60</v>
      </c>
      <c r="P517" s="1070" t="s">
        <v>825</v>
      </c>
      <c r="Q517" s="805"/>
      <c r="R517" s="805"/>
      <c r="S517" s="805"/>
      <c r="T517" s="80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4"/>
        <v>0</v>
      </c>
      <c r="Z517" s="41" t="str">
        <f>IFERROR(IF(Y517=0,"",ROUNDUP(Y517/H517,0)*0.00651),"")</f>
        <v/>
      </c>
      <c r="AA517" s="68" t="s">
        <v>45</v>
      </c>
      <c r="AB517" s="69" t="s">
        <v>45</v>
      </c>
      <c r="AC517" s="604" t="s">
        <v>807</v>
      </c>
      <c r="AG517" s="78"/>
      <c r="AJ517" s="84" t="s">
        <v>45</v>
      </c>
      <c r="AK517" s="84">
        <v>0</v>
      </c>
      <c r="BB517" s="605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ht="27" customHeight="1" x14ac:dyDescent="0.25">
      <c r="A518" s="63" t="s">
        <v>826</v>
      </c>
      <c r="B518" s="63" t="s">
        <v>827</v>
      </c>
      <c r="C518" s="36">
        <v>4301011778</v>
      </c>
      <c r="D518" s="803">
        <v>4680115880603</v>
      </c>
      <c r="E518" s="803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113</v>
      </c>
      <c r="L518" s="37" t="s">
        <v>45</v>
      </c>
      <c r="M518" s="38" t="s">
        <v>105</v>
      </c>
      <c r="N518" s="38"/>
      <c r="O518" s="37">
        <v>60</v>
      </c>
      <c r="P518" s="10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805"/>
      <c r="R518" s="805"/>
      <c r="S518" s="805"/>
      <c r="T518" s="80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4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06" t="s">
        <v>807</v>
      </c>
      <c r="AG518" s="78"/>
      <c r="AJ518" s="84" t="s">
        <v>45</v>
      </c>
      <c r="AK518" s="84">
        <v>0</v>
      </c>
      <c r="BB518" s="607" t="s">
        <v>66</v>
      </c>
      <c r="BM518" s="78">
        <f t="shared" si="76"/>
        <v>0</v>
      </c>
      <c r="BN518" s="78">
        <f t="shared" si="77"/>
        <v>0</v>
      </c>
      <c r="BO518" s="78">
        <f t="shared" si="78"/>
        <v>0</v>
      </c>
      <c r="BP518" s="78">
        <f t="shared" si="79"/>
        <v>0</v>
      </c>
    </row>
    <row r="519" spans="1:68" ht="27" customHeight="1" x14ac:dyDescent="0.25">
      <c r="A519" s="63" t="s">
        <v>826</v>
      </c>
      <c r="B519" s="63" t="s">
        <v>828</v>
      </c>
      <c r="C519" s="36">
        <v>4301012035</v>
      </c>
      <c r="D519" s="803">
        <v>4680115880603</v>
      </c>
      <c r="E519" s="803"/>
      <c r="F519" s="62">
        <v>0.6</v>
      </c>
      <c r="G519" s="37">
        <v>8</v>
      </c>
      <c r="H519" s="62">
        <v>4.8</v>
      </c>
      <c r="I519" s="62">
        <v>6.96</v>
      </c>
      <c r="J519" s="37">
        <v>120</v>
      </c>
      <c r="K519" s="37" t="s">
        <v>113</v>
      </c>
      <c r="L519" s="37" t="s">
        <v>45</v>
      </c>
      <c r="M519" s="38" t="s">
        <v>105</v>
      </c>
      <c r="N519" s="38"/>
      <c r="O519" s="37">
        <v>60</v>
      </c>
      <c r="P519" s="10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805"/>
      <c r="R519" s="805"/>
      <c r="S519" s="805"/>
      <c r="T519" s="80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4"/>
        <v>0</v>
      </c>
      <c r="Z519" s="41" t="str">
        <f>IFERROR(IF(Y519=0,"",ROUNDUP(Y519/H519,0)*0.00937),"")</f>
        <v/>
      </c>
      <c r="AA519" s="68" t="s">
        <v>45</v>
      </c>
      <c r="AB519" s="69" t="s">
        <v>45</v>
      </c>
      <c r="AC519" s="608" t="s">
        <v>807</v>
      </c>
      <c r="AG519" s="78"/>
      <c r="AJ519" s="84" t="s">
        <v>45</v>
      </c>
      <c r="AK519" s="84">
        <v>0</v>
      </c>
      <c r="BB519" s="609" t="s">
        <v>66</v>
      </c>
      <c r="BM519" s="78">
        <f t="shared" si="76"/>
        <v>0</v>
      </c>
      <c r="BN519" s="78">
        <f t="shared" si="77"/>
        <v>0</v>
      </c>
      <c r="BO519" s="78">
        <f t="shared" si="78"/>
        <v>0</v>
      </c>
      <c r="BP519" s="78">
        <f t="shared" si="79"/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4301012036</v>
      </c>
      <c r="D520" s="803">
        <v>4680115882782</v>
      </c>
      <c r="E520" s="803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113</v>
      </c>
      <c r="L520" s="37" t="s">
        <v>45</v>
      </c>
      <c r="M520" s="38" t="s">
        <v>105</v>
      </c>
      <c r="N520" s="38"/>
      <c r="O520" s="37">
        <v>60</v>
      </c>
      <c r="P520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805"/>
      <c r="R520" s="805"/>
      <c r="S520" s="805"/>
      <c r="T520" s="806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4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10" t="s">
        <v>810</v>
      </c>
      <c r="AG520" s="78"/>
      <c r="AJ520" s="84" t="s">
        <v>45</v>
      </c>
      <c r="AK520" s="84">
        <v>0</v>
      </c>
      <c r="BB520" s="611" t="s">
        <v>66</v>
      </c>
      <c r="BM520" s="78">
        <f t="shared" si="76"/>
        <v>0</v>
      </c>
      <c r="BN520" s="78">
        <f t="shared" si="77"/>
        <v>0</v>
      </c>
      <c r="BO520" s="78">
        <f t="shared" si="78"/>
        <v>0</v>
      </c>
      <c r="BP520" s="78">
        <f t="shared" si="79"/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4301012055</v>
      </c>
      <c r="D521" s="803">
        <v>4680115886469</v>
      </c>
      <c r="E521" s="803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113</v>
      </c>
      <c r="L521" s="37" t="s">
        <v>45</v>
      </c>
      <c r="M521" s="38" t="s">
        <v>105</v>
      </c>
      <c r="N521" s="38"/>
      <c r="O521" s="37">
        <v>60</v>
      </c>
      <c r="P521" s="1074" t="s">
        <v>833</v>
      </c>
      <c r="Q521" s="805"/>
      <c r="R521" s="805"/>
      <c r="S521" s="805"/>
      <c r="T521" s="80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4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12" t="s">
        <v>813</v>
      </c>
      <c r="AG521" s="78"/>
      <c r="AJ521" s="84" t="s">
        <v>45</v>
      </c>
      <c r="AK521" s="84">
        <v>0</v>
      </c>
      <c r="BB521" s="613" t="s">
        <v>66</v>
      </c>
      <c r="BM521" s="78">
        <f t="shared" si="76"/>
        <v>0</v>
      </c>
      <c r="BN521" s="78">
        <f t="shared" si="77"/>
        <v>0</v>
      </c>
      <c r="BO521" s="78">
        <f t="shared" si="78"/>
        <v>0</v>
      </c>
      <c r="BP521" s="78">
        <f t="shared" si="79"/>
        <v>0</v>
      </c>
    </row>
    <row r="522" spans="1:68" ht="27" customHeight="1" x14ac:dyDescent="0.25">
      <c r="A522" s="63" t="s">
        <v>834</v>
      </c>
      <c r="B522" s="63" t="s">
        <v>835</v>
      </c>
      <c r="C522" s="36">
        <v>4301012050</v>
      </c>
      <c r="D522" s="803">
        <v>4680115885479</v>
      </c>
      <c r="E522" s="803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83</v>
      </c>
      <c r="L522" s="37" t="s">
        <v>45</v>
      </c>
      <c r="M522" s="38" t="s">
        <v>105</v>
      </c>
      <c r="N522" s="38"/>
      <c r="O522" s="37">
        <v>60</v>
      </c>
      <c r="P522" s="1075" t="s">
        <v>836</v>
      </c>
      <c r="Q522" s="805"/>
      <c r="R522" s="805"/>
      <c r="S522" s="805"/>
      <c r="T522" s="80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4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14" t="s">
        <v>837</v>
      </c>
      <c r="AG522" s="78"/>
      <c r="AJ522" s="84" t="s">
        <v>45</v>
      </c>
      <c r="AK522" s="84">
        <v>0</v>
      </c>
      <c r="BB522" s="615" t="s">
        <v>66</v>
      </c>
      <c r="BM522" s="78">
        <f t="shared" si="76"/>
        <v>0</v>
      </c>
      <c r="BN522" s="78">
        <f t="shared" si="77"/>
        <v>0</v>
      </c>
      <c r="BO522" s="78">
        <f t="shared" si="78"/>
        <v>0</v>
      </c>
      <c r="BP522" s="78">
        <f t="shared" si="79"/>
        <v>0</v>
      </c>
    </row>
    <row r="523" spans="1:68" ht="27" customHeight="1" x14ac:dyDescent="0.25">
      <c r="A523" s="63" t="s">
        <v>838</v>
      </c>
      <c r="B523" s="63" t="s">
        <v>839</v>
      </c>
      <c r="C523" s="36">
        <v>4301011784</v>
      </c>
      <c r="D523" s="803">
        <v>4607091389982</v>
      </c>
      <c r="E523" s="803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113</v>
      </c>
      <c r="L523" s="37" t="s">
        <v>45</v>
      </c>
      <c r="M523" s="38" t="s">
        <v>105</v>
      </c>
      <c r="N523" s="38"/>
      <c r="O523" s="37">
        <v>60</v>
      </c>
      <c r="P523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805"/>
      <c r="R523" s="805"/>
      <c r="S523" s="805"/>
      <c r="T523" s="80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4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6" t="s">
        <v>819</v>
      </c>
      <c r="AG523" s="78"/>
      <c r="AJ523" s="84" t="s">
        <v>45</v>
      </c>
      <c r="AK523" s="84">
        <v>0</v>
      </c>
      <c r="BB523" s="617" t="s">
        <v>66</v>
      </c>
      <c r="BM523" s="78">
        <f t="shared" si="76"/>
        <v>0</v>
      </c>
      <c r="BN523" s="78">
        <f t="shared" si="77"/>
        <v>0</v>
      </c>
      <c r="BO523" s="78">
        <f t="shared" si="78"/>
        <v>0</v>
      </c>
      <c r="BP523" s="78">
        <f t="shared" si="79"/>
        <v>0</v>
      </c>
    </row>
    <row r="524" spans="1:68" ht="27" customHeight="1" x14ac:dyDescent="0.25">
      <c r="A524" s="63" t="s">
        <v>838</v>
      </c>
      <c r="B524" s="63" t="s">
        <v>840</v>
      </c>
      <c r="C524" s="36">
        <v>4301012034</v>
      </c>
      <c r="D524" s="803">
        <v>4607091389982</v>
      </c>
      <c r="E524" s="803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113</v>
      </c>
      <c r="L524" s="37" t="s">
        <v>45</v>
      </c>
      <c r="M524" s="38" t="s">
        <v>105</v>
      </c>
      <c r="N524" s="38"/>
      <c r="O524" s="37">
        <v>60</v>
      </c>
      <c r="P524" s="10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5"/>
      <c r="R524" s="805"/>
      <c r="S524" s="805"/>
      <c r="T524" s="80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4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8" t="s">
        <v>819</v>
      </c>
      <c r="AG524" s="78"/>
      <c r="AJ524" s="84" t="s">
        <v>45</v>
      </c>
      <c r="AK524" s="84">
        <v>0</v>
      </c>
      <c r="BB524" s="619" t="s">
        <v>66</v>
      </c>
      <c r="BM524" s="78">
        <f t="shared" si="76"/>
        <v>0</v>
      </c>
      <c r="BN524" s="78">
        <f t="shared" si="77"/>
        <v>0</v>
      </c>
      <c r="BO524" s="78">
        <f t="shared" si="78"/>
        <v>0</v>
      </c>
      <c r="BP524" s="78">
        <f t="shared" si="79"/>
        <v>0</v>
      </c>
    </row>
    <row r="525" spans="1:68" ht="16.5" customHeight="1" x14ac:dyDescent="0.25">
      <c r="A525" s="63" t="s">
        <v>841</v>
      </c>
      <c r="B525" s="63" t="s">
        <v>842</v>
      </c>
      <c r="C525" s="36">
        <v>4301012057</v>
      </c>
      <c r="D525" s="803">
        <v>4680115886483</v>
      </c>
      <c r="E525" s="803"/>
      <c r="F525" s="62">
        <v>0.55000000000000004</v>
      </c>
      <c r="G525" s="37">
        <v>8</v>
      </c>
      <c r="H525" s="62">
        <v>4.4000000000000004</v>
      </c>
      <c r="I525" s="62">
        <v>4.6100000000000003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60</v>
      </c>
      <c r="P525" s="1078" t="s">
        <v>843</v>
      </c>
      <c r="Q525" s="805"/>
      <c r="R525" s="805"/>
      <c r="S525" s="805"/>
      <c r="T525" s="80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4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816</v>
      </c>
      <c r="AG525" s="78"/>
      <c r="AJ525" s="84" t="s">
        <v>45</v>
      </c>
      <c r="AK525" s="84">
        <v>0</v>
      </c>
      <c r="BB525" s="621" t="s">
        <v>66</v>
      </c>
      <c r="BM525" s="78">
        <f t="shared" si="76"/>
        <v>0</v>
      </c>
      <c r="BN525" s="78">
        <f t="shared" si="77"/>
        <v>0</v>
      </c>
      <c r="BO525" s="78">
        <f t="shared" si="78"/>
        <v>0</v>
      </c>
      <c r="BP525" s="78">
        <f t="shared" si="79"/>
        <v>0</v>
      </c>
    </row>
    <row r="526" spans="1:68" ht="16.5" customHeight="1" x14ac:dyDescent="0.25">
      <c r="A526" s="63" t="s">
        <v>844</v>
      </c>
      <c r="B526" s="63" t="s">
        <v>845</v>
      </c>
      <c r="C526" s="36">
        <v>4301012058</v>
      </c>
      <c r="D526" s="803">
        <v>4680115886490</v>
      </c>
      <c r="E526" s="803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113</v>
      </c>
      <c r="L526" s="37" t="s">
        <v>45</v>
      </c>
      <c r="M526" s="38" t="s">
        <v>105</v>
      </c>
      <c r="N526" s="38"/>
      <c r="O526" s="37">
        <v>60</v>
      </c>
      <c r="P526" s="10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805"/>
      <c r="R526" s="805"/>
      <c r="S526" s="805"/>
      <c r="T526" s="80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4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22" t="s">
        <v>822</v>
      </c>
      <c r="AG526" s="78"/>
      <c r="AJ526" s="84" t="s">
        <v>45</v>
      </c>
      <c r="AK526" s="84">
        <v>0</v>
      </c>
      <c r="BB526" s="623" t="s">
        <v>66</v>
      </c>
      <c r="BM526" s="78">
        <f t="shared" si="76"/>
        <v>0</v>
      </c>
      <c r="BN526" s="78">
        <f t="shared" si="77"/>
        <v>0</v>
      </c>
      <c r="BO526" s="78">
        <f t="shared" si="78"/>
        <v>0</v>
      </c>
      <c r="BP526" s="78">
        <f t="shared" si="79"/>
        <v>0</v>
      </c>
    </row>
    <row r="527" spans="1:68" x14ac:dyDescent="0.2">
      <c r="A527" s="813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0" t="s">
        <v>40</v>
      </c>
      <c r="Q527" s="811"/>
      <c r="R527" s="811"/>
      <c r="S527" s="811"/>
      <c r="T527" s="811"/>
      <c r="U527" s="811"/>
      <c r="V527" s="812"/>
      <c r="W527" s="42" t="s">
        <v>39</v>
      </c>
      <c r="X527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0" t="s">
        <v>40</v>
      </c>
      <c r="Q528" s="811"/>
      <c r="R528" s="811"/>
      <c r="S528" s="811"/>
      <c r="T528" s="811"/>
      <c r="U528" s="811"/>
      <c r="V528" s="812"/>
      <c r="W528" s="42" t="s">
        <v>0</v>
      </c>
      <c r="X528" s="43">
        <f>IFERROR(SUM(X511:X526),"0")</f>
        <v>0</v>
      </c>
      <c r="Y528" s="43">
        <f>IFERROR(SUM(Y511:Y526),"0")</f>
        <v>0</v>
      </c>
      <c r="Z528" s="42"/>
      <c r="AA528" s="67"/>
      <c r="AB528" s="67"/>
      <c r="AC528" s="67"/>
    </row>
    <row r="529" spans="1:68" ht="14.25" customHeight="1" x14ac:dyDescent="0.25">
      <c r="A529" s="802" t="s">
        <v>148</v>
      </c>
      <c r="B529" s="802"/>
      <c r="C529" s="802"/>
      <c r="D529" s="802"/>
      <c r="E529" s="802"/>
      <c r="F529" s="802"/>
      <c r="G529" s="802"/>
      <c r="H529" s="802"/>
      <c r="I529" s="802"/>
      <c r="J529" s="802"/>
      <c r="K529" s="802"/>
      <c r="L529" s="802"/>
      <c r="M529" s="802"/>
      <c r="N529" s="802"/>
      <c r="O529" s="802"/>
      <c r="P529" s="802"/>
      <c r="Q529" s="802"/>
      <c r="R529" s="802"/>
      <c r="S529" s="802"/>
      <c r="T529" s="802"/>
      <c r="U529" s="802"/>
      <c r="V529" s="802"/>
      <c r="W529" s="802"/>
      <c r="X529" s="802"/>
      <c r="Y529" s="802"/>
      <c r="Z529" s="802"/>
      <c r="AA529" s="66"/>
      <c r="AB529" s="66"/>
      <c r="AC529" s="80"/>
    </row>
    <row r="530" spans="1:68" ht="16.5" customHeight="1" x14ac:dyDescent="0.25">
      <c r="A530" s="63" t="s">
        <v>846</v>
      </c>
      <c r="B530" s="63" t="s">
        <v>847</v>
      </c>
      <c r="C530" s="36">
        <v>4301020222</v>
      </c>
      <c r="D530" s="803">
        <v>4607091388930</v>
      </c>
      <c r="E530" s="803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106</v>
      </c>
      <c r="L530" s="37" t="s">
        <v>45</v>
      </c>
      <c r="M530" s="38" t="s">
        <v>105</v>
      </c>
      <c r="N530" s="38"/>
      <c r="O530" s="37">
        <v>55</v>
      </c>
      <c r="P530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805"/>
      <c r="R530" s="805"/>
      <c r="S530" s="805"/>
      <c r="T530" s="80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24" t="s">
        <v>848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16.5" customHeight="1" x14ac:dyDescent="0.25">
      <c r="A531" s="63" t="s">
        <v>846</v>
      </c>
      <c r="B531" s="63" t="s">
        <v>849</v>
      </c>
      <c r="C531" s="36">
        <v>4301020334</v>
      </c>
      <c r="D531" s="803">
        <v>4607091388930</v>
      </c>
      <c r="E531" s="803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106</v>
      </c>
      <c r="L531" s="37" t="s">
        <v>45</v>
      </c>
      <c r="M531" s="38" t="s">
        <v>112</v>
      </c>
      <c r="N531" s="38"/>
      <c r="O531" s="37">
        <v>70</v>
      </c>
      <c r="P531" s="1081" t="s">
        <v>850</v>
      </c>
      <c r="Q531" s="805"/>
      <c r="R531" s="805"/>
      <c r="S531" s="805"/>
      <c r="T531" s="80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26" t="s">
        <v>851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16.5" customHeight="1" x14ac:dyDescent="0.25">
      <c r="A532" s="63" t="s">
        <v>852</v>
      </c>
      <c r="B532" s="63" t="s">
        <v>853</v>
      </c>
      <c r="C532" s="36">
        <v>4301020384</v>
      </c>
      <c r="D532" s="803">
        <v>4680115886407</v>
      </c>
      <c r="E532" s="803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112</v>
      </c>
      <c r="N532" s="38"/>
      <c r="O532" s="37">
        <v>70</v>
      </c>
      <c r="P532" s="1082" t="s">
        <v>854</v>
      </c>
      <c r="Q532" s="805"/>
      <c r="R532" s="805"/>
      <c r="S532" s="805"/>
      <c r="T532" s="806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855</v>
      </c>
      <c r="B533" s="63" t="s">
        <v>856</v>
      </c>
      <c r="C533" s="36">
        <v>4301020385</v>
      </c>
      <c r="D533" s="803">
        <v>4680115880054</v>
      </c>
      <c r="E533" s="803"/>
      <c r="F533" s="62">
        <v>0.6</v>
      </c>
      <c r="G533" s="37">
        <v>8</v>
      </c>
      <c r="H533" s="62">
        <v>4.8</v>
      </c>
      <c r="I533" s="62">
        <v>6.93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70</v>
      </c>
      <c r="P533" s="1083" t="s">
        <v>857</v>
      </c>
      <c r="Q533" s="805"/>
      <c r="R533" s="805"/>
      <c r="S533" s="805"/>
      <c r="T533" s="806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851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13"/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4"/>
      <c r="P534" s="810" t="s">
        <v>40</v>
      </c>
      <c r="Q534" s="811"/>
      <c r="R534" s="811"/>
      <c r="S534" s="811"/>
      <c r="T534" s="811"/>
      <c r="U534" s="811"/>
      <c r="V534" s="812"/>
      <c r="W534" s="42" t="s">
        <v>39</v>
      </c>
      <c r="X534" s="43">
        <f>IFERROR(X530/H530,"0")+IFERROR(X531/H531,"0")+IFERROR(X532/H532,"0")+IFERROR(X533/H533,"0")</f>
        <v>0</v>
      </c>
      <c r="Y534" s="43">
        <f>IFERROR(Y530/H530,"0")+IFERROR(Y531/H531,"0")+IFERROR(Y532/H532,"0")+IFERROR(Y533/H533,"0")</f>
        <v>0</v>
      </c>
      <c r="Z534" s="43">
        <f>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813"/>
      <c r="B535" s="813"/>
      <c r="C535" s="813"/>
      <c r="D535" s="813"/>
      <c r="E535" s="813"/>
      <c r="F535" s="813"/>
      <c r="G535" s="813"/>
      <c r="H535" s="813"/>
      <c r="I535" s="813"/>
      <c r="J535" s="813"/>
      <c r="K535" s="813"/>
      <c r="L535" s="813"/>
      <c r="M535" s="813"/>
      <c r="N535" s="813"/>
      <c r="O535" s="814"/>
      <c r="P535" s="810" t="s">
        <v>40</v>
      </c>
      <c r="Q535" s="811"/>
      <c r="R535" s="811"/>
      <c r="S535" s="811"/>
      <c r="T535" s="811"/>
      <c r="U535" s="811"/>
      <c r="V535" s="812"/>
      <c r="W535" s="42" t="s">
        <v>0</v>
      </c>
      <c r="X535" s="43">
        <f>IFERROR(SUM(X530:X533),"0")</f>
        <v>0</v>
      </c>
      <c r="Y535" s="43">
        <f>IFERROR(SUM(Y530:Y533),"0")</f>
        <v>0</v>
      </c>
      <c r="Z535" s="42"/>
      <c r="AA535" s="67"/>
      <c r="AB535" s="67"/>
      <c r="AC535" s="67"/>
    </row>
    <row r="536" spans="1:68" ht="14.25" customHeight="1" x14ac:dyDescent="0.25">
      <c r="A536" s="802" t="s">
        <v>159</v>
      </c>
      <c r="B536" s="802"/>
      <c r="C536" s="802"/>
      <c r="D536" s="802"/>
      <c r="E536" s="802"/>
      <c r="F536" s="802"/>
      <c r="G536" s="802"/>
      <c r="H536" s="802"/>
      <c r="I536" s="802"/>
      <c r="J536" s="802"/>
      <c r="K536" s="802"/>
      <c r="L536" s="802"/>
      <c r="M536" s="802"/>
      <c r="N536" s="802"/>
      <c r="O536" s="802"/>
      <c r="P536" s="802"/>
      <c r="Q536" s="802"/>
      <c r="R536" s="802"/>
      <c r="S536" s="802"/>
      <c r="T536" s="802"/>
      <c r="U536" s="802"/>
      <c r="V536" s="802"/>
      <c r="W536" s="802"/>
      <c r="X536" s="802"/>
      <c r="Y536" s="802"/>
      <c r="Z536" s="802"/>
      <c r="AA536" s="66"/>
      <c r="AB536" s="66"/>
      <c r="AC536" s="80"/>
    </row>
    <row r="537" spans="1:68" ht="27" customHeight="1" x14ac:dyDescent="0.25">
      <c r="A537" s="63" t="s">
        <v>858</v>
      </c>
      <c r="B537" s="63" t="s">
        <v>859</v>
      </c>
      <c r="C537" s="36">
        <v>4301031349</v>
      </c>
      <c r="D537" s="803">
        <v>4680115883116</v>
      </c>
      <c r="E537" s="803"/>
      <c r="F537" s="62">
        <v>0.88</v>
      </c>
      <c r="G537" s="37">
        <v>6</v>
      </c>
      <c r="H537" s="62">
        <v>5.28</v>
      </c>
      <c r="I537" s="62">
        <v>5.64</v>
      </c>
      <c r="J537" s="37">
        <v>104</v>
      </c>
      <c r="K537" s="37" t="s">
        <v>106</v>
      </c>
      <c r="L537" s="37" t="s">
        <v>45</v>
      </c>
      <c r="M537" s="38" t="s">
        <v>105</v>
      </c>
      <c r="N537" s="38"/>
      <c r="O537" s="37">
        <v>70</v>
      </c>
      <c r="P537" s="1084" t="s">
        <v>860</v>
      </c>
      <c r="Q537" s="805"/>
      <c r="R537" s="805"/>
      <c r="S537" s="805"/>
      <c r="T537" s="80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8" si="80">IFERROR(IF(X537="",0,CEILING((X537/$H537),1)*$H537),"")</f>
        <v>0</v>
      </c>
      <c r="Z537" s="41" t="str">
        <f>IFERROR(IF(Y537=0,"",ROUNDUP(Y537/H537,0)*0.01196),"")</f>
        <v/>
      </c>
      <c r="AA537" s="68" t="s">
        <v>45</v>
      </c>
      <c r="AB537" s="69" t="s">
        <v>45</v>
      </c>
      <c r="AC537" s="632" t="s">
        <v>861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8" si="81">IFERROR(X537*I537/H537,"0")</f>
        <v>0</v>
      </c>
      <c r="BN537" s="78">
        <f t="shared" ref="BN537:BN548" si="82">IFERROR(Y537*I537/H537,"0")</f>
        <v>0</v>
      </c>
      <c r="BO537" s="78">
        <f t="shared" ref="BO537:BO548" si="83">IFERROR(1/J537*(X537/H537),"0")</f>
        <v>0</v>
      </c>
      <c r="BP537" s="78">
        <f t="shared" ref="BP537:BP548" si="84">IFERROR(1/J537*(Y537/H537),"0")</f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4301031350</v>
      </c>
      <c r="D538" s="803">
        <v>4680115883093</v>
      </c>
      <c r="E538" s="803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106</v>
      </c>
      <c r="L538" s="37" t="s">
        <v>45</v>
      </c>
      <c r="M538" s="38" t="s">
        <v>82</v>
      </c>
      <c r="N538" s="38"/>
      <c r="O538" s="37">
        <v>70</v>
      </c>
      <c r="P538" s="1085" t="s">
        <v>864</v>
      </c>
      <c r="Q538" s="805"/>
      <c r="R538" s="805"/>
      <c r="S538" s="805"/>
      <c r="T538" s="80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34" t="s">
        <v>865</v>
      </c>
      <c r="AG538" s="78"/>
      <c r="AJ538" s="84" t="s">
        <v>45</v>
      </c>
      <c r="AK538" s="84">
        <v>0</v>
      </c>
      <c r="BB538" s="635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866</v>
      </c>
      <c r="B539" s="63" t="s">
        <v>867</v>
      </c>
      <c r="C539" s="36">
        <v>4301031353</v>
      </c>
      <c r="D539" s="803">
        <v>4680115883109</v>
      </c>
      <c r="E539" s="803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106</v>
      </c>
      <c r="L539" s="37" t="s">
        <v>45</v>
      </c>
      <c r="M539" s="38" t="s">
        <v>82</v>
      </c>
      <c r="N539" s="38"/>
      <c r="O539" s="37">
        <v>70</v>
      </c>
      <c r="P539" s="1086" t="s">
        <v>868</v>
      </c>
      <c r="Q539" s="805"/>
      <c r="R539" s="805"/>
      <c r="S539" s="805"/>
      <c r="T539" s="806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IFERROR(IF(Y539=0,"",ROUNDUP(Y539/H539,0)*0.01196),"")</f>
        <v/>
      </c>
      <c r="AA539" s="68" t="s">
        <v>45</v>
      </c>
      <c r="AB539" s="69" t="s">
        <v>45</v>
      </c>
      <c r="AC539" s="636" t="s">
        <v>869</v>
      </c>
      <c r="AG539" s="78"/>
      <c r="AJ539" s="84" t="s">
        <v>45</v>
      </c>
      <c r="AK539" s="84">
        <v>0</v>
      </c>
      <c r="BB539" s="637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4301031409</v>
      </c>
      <c r="D540" s="803">
        <v>4680115886438</v>
      </c>
      <c r="E540" s="803"/>
      <c r="F540" s="62">
        <v>0.4</v>
      </c>
      <c r="G540" s="37">
        <v>6</v>
      </c>
      <c r="H540" s="62">
        <v>2.4</v>
      </c>
      <c r="I540" s="62">
        <v>2.58</v>
      </c>
      <c r="J540" s="37">
        <v>182</v>
      </c>
      <c r="K540" s="37" t="s">
        <v>83</v>
      </c>
      <c r="L540" s="37" t="s">
        <v>45</v>
      </c>
      <c r="M540" s="38" t="s">
        <v>105</v>
      </c>
      <c r="N540" s="38"/>
      <c r="O540" s="37">
        <v>70</v>
      </c>
      <c r="P540" s="1087" t="s">
        <v>872</v>
      </c>
      <c r="Q540" s="805"/>
      <c r="R540" s="805"/>
      <c r="S540" s="805"/>
      <c r="T540" s="806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0"/>
        <v>0</v>
      </c>
      <c r="Z540" s="41" t="str">
        <f>IFERROR(IF(Y540=0,"",ROUNDUP(Y540/H540,0)*0.00651),"")</f>
        <v/>
      </c>
      <c r="AA540" s="68" t="s">
        <v>45</v>
      </c>
      <c r="AB540" s="69" t="s">
        <v>45</v>
      </c>
      <c r="AC540" s="638" t="s">
        <v>861</v>
      </c>
      <c r="AG540" s="78"/>
      <c r="AJ540" s="84" t="s">
        <v>45</v>
      </c>
      <c r="AK540" s="84">
        <v>0</v>
      </c>
      <c r="BB540" s="639" t="s">
        <v>66</v>
      </c>
      <c r="BM540" s="78">
        <f t="shared" si="81"/>
        <v>0</v>
      </c>
      <c r="BN540" s="78">
        <f t="shared" si="82"/>
        <v>0</v>
      </c>
      <c r="BO540" s="78">
        <f t="shared" si="83"/>
        <v>0</v>
      </c>
      <c r="BP540" s="78">
        <f t="shared" si="84"/>
        <v>0</v>
      </c>
    </row>
    <row r="541" spans="1:68" ht="27" customHeight="1" x14ac:dyDescent="0.25">
      <c r="A541" s="63" t="s">
        <v>873</v>
      </c>
      <c r="B541" s="63" t="s">
        <v>874</v>
      </c>
      <c r="C541" s="36">
        <v>4301031419</v>
      </c>
      <c r="D541" s="803">
        <v>4680115882072</v>
      </c>
      <c r="E541" s="803"/>
      <c r="F541" s="62">
        <v>0.6</v>
      </c>
      <c r="G541" s="37">
        <v>8</v>
      </c>
      <c r="H541" s="62">
        <v>4.8</v>
      </c>
      <c r="I541" s="62">
        <v>6.93</v>
      </c>
      <c r="J541" s="37">
        <v>132</v>
      </c>
      <c r="K541" s="37" t="s">
        <v>113</v>
      </c>
      <c r="L541" s="37" t="s">
        <v>45</v>
      </c>
      <c r="M541" s="38" t="s">
        <v>105</v>
      </c>
      <c r="N541" s="38"/>
      <c r="O541" s="37">
        <v>70</v>
      </c>
      <c r="P541" s="1088" t="s">
        <v>875</v>
      </c>
      <c r="Q541" s="805"/>
      <c r="R541" s="805"/>
      <c r="S541" s="805"/>
      <c r="T541" s="80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0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861</v>
      </c>
      <c r="AG541" s="78"/>
      <c r="AJ541" s="84" t="s">
        <v>45</v>
      </c>
      <c r="AK541" s="84">
        <v>0</v>
      </c>
      <c r="BB541" s="641" t="s">
        <v>66</v>
      </c>
      <c r="BM541" s="78">
        <f t="shared" si="81"/>
        <v>0</v>
      </c>
      <c r="BN541" s="78">
        <f t="shared" si="82"/>
        <v>0</v>
      </c>
      <c r="BO541" s="78">
        <f t="shared" si="83"/>
        <v>0</v>
      </c>
      <c r="BP541" s="78">
        <f t="shared" si="84"/>
        <v>0</v>
      </c>
    </row>
    <row r="542" spans="1:68" ht="27" customHeight="1" x14ac:dyDescent="0.25">
      <c r="A542" s="63" t="s">
        <v>873</v>
      </c>
      <c r="B542" s="63" t="s">
        <v>876</v>
      </c>
      <c r="C542" s="36">
        <v>4301031351</v>
      </c>
      <c r="D542" s="803">
        <v>4680115882072</v>
      </c>
      <c r="E542" s="803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113</v>
      </c>
      <c r="L542" s="37" t="s">
        <v>45</v>
      </c>
      <c r="M542" s="38" t="s">
        <v>105</v>
      </c>
      <c r="N542" s="38"/>
      <c r="O542" s="37">
        <v>70</v>
      </c>
      <c r="P542" s="1089" t="s">
        <v>877</v>
      </c>
      <c r="Q542" s="805"/>
      <c r="R542" s="805"/>
      <c r="S542" s="805"/>
      <c r="T542" s="806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0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861</v>
      </c>
      <c r="AG542" s="78"/>
      <c r="AJ542" s="84" t="s">
        <v>45</v>
      </c>
      <c r="AK542" s="84">
        <v>0</v>
      </c>
      <c r="BB542" s="643" t="s">
        <v>66</v>
      </c>
      <c r="BM542" s="78">
        <f t="shared" si="81"/>
        <v>0</v>
      </c>
      <c r="BN542" s="78">
        <f t="shared" si="82"/>
        <v>0</v>
      </c>
      <c r="BO542" s="78">
        <f t="shared" si="83"/>
        <v>0</v>
      </c>
      <c r="BP542" s="78">
        <f t="shared" si="84"/>
        <v>0</v>
      </c>
    </row>
    <row r="543" spans="1:68" ht="27" customHeight="1" x14ac:dyDescent="0.25">
      <c r="A543" s="63" t="s">
        <v>873</v>
      </c>
      <c r="B543" s="63" t="s">
        <v>878</v>
      </c>
      <c r="C543" s="36">
        <v>4301031383</v>
      </c>
      <c r="D543" s="803">
        <v>4680115882072</v>
      </c>
      <c r="E543" s="803"/>
      <c r="F543" s="62">
        <v>0.6</v>
      </c>
      <c r="G543" s="37">
        <v>8</v>
      </c>
      <c r="H543" s="62">
        <v>4.8</v>
      </c>
      <c r="I543" s="62">
        <v>6.96</v>
      </c>
      <c r="J543" s="37">
        <v>120</v>
      </c>
      <c r="K543" s="37" t="s">
        <v>113</v>
      </c>
      <c r="L543" s="37" t="s">
        <v>45</v>
      </c>
      <c r="M543" s="38" t="s">
        <v>105</v>
      </c>
      <c r="N543" s="38"/>
      <c r="O543" s="37">
        <v>60</v>
      </c>
      <c r="P543" s="10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805"/>
      <c r="R543" s="805"/>
      <c r="S543" s="805"/>
      <c r="T543" s="806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0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1"/>
        <v>0</v>
      </c>
      <c r="BN543" s="78">
        <f t="shared" si="82"/>
        <v>0</v>
      </c>
      <c r="BO543" s="78">
        <f t="shared" si="83"/>
        <v>0</v>
      </c>
      <c r="BP543" s="78">
        <f t="shared" si="84"/>
        <v>0</v>
      </c>
    </row>
    <row r="544" spans="1:68" ht="27" customHeight="1" x14ac:dyDescent="0.25">
      <c r="A544" s="63" t="s">
        <v>880</v>
      </c>
      <c r="B544" s="63" t="s">
        <v>881</v>
      </c>
      <c r="C544" s="36">
        <v>4301031418</v>
      </c>
      <c r="D544" s="803">
        <v>4680115882102</v>
      </c>
      <c r="E544" s="803"/>
      <c r="F544" s="62">
        <v>0.6</v>
      </c>
      <c r="G544" s="37">
        <v>8</v>
      </c>
      <c r="H544" s="62">
        <v>4.8</v>
      </c>
      <c r="I544" s="62">
        <v>6.69</v>
      </c>
      <c r="J544" s="37">
        <v>132</v>
      </c>
      <c r="K544" s="37" t="s">
        <v>113</v>
      </c>
      <c r="L544" s="37" t="s">
        <v>45</v>
      </c>
      <c r="M544" s="38" t="s">
        <v>82</v>
      </c>
      <c r="N544" s="38"/>
      <c r="O544" s="37">
        <v>70</v>
      </c>
      <c r="P544" s="1091" t="s">
        <v>882</v>
      </c>
      <c r="Q544" s="805"/>
      <c r="R544" s="805"/>
      <c r="S544" s="805"/>
      <c r="T544" s="806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0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865</v>
      </c>
      <c r="AG544" s="78"/>
      <c r="AJ544" s="84" t="s">
        <v>45</v>
      </c>
      <c r="AK544" s="84">
        <v>0</v>
      </c>
      <c r="BB544" s="647" t="s">
        <v>66</v>
      </c>
      <c r="BM544" s="78">
        <f t="shared" si="81"/>
        <v>0</v>
      </c>
      <c r="BN544" s="78">
        <f t="shared" si="82"/>
        <v>0</v>
      </c>
      <c r="BO544" s="78">
        <f t="shared" si="83"/>
        <v>0</v>
      </c>
      <c r="BP544" s="78">
        <f t="shared" si="84"/>
        <v>0</v>
      </c>
    </row>
    <row r="545" spans="1:68" ht="27" customHeight="1" x14ac:dyDescent="0.25">
      <c r="A545" s="63" t="s">
        <v>880</v>
      </c>
      <c r="B545" s="63" t="s">
        <v>883</v>
      </c>
      <c r="C545" s="36">
        <v>4301031251</v>
      </c>
      <c r="D545" s="803">
        <v>4680115882102</v>
      </c>
      <c r="E545" s="803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113</v>
      </c>
      <c r="L545" s="37" t="s">
        <v>45</v>
      </c>
      <c r="M545" s="38" t="s">
        <v>82</v>
      </c>
      <c r="N545" s="38"/>
      <c r="O545" s="37">
        <v>60</v>
      </c>
      <c r="P545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5" s="805"/>
      <c r="R545" s="805"/>
      <c r="S545" s="805"/>
      <c r="T545" s="806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0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8" t="s">
        <v>884</v>
      </c>
      <c r="AG545" s="78"/>
      <c r="AJ545" s="84" t="s">
        <v>45</v>
      </c>
      <c r="AK545" s="84">
        <v>0</v>
      </c>
      <c r="BB545" s="649" t="s">
        <v>66</v>
      </c>
      <c r="BM545" s="78">
        <f t="shared" si="81"/>
        <v>0</v>
      </c>
      <c r="BN545" s="78">
        <f t="shared" si="82"/>
        <v>0</v>
      </c>
      <c r="BO545" s="78">
        <f t="shared" si="83"/>
        <v>0</v>
      </c>
      <c r="BP545" s="78">
        <f t="shared" si="84"/>
        <v>0</v>
      </c>
    </row>
    <row r="546" spans="1:68" ht="27" customHeight="1" x14ac:dyDescent="0.25">
      <c r="A546" s="63" t="s">
        <v>885</v>
      </c>
      <c r="B546" s="63" t="s">
        <v>886</v>
      </c>
      <c r="C546" s="36">
        <v>4301031417</v>
      </c>
      <c r="D546" s="803">
        <v>4680115882096</v>
      </c>
      <c r="E546" s="803"/>
      <c r="F546" s="62">
        <v>0.6</v>
      </c>
      <c r="G546" s="37">
        <v>8</v>
      </c>
      <c r="H546" s="62">
        <v>4.8</v>
      </c>
      <c r="I546" s="62">
        <v>6.69</v>
      </c>
      <c r="J546" s="37">
        <v>132</v>
      </c>
      <c r="K546" s="37" t="s">
        <v>113</v>
      </c>
      <c r="L546" s="37" t="s">
        <v>45</v>
      </c>
      <c r="M546" s="38" t="s">
        <v>82</v>
      </c>
      <c r="N546" s="38"/>
      <c r="O546" s="37">
        <v>70</v>
      </c>
      <c r="P546" s="1093" t="s">
        <v>887</v>
      </c>
      <c r="Q546" s="805"/>
      <c r="R546" s="805"/>
      <c r="S546" s="805"/>
      <c r="T546" s="806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0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869</v>
      </c>
      <c r="AG546" s="78"/>
      <c r="AJ546" s="84" t="s">
        <v>45</v>
      </c>
      <c r="AK546" s="84">
        <v>0</v>
      </c>
      <c r="BB546" s="651" t="s">
        <v>66</v>
      </c>
      <c r="BM546" s="78">
        <f t="shared" si="81"/>
        <v>0</v>
      </c>
      <c r="BN546" s="78">
        <f t="shared" si="82"/>
        <v>0</v>
      </c>
      <c r="BO546" s="78">
        <f t="shared" si="83"/>
        <v>0</v>
      </c>
      <c r="BP546" s="78">
        <f t="shared" si="84"/>
        <v>0</v>
      </c>
    </row>
    <row r="547" spans="1:68" ht="27" customHeight="1" x14ac:dyDescent="0.25">
      <c r="A547" s="63" t="s">
        <v>885</v>
      </c>
      <c r="B547" s="63" t="s">
        <v>888</v>
      </c>
      <c r="C547" s="36">
        <v>4301031253</v>
      </c>
      <c r="D547" s="803">
        <v>4680115882096</v>
      </c>
      <c r="E547" s="803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113</v>
      </c>
      <c r="L547" s="37" t="s">
        <v>45</v>
      </c>
      <c r="M547" s="38" t="s">
        <v>82</v>
      </c>
      <c r="N547" s="38"/>
      <c r="O547" s="37">
        <v>60</v>
      </c>
      <c r="P547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7" s="805"/>
      <c r="R547" s="805"/>
      <c r="S547" s="805"/>
      <c r="T547" s="806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0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889</v>
      </c>
      <c r="AG547" s="78"/>
      <c r="AJ547" s="84" t="s">
        <v>45</v>
      </c>
      <c r="AK547" s="84">
        <v>0</v>
      </c>
      <c r="BB547" s="653" t="s">
        <v>66</v>
      </c>
      <c r="BM547" s="78">
        <f t="shared" si="81"/>
        <v>0</v>
      </c>
      <c r="BN547" s="78">
        <f t="shared" si="82"/>
        <v>0</v>
      </c>
      <c r="BO547" s="78">
        <f t="shared" si="83"/>
        <v>0</v>
      </c>
      <c r="BP547" s="78">
        <f t="shared" si="84"/>
        <v>0</v>
      </c>
    </row>
    <row r="548" spans="1:68" ht="27" customHeight="1" x14ac:dyDescent="0.25">
      <c r="A548" s="63" t="s">
        <v>885</v>
      </c>
      <c r="B548" s="63" t="s">
        <v>890</v>
      </c>
      <c r="C548" s="36">
        <v>4301031384</v>
      </c>
      <c r="D548" s="803">
        <v>4680115882096</v>
      </c>
      <c r="E548" s="803"/>
      <c r="F548" s="62">
        <v>0.6</v>
      </c>
      <c r="G548" s="37">
        <v>8</v>
      </c>
      <c r="H548" s="62">
        <v>4.8</v>
      </c>
      <c r="I548" s="62">
        <v>6.69</v>
      </c>
      <c r="J548" s="37">
        <v>120</v>
      </c>
      <c r="K548" s="37" t="s">
        <v>113</v>
      </c>
      <c r="L548" s="37" t="s">
        <v>45</v>
      </c>
      <c r="M548" s="38" t="s">
        <v>82</v>
      </c>
      <c r="N548" s="38"/>
      <c r="O548" s="37">
        <v>60</v>
      </c>
      <c r="P548" s="10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805"/>
      <c r="R548" s="805"/>
      <c r="S548" s="805"/>
      <c r="T548" s="80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0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869</v>
      </c>
      <c r="AG548" s="78"/>
      <c r="AJ548" s="84" t="s">
        <v>45</v>
      </c>
      <c r="AK548" s="84">
        <v>0</v>
      </c>
      <c r="BB548" s="655" t="s">
        <v>66</v>
      </c>
      <c r="BM548" s="78">
        <f t="shared" si="81"/>
        <v>0</v>
      </c>
      <c r="BN548" s="78">
        <f t="shared" si="82"/>
        <v>0</v>
      </c>
      <c r="BO548" s="78">
        <f t="shared" si="83"/>
        <v>0</v>
      </c>
      <c r="BP548" s="78">
        <f t="shared" si="84"/>
        <v>0</v>
      </c>
    </row>
    <row r="549" spans="1:68" x14ac:dyDescent="0.2">
      <c r="A549" s="813"/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4"/>
      <c r="P549" s="810" t="s">
        <v>40</v>
      </c>
      <c r="Q549" s="811"/>
      <c r="R549" s="811"/>
      <c r="S549" s="811"/>
      <c r="T549" s="811"/>
      <c r="U549" s="811"/>
      <c r="V549" s="812"/>
      <c r="W549" s="42" t="s">
        <v>39</v>
      </c>
      <c r="X549" s="43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13"/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4"/>
      <c r="P550" s="810" t="s">
        <v>40</v>
      </c>
      <c r="Q550" s="811"/>
      <c r="R550" s="811"/>
      <c r="S550" s="811"/>
      <c r="T550" s="811"/>
      <c r="U550" s="811"/>
      <c r="V550" s="812"/>
      <c r="W550" s="42" t="s">
        <v>0</v>
      </c>
      <c r="X550" s="43">
        <f>IFERROR(SUM(X537:X548),"0")</f>
        <v>0</v>
      </c>
      <c r="Y550" s="43">
        <f>IFERROR(SUM(Y537:Y548),"0")</f>
        <v>0</v>
      </c>
      <c r="Z550" s="42"/>
      <c r="AA550" s="67"/>
      <c r="AB550" s="67"/>
      <c r="AC550" s="67"/>
    </row>
    <row r="551" spans="1:68" ht="14.25" customHeight="1" x14ac:dyDescent="0.25">
      <c r="A551" s="802" t="s">
        <v>78</v>
      </c>
      <c r="B551" s="802"/>
      <c r="C551" s="802"/>
      <c r="D551" s="802"/>
      <c r="E551" s="802"/>
      <c r="F551" s="802"/>
      <c r="G551" s="802"/>
      <c r="H551" s="802"/>
      <c r="I551" s="802"/>
      <c r="J551" s="802"/>
      <c r="K551" s="802"/>
      <c r="L551" s="802"/>
      <c r="M551" s="802"/>
      <c r="N551" s="802"/>
      <c r="O551" s="802"/>
      <c r="P551" s="802"/>
      <c r="Q551" s="802"/>
      <c r="R551" s="802"/>
      <c r="S551" s="802"/>
      <c r="T551" s="802"/>
      <c r="U551" s="802"/>
      <c r="V551" s="802"/>
      <c r="W551" s="802"/>
      <c r="X551" s="802"/>
      <c r="Y551" s="802"/>
      <c r="Z551" s="802"/>
      <c r="AA551" s="66"/>
      <c r="AB551" s="66"/>
      <c r="AC551" s="80"/>
    </row>
    <row r="552" spans="1:68" ht="16.5" customHeight="1" x14ac:dyDescent="0.25">
      <c r="A552" s="63" t="s">
        <v>891</v>
      </c>
      <c r="B552" s="63" t="s">
        <v>892</v>
      </c>
      <c r="C552" s="36">
        <v>4301051232</v>
      </c>
      <c r="D552" s="803">
        <v>4607091383409</v>
      </c>
      <c r="E552" s="803"/>
      <c r="F552" s="62">
        <v>1.3</v>
      </c>
      <c r="G552" s="37">
        <v>6</v>
      </c>
      <c r="H552" s="62">
        <v>7.8</v>
      </c>
      <c r="I552" s="62">
        <v>8.3010000000000002</v>
      </c>
      <c r="J552" s="37">
        <v>64</v>
      </c>
      <c r="K552" s="37" t="s">
        <v>106</v>
      </c>
      <c r="L552" s="37" t="s">
        <v>45</v>
      </c>
      <c r="M552" s="38" t="s">
        <v>112</v>
      </c>
      <c r="N552" s="38"/>
      <c r="O552" s="37">
        <v>45</v>
      </c>
      <c r="P552" s="10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805"/>
      <c r="R552" s="805"/>
      <c r="S552" s="805"/>
      <c r="T552" s="80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56" t="s">
        <v>893</v>
      </c>
      <c r="AG552" s="78"/>
      <c r="AJ552" s="84" t="s">
        <v>45</v>
      </c>
      <c r="AK552" s="84">
        <v>0</v>
      </c>
      <c r="BB552" s="65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4301051231</v>
      </c>
      <c r="D553" s="803">
        <v>4607091383416</v>
      </c>
      <c r="E553" s="803"/>
      <c r="F553" s="62">
        <v>1.3</v>
      </c>
      <c r="G553" s="37">
        <v>6</v>
      </c>
      <c r="H553" s="62">
        <v>7.8</v>
      </c>
      <c r="I553" s="62">
        <v>8.3010000000000002</v>
      </c>
      <c r="J553" s="37">
        <v>64</v>
      </c>
      <c r="K553" s="37" t="s">
        <v>106</v>
      </c>
      <c r="L553" s="37" t="s">
        <v>45</v>
      </c>
      <c r="M553" s="38" t="s">
        <v>82</v>
      </c>
      <c r="N553" s="38"/>
      <c r="O553" s="37">
        <v>45</v>
      </c>
      <c r="P553" s="10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805"/>
      <c r="R553" s="805"/>
      <c r="S553" s="805"/>
      <c r="T553" s="80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58" t="s">
        <v>896</v>
      </c>
      <c r="AG553" s="78"/>
      <c r="AJ553" s="84" t="s">
        <v>45</v>
      </c>
      <c r="AK553" s="84">
        <v>0</v>
      </c>
      <c r="BB553" s="65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897</v>
      </c>
      <c r="B554" s="63" t="s">
        <v>898</v>
      </c>
      <c r="C554" s="36">
        <v>4301051064</v>
      </c>
      <c r="D554" s="803">
        <v>4680115883536</v>
      </c>
      <c r="E554" s="803"/>
      <c r="F554" s="62">
        <v>0.3</v>
      </c>
      <c r="G554" s="37">
        <v>6</v>
      </c>
      <c r="H554" s="62">
        <v>1.8</v>
      </c>
      <c r="I554" s="62">
        <v>2.0459999999999998</v>
      </c>
      <c r="J554" s="37">
        <v>182</v>
      </c>
      <c r="K554" s="37" t="s">
        <v>83</v>
      </c>
      <c r="L554" s="37" t="s">
        <v>45</v>
      </c>
      <c r="M554" s="38" t="s">
        <v>112</v>
      </c>
      <c r="N554" s="38"/>
      <c r="O554" s="37">
        <v>45</v>
      </c>
      <c r="P554" s="10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805"/>
      <c r="R554" s="805"/>
      <c r="S554" s="805"/>
      <c r="T554" s="806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45</v>
      </c>
      <c r="AC554" s="660" t="s">
        <v>899</v>
      </c>
      <c r="AG554" s="78"/>
      <c r="AJ554" s="84" t="s">
        <v>45</v>
      </c>
      <c r="AK554" s="84">
        <v>0</v>
      </c>
      <c r="BB554" s="66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13"/>
      <c r="B555" s="813"/>
      <c r="C555" s="813"/>
      <c r="D555" s="813"/>
      <c r="E555" s="813"/>
      <c r="F555" s="813"/>
      <c r="G555" s="813"/>
      <c r="H555" s="813"/>
      <c r="I555" s="813"/>
      <c r="J555" s="813"/>
      <c r="K555" s="813"/>
      <c r="L555" s="813"/>
      <c r="M555" s="813"/>
      <c r="N555" s="813"/>
      <c r="O555" s="814"/>
      <c r="P555" s="810" t="s">
        <v>40</v>
      </c>
      <c r="Q555" s="811"/>
      <c r="R555" s="811"/>
      <c r="S555" s="811"/>
      <c r="T555" s="811"/>
      <c r="U555" s="811"/>
      <c r="V555" s="812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813"/>
      <c r="B556" s="813"/>
      <c r="C556" s="813"/>
      <c r="D556" s="813"/>
      <c r="E556" s="813"/>
      <c r="F556" s="813"/>
      <c r="G556" s="813"/>
      <c r="H556" s="813"/>
      <c r="I556" s="813"/>
      <c r="J556" s="813"/>
      <c r="K556" s="813"/>
      <c r="L556" s="813"/>
      <c r="M556" s="813"/>
      <c r="N556" s="813"/>
      <c r="O556" s="814"/>
      <c r="P556" s="810" t="s">
        <v>40</v>
      </c>
      <c r="Q556" s="811"/>
      <c r="R556" s="811"/>
      <c r="S556" s="811"/>
      <c r="T556" s="811"/>
      <c r="U556" s="811"/>
      <c r="V556" s="812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802" t="s">
        <v>188</v>
      </c>
      <c r="B557" s="802"/>
      <c r="C557" s="802"/>
      <c r="D557" s="802"/>
      <c r="E557" s="802"/>
      <c r="F557" s="802"/>
      <c r="G557" s="802"/>
      <c r="H557" s="802"/>
      <c r="I557" s="802"/>
      <c r="J557" s="802"/>
      <c r="K557" s="802"/>
      <c r="L557" s="802"/>
      <c r="M557" s="802"/>
      <c r="N557" s="802"/>
      <c r="O557" s="802"/>
      <c r="P557" s="802"/>
      <c r="Q557" s="802"/>
      <c r="R557" s="802"/>
      <c r="S557" s="802"/>
      <c r="T557" s="802"/>
      <c r="U557" s="802"/>
      <c r="V557" s="802"/>
      <c r="W557" s="802"/>
      <c r="X557" s="802"/>
      <c r="Y557" s="802"/>
      <c r="Z557" s="802"/>
      <c r="AA557" s="66"/>
      <c r="AB557" s="66"/>
      <c r="AC557" s="80"/>
    </row>
    <row r="558" spans="1:68" ht="37.5" customHeight="1" x14ac:dyDescent="0.25">
      <c r="A558" s="63" t="s">
        <v>900</v>
      </c>
      <c r="B558" s="63" t="s">
        <v>901</v>
      </c>
      <c r="C558" s="36">
        <v>4301060363</v>
      </c>
      <c r="D558" s="803">
        <v>4680115885035</v>
      </c>
      <c r="E558" s="803"/>
      <c r="F558" s="62">
        <v>1</v>
      </c>
      <c r="G558" s="37">
        <v>4</v>
      </c>
      <c r="H558" s="62">
        <v>4</v>
      </c>
      <c r="I558" s="62">
        <v>4.4160000000000004</v>
      </c>
      <c r="J558" s="37">
        <v>104</v>
      </c>
      <c r="K558" s="37" t="s">
        <v>106</v>
      </c>
      <c r="L558" s="37" t="s">
        <v>45</v>
      </c>
      <c r="M558" s="38" t="s">
        <v>82</v>
      </c>
      <c r="N558" s="38"/>
      <c r="O558" s="37">
        <v>35</v>
      </c>
      <c r="P558" s="10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805"/>
      <c r="R558" s="805"/>
      <c r="S558" s="805"/>
      <c r="T558" s="806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902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37.5" customHeight="1" x14ac:dyDescent="0.25">
      <c r="A559" s="63" t="s">
        <v>903</v>
      </c>
      <c r="B559" s="63" t="s">
        <v>904</v>
      </c>
      <c r="C559" s="36">
        <v>4301060436</v>
      </c>
      <c r="D559" s="803">
        <v>4680115885936</v>
      </c>
      <c r="E559" s="803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35</v>
      </c>
      <c r="P559" s="1100" t="s">
        <v>905</v>
      </c>
      <c r="Q559" s="805"/>
      <c r="R559" s="805"/>
      <c r="S559" s="805"/>
      <c r="T559" s="806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IFERROR(IF(Y559=0,"",ROUNDUP(Y559/H559,0)*0.01898),"")</f>
        <v/>
      </c>
      <c r="AA559" s="68" t="s">
        <v>45</v>
      </c>
      <c r="AB559" s="69" t="s">
        <v>45</v>
      </c>
      <c r="AC559" s="664" t="s">
        <v>902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3"/>
      <c r="B560" s="813"/>
      <c r="C560" s="813"/>
      <c r="D560" s="813"/>
      <c r="E560" s="813"/>
      <c r="F560" s="813"/>
      <c r="G560" s="813"/>
      <c r="H560" s="813"/>
      <c r="I560" s="813"/>
      <c r="J560" s="813"/>
      <c r="K560" s="813"/>
      <c r="L560" s="813"/>
      <c r="M560" s="813"/>
      <c r="N560" s="813"/>
      <c r="O560" s="814"/>
      <c r="P560" s="810" t="s">
        <v>40</v>
      </c>
      <c r="Q560" s="811"/>
      <c r="R560" s="811"/>
      <c r="S560" s="811"/>
      <c r="T560" s="811"/>
      <c r="U560" s="811"/>
      <c r="V560" s="812"/>
      <c r="W560" s="42" t="s">
        <v>39</v>
      </c>
      <c r="X560" s="43">
        <f>IFERROR(X558/H558,"0")+IFERROR(X559/H559,"0")</f>
        <v>0</v>
      </c>
      <c r="Y560" s="43">
        <f>IFERROR(Y558/H558,"0")+IFERROR(Y559/H559,"0")</f>
        <v>0</v>
      </c>
      <c r="Z560" s="43">
        <f>IFERROR(IF(Z558="",0,Z558),"0")+IFERROR(IF(Z559="",0,Z559),"0")</f>
        <v>0</v>
      </c>
      <c r="AA560" s="67"/>
      <c r="AB560" s="67"/>
      <c r="AC560" s="67"/>
    </row>
    <row r="561" spans="1:68" x14ac:dyDescent="0.2">
      <c r="A561" s="813"/>
      <c r="B561" s="813"/>
      <c r="C561" s="813"/>
      <c r="D561" s="813"/>
      <c r="E561" s="813"/>
      <c r="F561" s="813"/>
      <c r="G561" s="813"/>
      <c r="H561" s="813"/>
      <c r="I561" s="813"/>
      <c r="J561" s="813"/>
      <c r="K561" s="813"/>
      <c r="L561" s="813"/>
      <c r="M561" s="813"/>
      <c r="N561" s="813"/>
      <c r="O561" s="814"/>
      <c r="P561" s="810" t="s">
        <v>40</v>
      </c>
      <c r="Q561" s="811"/>
      <c r="R561" s="811"/>
      <c r="S561" s="811"/>
      <c r="T561" s="811"/>
      <c r="U561" s="811"/>
      <c r="V561" s="812"/>
      <c r="W561" s="42" t="s">
        <v>0</v>
      </c>
      <c r="X561" s="43">
        <f>IFERROR(SUM(X558:X559),"0")</f>
        <v>0</v>
      </c>
      <c r="Y561" s="43">
        <f>IFERROR(SUM(Y558:Y559),"0")</f>
        <v>0</v>
      </c>
      <c r="Z561" s="42"/>
      <c r="AA561" s="67"/>
      <c r="AB561" s="67"/>
      <c r="AC561" s="67"/>
    </row>
    <row r="562" spans="1:68" ht="27.75" customHeight="1" x14ac:dyDescent="0.2">
      <c r="A562" s="800" t="s">
        <v>906</v>
      </c>
      <c r="B562" s="800"/>
      <c r="C562" s="800"/>
      <c r="D562" s="800"/>
      <c r="E562" s="800"/>
      <c r="F562" s="800"/>
      <c r="G562" s="800"/>
      <c r="H562" s="800"/>
      <c r="I562" s="800"/>
      <c r="J562" s="800"/>
      <c r="K562" s="800"/>
      <c r="L562" s="800"/>
      <c r="M562" s="800"/>
      <c r="N562" s="800"/>
      <c r="O562" s="800"/>
      <c r="P562" s="800"/>
      <c r="Q562" s="800"/>
      <c r="R562" s="800"/>
      <c r="S562" s="800"/>
      <c r="T562" s="800"/>
      <c r="U562" s="800"/>
      <c r="V562" s="800"/>
      <c r="W562" s="800"/>
      <c r="X562" s="800"/>
      <c r="Y562" s="800"/>
      <c r="Z562" s="800"/>
      <c r="AA562" s="54"/>
      <c r="AB562" s="54"/>
      <c r="AC562" s="54"/>
    </row>
    <row r="563" spans="1:68" ht="16.5" customHeight="1" x14ac:dyDescent="0.25">
      <c r="A563" s="801" t="s">
        <v>906</v>
      </c>
      <c r="B563" s="801"/>
      <c r="C563" s="801"/>
      <c r="D563" s="801"/>
      <c r="E563" s="801"/>
      <c r="F563" s="801"/>
      <c r="G563" s="801"/>
      <c r="H563" s="801"/>
      <c r="I563" s="801"/>
      <c r="J563" s="801"/>
      <c r="K563" s="801"/>
      <c r="L563" s="801"/>
      <c r="M563" s="801"/>
      <c r="N563" s="801"/>
      <c r="O563" s="801"/>
      <c r="P563" s="801"/>
      <c r="Q563" s="801"/>
      <c r="R563" s="801"/>
      <c r="S563" s="801"/>
      <c r="T563" s="801"/>
      <c r="U563" s="801"/>
      <c r="V563" s="801"/>
      <c r="W563" s="801"/>
      <c r="X563" s="801"/>
      <c r="Y563" s="801"/>
      <c r="Z563" s="801"/>
      <c r="AA563" s="65"/>
      <c r="AB563" s="65"/>
      <c r="AC563" s="79"/>
    </row>
    <row r="564" spans="1:68" ht="14.25" customHeight="1" x14ac:dyDescent="0.25">
      <c r="A564" s="802" t="s">
        <v>101</v>
      </c>
      <c r="B564" s="802"/>
      <c r="C564" s="802"/>
      <c r="D564" s="802"/>
      <c r="E564" s="802"/>
      <c r="F564" s="802"/>
      <c r="G564" s="802"/>
      <c r="H564" s="802"/>
      <c r="I564" s="802"/>
      <c r="J564" s="802"/>
      <c r="K564" s="802"/>
      <c r="L564" s="802"/>
      <c r="M564" s="802"/>
      <c r="N564" s="802"/>
      <c r="O564" s="802"/>
      <c r="P564" s="802"/>
      <c r="Q564" s="802"/>
      <c r="R564" s="802"/>
      <c r="S564" s="802"/>
      <c r="T564" s="802"/>
      <c r="U564" s="802"/>
      <c r="V564" s="802"/>
      <c r="W564" s="802"/>
      <c r="X564" s="802"/>
      <c r="Y564" s="802"/>
      <c r="Z564" s="802"/>
      <c r="AA564" s="66"/>
      <c r="AB564" s="66"/>
      <c r="AC564" s="80"/>
    </row>
    <row r="565" spans="1:68" ht="27" customHeight="1" x14ac:dyDescent="0.25">
      <c r="A565" s="63" t="s">
        <v>907</v>
      </c>
      <c r="B565" s="63" t="s">
        <v>908</v>
      </c>
      <c r="C565" s="36">
        <v>4301011763</v>
      </c>
      <c r="D565" s="803">
        <v>4640242181011</v>
      </c>
      <c r="E565" s="803"/>
      <c r="F565" s="62">
        <v>1.35</v>
      </c>
      <c r="G565" s="37">
        <v>8</v>
      </c>
      <c r="H565" s="62">
        <v>10.8</v>
      </c>
      <c r="I565" s="62">
        <v>11.234999999999999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55</v>
      </c>
      <c r="P565" s="1101" t="s">
        <v>909</v>
      </c>
      <c r="Q565" s="805"/>
      <c r="R565" s="805"/>
      <c r="S565" s="805"/>
      <c r="T565" s="80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1" si="85"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6" t="s">
        <v>910</v>
      </c>
      <c r="AG565" s="78"/>
      <c r="AJ565" s="84" t="s">
        <v>45</v>
      </c>
      <c r="AK565" s="84">
        <v>0</v>
      </c>
      <c r="BB565" s="667" t="s">
        <v>66</v>
      </c>
      <c r="BM565" s="78">
        <f t="shared" ref="BM565:BM571" si="86">IFERROR(X565*I565/H565,"0")</f>
        <v>0</v>
      </c>
      <c r="BN565" s="78">
        <f t="shared" ref="BN565:BN571" si="87">IFERROR(Y565*I565/H565,"0")</f>
        <v>0</v>
      </c>
      <c r="BO565" s="78">
        <f t="shared" ref="BO565:BO571" si="88">IFERROR(1/J565*(X565/H565),"0")</f>
        <v>0</v>
      </c>
      <c r="BP565" s="78">
        <f t="shared" ref="BP565:BP571" si="89">IFERROR(1/J565*(Y565/H565),"0")</f>
        <v>0</v>
      </c>
    </row>
    <row r="566" spans="1:68" ht="27" customHeight="1" x14ac:dyDescent="0.25">
      <c r="A566" s="63" t="s">
        <v>911</v>
      </c>
      <c r="B566" s="63" t="s">
        <v>912</v>
      </c>
      <c r="C566" s="36">
        <v>4301011585</v>
      </c>
      <c r="D566" s="803">
        <v>4640242180441</v>
      </c>
      <c r="E566" s="803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50</v>
      </c>
      <c r="P566" s="1102" t="s">
        <v>913</v>
      </c>
      <c r="Q566" s="805"/>
      <c r="R566" s="805"/>
      <c r="S566" s="805"/>
      <c r="T566" s="80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85"/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68" t="s">
        <v>914</v>
      </c>
      <c r="AG566" s="78"/>
      <c r="AJ566" s="84" t="s">
        <v>45</v>
      </c>
      <c r="AK566" s="84">
        <v>0</v>
      </c>
      <c r="BB566" s="669" t="s">
        <v>66</v>
      </c>
      <c r="BM566" s="78">
        <f t="shared" si="86"/>
        <v>0</v>
      </c>
      <c r="BN566" s="78">
        <f t="shared" si="87"/>
        <v>0</v>
      </c>
      <c r="BO566" s="78">
        <f t="shared" si="88"/>
        <v>0</v>
      </c>
      <c r="BP566" s="78">
        <f t="shared" si="89"/>
        <v>0</v>
      </c>
    </row>
    <row r="567" spans="1:68" ht="27" customHeight="1" x14ac:dyDescent="0.25">
      <c r="A567" s="63" t="s">
        <v>915</v>
      </c>
      <c r="B567" s="63" t="s">
        <v>916</v>
      </c>
      <c r="C567" s="36">
        <v>4301011584</v>
      </c>
      <c r="D567" s="803">
        <v>4640242180564</v>
      </c>
      <c r="E567" s="803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50</v>
      </c>
      <c r="P567" s="1103" t="s">
        <v>917</v>
      </c>
      <c r="Q567" s="805"/>
      <c r="R567" s="805"/>
      <c r="S567" s="805"/>
      <c r="T567" s="80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85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0" t="s">
        <v>918</v>
      </c>
      <c r="AG567" s="78"/>
      <c r="AJ567" s="84" t="s">
        <v>45</v>
      </c>
      <c r="AK567" s="84">
        <v>0</v>
      </c>
      <c r="BB567" s="671" t="s">
        <v>66</v>
      </c>
      <c r="BM567" s="78">
        <f t="shared" si="86"/>
        <v>0</v>
      </c>
      <c r="BN567" s="78">
        <f t="shared" si="87"/>
        <v>0</v>
      </c>
      <c r="BO567" s="78">
        <f t="shared" si="88"/>
        <v>0</v>
      </c>
      <c r="BP567" s="78">
        <f t="shared" si="89"/>
        <v>0</v>
      </c>
    </row>
    <row r="568" spans="1:68" ht="27" customHeight="1" x14ac:dyDescent="0.25">
      <c r="A568" s="63" t="s">
        <v>919</v>
      </c>
      <c r="B568" s="63" t="s">
        <v>920</v>
      </c>
      <c r="C568" s="36">
        <v>4301011762</v>
      </c>
      <c r="D568" s="803">
        <v>4640242180922</v>
      </c>
      <c r="E568" s="803"/>
      <c r="F568" s="62">
        <v>1.35</v>
      </c>
      <c r="G568" s="37">
        <v>8</v>
      </c>
      <c r="H568" s="62">
        <v>10.8</v>
      </c>
      <c r="I568" s="62">
        <v>11.234999999999999</v>
      </c>
      <c r="J568" s="37">
        <v>64</v>
      </c>
      <c r="K568" s="37" t="s">
        <v>106</v>
      </c>
      <c r="L568" s="37" t="s">
        <v>45</v>
      </c>
      <c r="M568" s="38" t="s">
        <v>105</v>
      </c>
      <c r="N568" s="38"/>
      <c r="O568" s="37">
        <v>55</v>
      </c>
      <c r="P568" s="1104" t="s">
        <v>921</v>
      </c>
      <c r="Q568" s="805"/>
      <c r="R568" s="805"/>
      <c r="S568" s="805"/>
      <c r="T568" s="80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85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2" t="s">
        <v>922</v>
      </c>
      <c r="AG568" s="78"/>
      <c r="AJ568" s="84" t="s">
        <v>45</v>
      </c>
      <c r="AK568" s="84">
        <v>0</v>
      </c>
      <c r="BB568" s="673" t="s">
        <v>66</v>
      </c>
      <c r="BM568" s="78">
        <f t="shared" si="86"/>
        <v>0</v>
      </c>
      <c r="BN568" s="78">
        <f t="shared" si="87"/>
        <v>0</v>
      </c>
      <c r="BO568" s="78">
        <f t="shared" si="88"/>
        <v>0</v>
      </c>
      <c r="BP568" s="78">
        <f t="shared" si="89"/>
        <v>0</v>
      </c>
    </row>
    <row r="569" spans="1:68" ht="27" customHeight="1" x14ac:dyDescent="0.25">
      <c r="A569" s="63" t="s">
        <v>923</v>
      </c>
      <c r="B569" s="63" t="s">
        <v>924</v>
      </c>
      <c r="C569" s="36">
        <v>4301011764</v>
      </c>
      <c r="D569" s="803">
        <v>4640242181189</v>
      </c>
      <c r="E569" s="803"/>
      <c r="F569" s="62">
        <v>0.4</v>
      </c>
      <c r="G569" s="37">
        <v>10</v>
      </c>
      <c r="H569" s="62">
        <v>4</v>
      </c>
      <c r="I569" s="62">
        <v>4.21</v>
      </c>
      <c r="J569" s="37">
        <v>132</v>
      </c>
      <c r="K569" s="37" t="s">
        <v>113</v>
      </c>
      <c r="L569" s="37" t="s">
        <v>45</v>
      </c>
      <c r="M569" s="38" t="s">
        <v>112</v>
      </c>
      <c r="N569" s="38"/>
      <c r="O569" s="37">
        <v>55</v>
      </c>
      <c r="P569" s="1105" t="s">
        <v>925</v>
      </c>
      <c r="Q569" s="805"/>
      <c r="R569" s="805"/>
      <c r="S569" s="805"/>
      <c r="T569" s="80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85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4" t="s">
        <v>910</v>
      </c>
      <c r="AG569" s="78"/>
      <c r="AJ569" s="84" t="s">
        <v>45</v>
      </c>
      <c r="AK569" s="84">
        <v>0</v>
      </c>
      <c r="BB569" s="675" t="s">
        <v>66</v>
      </c>
      <c r="BM569" s="78">
        <f t="shared" si="86"/>
        <v>0</v>
      </c>
      <c r="BN569" s="78">
        <f t="shared" si="87"/>
        <v>0</v>
      </c>
      <c r="BO569" s="78">
        <f t="shared" si="88"/>
        <v>0</v>
      </c>
      <c r="BP569" s="78">
        <f t="shared" si="89"/>
        <v>0</v>
      </c>
    </row>
    <row r="570" spans="1:68" ht="27" customHeight="1" x14ac:dyDescent="0.25">
      <c r="A570" s="63" t="s">
        <v>926</v>
      </c>
      <c r="B570" s="63" t="s">
        <v>927</v>
      </c>
      <c r="C570" s="36">
        <v>4301011551</v>
      </c>
      <c r="D570" s="803">
        <v>4640242180038</v>
      </c>
      <c r="E570" s="803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113</v>
      </c>
      <c r="L570" s="37" t="s">
        <v>45</v>
      </c>
      <c r="M570" s="38" t="s">
        <v>105</v>
      </c>
      <c r="N570" s="38"/>
      <c r="O570" s="37">
        <v>50</v>
      </c>
      <c r="P570" s="1106" t="s">
        <v>928</v>
      </c>
      <c r="Q570" s="805"/>
      <c r="R570" s="805"/>
      <c r="S570" s="805"/>
      <c r="T570" s="806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85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76" t="s">
        <v>918</v>
      </c>
      <c r="AG570" s="78"/>
      <c r="AJ570" s="84" t="s">
        <v>45</v>
      </c>
      <c r="AK570" s="84">
        <v>0</v>
      </c>
      <c r="BB570" s="677" t="s">
        <v>66</v>
      </c>
      <c r="BM570" s="78">
        <f t="shared" si="86"/>
        <v>0</v>
      </c>
      <c r="BN570" s="78">
        <f t="shared" si="87"/>
        <v>0</v>
      </c>
      <c r="BO570" s="78">
        <f t="shared" si="88"/>
        <v>0</v>
      </c>
      <c r="BP570" s="78">
        <f t="shared" si="89"/>
        <v>0</v>
      </c>
    </row>
    <row r="571" spans="1:68" ht="27" customHeight="1" x14ac:dyDescent="0.25">
      <c r="A571" s="63" t="s">
        <v>929</v>
      </c>
      <c r="B571" s="63" t="s">
        <v>930</v>
      </c>
      <c r="C571" s="36">
        <v>4301011765</v>
      </c>
      <c r="D571" s="803">
        <v>4640242181172</v>
      </c>
      <c r="E571" s="803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113</v>
      </c>
      <c r="L571" s="37" t="s">
        <v>45</v>
      </c>
      <c r="M571" s="38" t="s">
        <v>105</v>
      </c>
      <c r="N571" s="38"/>
      <c r="O571" s="37">
        <v>55</v>
      </c>
      <c r="P571" s="1107" t="s">
        <v>931</v>
      </c>
      <c r="Q571" s="805"/>
      <c r="R571" s="805"/>
      <c r="S571" s="805"/>
      <c r="T571" s="806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5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78" t="s">
        <v>922</v>
      </c>
      <c r="AG571" s="78"/>
      <c r="AJ571" s="84" t="s">
        <v>45</v>
      </c>
      <c r="AK571" s="84">
        <v>0</v>
      </c>
      <c r="BB571" s="679" t="s">
        <v>66</v>
      </c>
      <c r="BM571" s="78">
        <f t="shared" si="86"/>
        <v>0</v>
      </c>
      <c r="BN571" s="78">
        <f t="shared" si="87"/>
        <v>0</v>
      </c>
      <c r="BO571" s="78">
        <f t="shared" si="88"/>
        <v>0</v>
      </c>
      <c r="BP571" s="78">
        <f t="shared" si="89"/>
        <v>0</v>
      </c>
    </row>
    <row r="572" spans="1:68" x14ac:dyDescent="0.2">
      <c r="A572" s="813"/>
      <c r="B572" s="813"/>
      <c r="C572" s="813"/>
      <c r="D572" s="813"/>
      <c r="E572" s="813"/>
      <c r="F572" s="813"/>
      <c r="G572" s="813"/>
      <c r="H572" s="813"/>
      <c r="I572" s="813"/>
      <c r="J572" s="813"/>
      <c r="K572" s="813"/>
      <c r="L572" s="813"/>
      <c r="M572" s="813"/>
      <c r="N572" s="813"/>
      <c r="O572" s="814"/>
      <c r="P572" s="810" t="s">
        <v>40</v>
      </c>
      <c r="Q572" s="811"/>
      <c r="R572" s="811"/>
      <c r="S572" s="811"/>
      <c r="T572" s="811"/>
      <c r="U572" s="811"/>
      <c r="V572" s="812"/>
      <c r="W572" s="42" t="s">
        <v>39</v>
      </c>
      <c r="X572" s="43">
        <f>IFERROR(X565/H565,"0")+IFERROR(X566/H566,"0")+IFERROR(X567/H567,"0")+IFERROR(X568/H568,"0")+IFERROR(X569/H569,"0")+IFERROR(X570/H570,"0")+IFERROR(X571/H571,"0")</f>
        <v>0</v>
      </c>
      <c r="Y572" s="43">
        <f>IFERROR(Y565/H565,"0")+IFERROR(Y566/H566,"0")+IFERROR(Y567/H567,"0")+IFERROR(Y568/H568,"0")+IFERROR(Y569/H569,"0")+IFERROR(Y570/H570,"0")+IFERROR(Y571/H571,"0")</f>
        <v>0</v>
      </c>
      <c r="Z572" s="43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13"/>
      <c r="B573" s="813"/>
      <c r="C573" s="813"/>
      <c r="D573" s="813"/>
      <c r="E573" s="813"/>
      <c r="F573" s="813"/>
      <c r="G573" s="813"/>
      <c r="H573" s="813"/>
      <c r="I573" s="813"/>
      <c r="J573" s="813"/>
      <c r="K573" s="813"/>
      <c r="L573" s="813"/>
      <c r="M573" s="813"/>
      <c r="N573" s="813"/>
      <c r="O573" s="814"/>
      <c r="P573" s="810" t="s">
        <v>40</v>
      </c>
      <c r="Q573" s="811"/>
      <c r="R573" s="811"/>
      <c r="S573" s="811"/>
      <c r="T573" s="811"/>
      <c r="U573" s="811"/>
      <c r="V573" s="812"/>
      <c r="W573" s="42" t="s">
        <v>0</v>
      </c>
      <c r="X573" s="43">
        <f>IFERROR(SUM(X565:X571),"0")</f>
        <v>0</v>
      </c>
      <c r="Y573" s="43">
        <f>IFERROR(SUM(Y565:Y571),"0")</f>
        <v>0</v>
      </c>
      <c r="Z573" s="42"/>
      <c r="AA573" s="67"/>
      <c r="AB573" s="67"/>
      <c r="AC573" s="67"/>
    </row>
    <row r="574" spans="1:68" ht="14.25" customHeight="1" x14ac:dyDescent="0.25">
      <c r="A574" s="802" t="s">
        <v>148</v>
      </c>
      <c r="B574" s="802"/>
      <c r="C574" s="802"/>
      <c r="D574" s="802"/>
      <c r="E574" s="802"/>
      <c r="F574" s="802"/>
      <c r="G574" s="802"/>
      <c r="H574" s="802"/>
      <c r="I574" s="802"/>
      <c r="J574" s="802"/>
      <c r="K574" s="802"/>
      <c r="L574" s="802"/>
      <c r="M574" s="802"/>
      <c r="N574" s="802"/>
      <c r="O574" s="802"/>
      <c r="P574" s="802"/>
      <c r="Q574" s="802"/>
      <c r="R574" s="802"/>
      <c r="S574" s="802"/>
      <c r="T574" s="802"/>
      <c r="U574" s="802"/>
      <c r="V574" s="802"/>
      <c r="W574" s="802"/>
      <c r="X574" s="802"/>
      <c r="Y574" s="802"/>
      <c r="Z574" s="802"/>
      <c r="AA574" s="66"/>
      <c r="AB574" s="66"/>
      <c r="AC574" s="80"/>
    </row>
    <row r="575" spans="1:68" ht="16.5" customHeight="1" x14ac:dyDescent="0.25">
      <c r="A575" s="63" t="s">
        <v>932</v>
      </c>
      <c r="B575" s="63" t="s">
        <v>933</v>
      </c>
      <c r="C575" s="36">
        <v>4301020269</v>
      </c>
      <c r="D575" s="803">
        <v>4640242180519</v>
      </c>
      <c r="E575" s="803"/>
      <c r="F575" s="62">
        <v>1.35</v>
      </c>
      <c r="G575" s="37">
        <v>8</v>
      </c>
      <c r="H575" s="62">
        <v>10.8</v>
      </c>
      <c r="I575" s="62">
        <v>11.234999999999999</v>
      </c>
      <c r="J575" s="37">
        <v>64</v>
      </c>
      <c r="K575" s="37" t="s">
        <v>106</v>
      </c>
      <c r="L575" s="37" t="s">
        <v>45</v>
      </c>
      <c r="M575" s="38" t="s">
        <v>112</v>
      </c>
      <c r="N575" s="38"/>
      <c r="O575" s="37">
        <v>50</v>
      </c>
      <c r="P575" s="1108" t="s">
        <v>934</v>
      </c>
      <c r="Q575" s="805"/>
      <c r="R575" s="805"/>
      <c r="S575" s="805"/>
      <c r="T575" s="80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0" t="s">
        <v>935</v>
      </c>
      <c r="AG575" s="78"/>
      <c r="AJ575" s="84" t="s">
        <v>45</v>
      </c>
      <c r="AK575" s="84">
        <v>0</v>
      </c>
      <c r="BB575" s="68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4301020260</v>
      </c>
      <c r="D576" s="803">
        <v>4640242180526</v>
      </c>
      <c r="E576" s="803"/>
      <c r="F576" s="62">
        <v>1.8</v>
      </c>
      <c r="G576" s="37">
        <v>6</v>
      </c>
      <c r="H576" s="62">
        <v>10.8</v>
      </c>
      <c r="I576" s="62">
        <v>11.234999999999999</v>
      </c>
      <c r="J576" s="37">
        <v>64</v>
      </c>
      <c r="K576" s="37" t="s">
        <v>106</v>
      </c>
      <c r="L576" s="37" t="s">
        <v>45</v>
      </c>
      <c r="M576" s="38" t="s">
        <v>105</v>
      </c>
      <c r="N576" s="38"/>
      <c r="O576" s="37">
        <v>50</v>
      </c>
      <c r="P576" s="1109" t="s">
        <v>938</v>
      </c>
      <c r="Q576" s="805"/>
      <c r="R576" s="805"/>
      <c r="S576" s="805"/>
      <c r="T576" s="80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2" t="s">
        <v>935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939</v>
      </c>
      <c r="B577" s="63" t="s">
        <v>940</v>
      </c>
      <c r="C577" s="36">
        <v>4301020309</v>
      </c>
      <c r="D577" s="803">
        <v>4640242180090</v>
      </c>
      <c r="E577" s="803"/>
      <c r="F577" s="62">
        <v>1.35</v>
      </c>
      <c r="G577" s="37">
        <v>8</v>
      </c>
      <c r="H577" s="62">
        <v>10.8</v>
      </c>
      <c r="I577" s="62">
        <v>11.234999999999999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50</v>
      </c>
      <c r="P577" s="1110" t="s">
        <v>941</v>
      </c>
      <c r="Q577" s="805"/>
      <c r="R577" s="805"/>
      <c r="S577" s="805"/>
      <c r="T577" s="806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4" t="s">
        <v>942</v>
      </c>
      <c r="AG577" s="78"/>
      <c r="AJ577" s="84" t="s">
        <v>45</v>
      </c>
      <c r="AK577" s="84">
        <v>0</v>
      </c>
      <c r="BB577" s="68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943</v>
      </c>
      <c r="B578" s="63" t="s">
        <v>944</v>
      </c>
      <c r="C578" s="36">
        <v>4301020295</v>
      </c>
      <c r="D578" s="803">
        <v>4640242181363</v>
      </c>
      <c r="E578" s="803"/>
      <c r="F578" s="62">
        <v>0.4</v>
      </c>
      <c r="G578" s="37">
        <v>10</v>
      </c>
      <c r="H578" s="62">
        <v>4</v>
      </c>
      <c r="I578" s="62">
        <v>4.21</v>
      </c>
      <c r="J578" s="37">
        <v>132</v>
      </c>
      <c r="K578" s="37" t="s">
        <v>113</v>
      </c>
      <c r="L578" s="37" t="s">
        <v>45</v>
      </c>
      <c r="M578" s="38" t="s">
        <v>105</v>
      </c>
      <c r="N578" s="38"/>
      <c r="O578" s="37">
        <v>50</v>
      </c>
      <c r="P578" s="1111" t="s">
        <v>945</v>
      </c>
      <c r="Q578" s="805"/>
      <c r="R578" s="805"/>
      <c r="S578" s="805"/>
      <c r="T578" s="806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86" t="s">
        <v>942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13"/>
      <c r="B579" s="813"/>
      <c r="C579" s="813"/>
      <c r="D579" s="813"/>
      <c r="E579" s="813"/>
      <c r="F579" s="813"/>
      <c r="G579" s="813"/>
      <c r="H579" s="813"/>
      <c r="I579" s="813"/>
      <c r="J579" s="813"/>
      <c r="K579" s="813"/>
      <c r="L579" s="813"/>
      <c r="M579" s="813"/>
      <c r="N579" s="813"/>
      <c r="O579" s="814"/>
      <c r="P579" s="810" t="s">
        <v>40</v>
      </c>
      <c r="Q579" s="811"/>
      <c r="R579" s="811"/>
      <c r="S579" s="811"/>
      <c r="T579" s="811"/>
      <c r="U579" s="811"/>
      <c r="V579" s="812"/>
      <c r="W579" s="42" t="s">
        <v>39</v>
      </c>
      <c r="X579" s="43">
        <f>IFERROR(X575/H575,"0")+IFERROR(X576/H576,"0")+IFERROR(X577/H577,"0")+IFERROR(X578/H578,"0")</f>
        <v>0</v>
      </c>
      <c r="Y579" s="43">
        <f>IFERROR(Y575/H575,"0")+IFERROR(Y576/H576,"0")+IFERROR(Y577/H577,"0")+IFERROR(Y578/H578,"0")</f>
        <v>0</v>
      </c>
      <c r="Z579" s="43">
        <f>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13"/>
      <c r="B580" s="813"/>
      <c r="C580" s="813"/>
      <c r="D580" s="813"/>
      <c r="E580" s="813"/>
      <c r="F580" s="813"/>
      <c r="G580" s="813"/>
      <c r="H580" s="813"/>
      <c r="I580" s="813"/>
      <c r="J580" s="813"/>
      <c r="K580" s="813"/>
      <c r="L580" s="813"/>
      <c r="M580" s="813"/>
      <c r="N580" s="813"/>
      <c r="O580" s="814"/>
      <c r="P580" s="810" t="s">
        <v>40</v>
      </c>
      <c r="Q580" s="811"/>
      <c r="R580" s="811"/>
      <c r="S580" s="811"/>
      <c r="T580" s="811"/>
      <c r="U580" s="811"/>
      <c r="V580" s="812"/>
      <c r="W580" s="42" t="s">
        <v>0</v>
      </c>
      <c r="X580" s="43">
        <f>IFERROR(SUM(X575:X578),"0")</f>
        <v>0</v>
      </c>
      <c r="Y580" s="43">
        <f>IFERROR(SUM(Y575:Y578),"0")</f>
        <v>0</v>
      </c>
      <c r="Z580" s="42"/>
      <c r="AA580" s="67"/>
      <c r="AB580" s="67"/>
      <c r="AC580" s="67"/>
    </row>
    <row r="581" spans="1:68" ht="14.25" customHeight="1" x14ac:dyDescent="0.25">
      <c r="A581" s="802" t="s">
        <v>159</v>
      </c>
      <c r="B581" s="802"/>
      <c r="C581" s="802"/>
      <c r="D581" s="802"/>
      <c r="E581" s="802"/>
      <c r="F581" s="802"/>
      <c r="G581" s="802"/>
      <c r="H581" s="802"/>
      <c r="I581" s="802"/>
      <c r="J581" s="802"/>
      <c r="K581" s="802"/>
      <c r="L581" s="802"/>
      <c r="M581" s="802"/>
      <c r="N581" s="802"/>
      <c r="O581" s="802"/>
      <c r="P581" s="802"/>
      <c r="Q581" s="802"/>
      <c r="R581" s="802"/>
      <c r="S581" s="802"/>
      <c r="T581" s="802"/>
      <c r="U581" s="802"/>
      <c r="V581" s="802"/>
      <c r="W581" s="802"/>
      <c r="X581" s="802"/>
      <c r="Y581" s="802"/>
      <c r="Z581" s="802"/>
      <c r="AA581" s="66"/>
      <c r="AB581" s="66"/>
      <c r="AC581" s="80"/>
    </row>
    <row r="582" spans="1:68" ht="27" customHeight="1" x14ac:dyDescent="0.25">
      <c r="A582" s="63" t="s">
        <v>946</v>
      </c>
      <c r="B582" s="63" t="s">
        <v>947</v>
      </c>
      <c r="C582" s="36">
        <v>4301031280</v>
      </c>
      <c r="D582" s="803">
        <v>4640242180816</v>
      </c>
      <c r="E582" s="803"/>
      <c r="F582" s="62">
        <v>0.7</v>
      </c>
      <c r="G582" s="37">
        <v>6</v>
      </c>
      <c r="H582" s="62">
        <v>4.2</v>
      </c>
      <c r="I582" s="62">
        <v>4.47</v>
      </c>
      <c r="J582" s="37">
        <v>132</v>
      </c>
      <c r="K582" s="37" t="s">
        <v>113</v>
      </c>
      <c r="L582" s="37" t="s">
        <v>45</v>
      </c>
      <c r="M582" s="38" t="s">
        <v>82</v>
      </c>
      <c r="N582" s="38"/>
      <c r="O582" s="37">
        <v>40</v>
      </c>
      <c r="P582" s="1112" t="s">
        <v>948</v>
      </c>
      <c r="Q582" s="805"/>
      <c r="R582" s="805"/>
      <c r="S582" s="805"/>
      <c r="T582" s="80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90">IFERROR(IF(X582="",0,CEILING((X582/$H582),1)*$H582),"")</f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 t="shared" ref="BM582:BM588" si="91">IFERROR(X582*I582/H582,"0")</f>
        <v>0</v>
      </c>
      <c r="BN582" s="78">
        <f t="shared" ref="BN582:BN588" si="92">IFERROR(Y582*I582/H582,"0")</f>
        <v>0</v>
      </c>
      <c r="BO582" s="78">
        <f t="shared" ref="BO582:BO588" si="93">IFERROR(1/J582*(X582/H582),"0")</f>
        <v>0</v>
      </c>
      <c r="BP582" s="78">
        <f t="shared" ref="BP582:BP588" si="94"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4301031244</v>
      </c>
      <c r="D583" s="803">
        <v>4640242180595</v>
      </c>
      <c r="E583" s="803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113</v>
      </c>
      <c r="L583" s="37" t="s">
        <v>45</v>
      </c>
      <c r="M583" s="38" t="s">
        <v>82</v>
      </c>
      <c r="N583" s="38"/>
      <c r="O583" s="37">
        <v>40</v>
      </c>
      <c r="P583" s="1113" t="s">
        <v>952</v>
      </c>
      <c r="Q583" s="805"/>
      <c r="R583" s="805"/>
      <c r="S583" s="805"/>
      <c r="T583" s="80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9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953</v>
      </c>
      <c r="AG583" s="78"/>
      <c r="AJ583" s="84" t="s">
        <v>45</v>
      </c>
      <c r="AK583" s="84">
        <v>0</v>
      </c>
      <c r="BB583" s="691" t="s">
        <v>66</v>
      </c>
      <c r="BM583" s="78">
        <f t="shared" si="91"/>
        <v>0</v>
      </c>
      <c r="BN583" s="78">
        <f t="shared" si="92"/>
        <v>0</v>
      </c>
      <c r="BO583" s="78">
        <f t="shared" si="93"/>
        <v>0</v>
      </c>
      <c r="BP583" s="78">
        <f t="shared" si="94"/>
        <v>0</v>
      </c>
    </row>
    <row r="584" spans="1:68" ht="27" customHeight="1" x14ac:dyDescent="0.25">
      <c r="A584" s="63" t="s">
        <v>954</v>
      </c>
      <c r="B584" s="63" t="s">
        <v>955</v>
      </c>
      <c r="C584" s="36">
        <v>4301031289</v>
      </c>
      <c r="D584" s="803">
        <v>4640242181615</v>
      </c>
      <c r="E584" s="803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113</v>
      </c>
      <c r="L584" s="37" t="s">
        <v>45</v>
      </c>
      <c r="M584" s="38" t="s">
        <v>82</v>
      </c>
      <c r="N584" s="38"/>
      <c r="O584" s="37">
        <v>45</v>
      </c>
      <c r="P584" s="1114" t="s">
        <v>956</v>
      </c>
      <c r="Q584" s="805"/>
      <c r="R584" s="805"/>
      <c r="S584" s="805"/>
      <c r="T584" s="80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9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2" t="s">
        <v>957</v>
      </c>
      <c r="AG584" s="78"/>
      <c r="AJ584" s="84" t="s">
        <v>45</v>
      </c>
      <c r="AK584" s="84">
        <v>0</v>
      </c>
      <c r="BB584" s="693" t="s">
        <v>66</v>
      </c>
      <c r="BM584" s="78">
        <f t="shared" si="91"/>
        <v>0</v>
      </c>
      <c r="BN584" s="78">
        <f t="shared" si="92"/>
        <v>0</v>
      </c>
      <c r="BO584" s="78">
        <f t="shared" si="93"/>
        <v>0</v>
      </c>
      <c r="BP584" s="78">
        <f t="shared" si="94"/>
        <v>0</v>
      </c>
    </row>
    <row r="585" spans="1:68" ht="27" customHeight="1" x14ac:dyDescent="0.25">
      <c r="A585" s="63" t="s">
        <v>958</v>
      </c>
      <c r="B585" s="63" t="s">
        <v>959</v>
      </c>
      <c r="C585" s="36">
        <v>4301031285</v>
      </c>
      <c r="D585" s="803">
        <v>4640242181639</v>
      </c>
      <c r="E585" s="803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113</v>
      </c>
      <c r="L585" s="37" t="s">
        <v>45</v>
      </c>
      <c r="M585" s="38" t="s">
        <v>82</v>
      </c>
      <c r="N585" s="38"/>
      <c r="O585" s="37">
        <v>45</v>
      </c>
      <c r="P585" s="1115" t="s">
        <v>960</v>
      </c>
      <c r="Q585" s="805"/>
      <c r="R585" s="805"/>
      <c r="S585" s="805"/>
      <c r="T585" s="80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90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4" t="s">
        <v>961</v>
      </c>
      <c r="AG585" s="78"/>
      <c r="AJ585" s="84" t="s">
        <v>45</v>
      </c>
      <c r="AK585" s="84">
        <v>0</v>
      </c>
      <c r="BB585" s="695" t="s">
        <v>66</v>
      </c>
      <c r="BM585" s="78">
        <f t="shared" si="91"/>
        <v>0</v>
      </c>
      <c r="BN585" s="78">
        <f t="shared" si="92"/>
        <v>0</v>
      </c>
      <c r="BO585" s="78">
        <f t="shared" si="93"/>
        <v>0</v>
      </c>
      <c r="BP585" s="78">
        <f t="shared" si="94"/>
        <v>0</v>
      </c>
    </row>
    <row r="586" spans="1:68" ht="27" customHeight="1" x14ac:dyDescent="0.25">
      <c r="A586" s="63" t="s">
        <v>962</v>
      </c>
      <c r="B586" s="63" t="s">
        <v>963</v>
      </c>
      <c r="C586" s="36">
        <v>4301031287</v>
      </c>
      <c r="D586" s="803">
        <v>4640242181622</v>
      </c>
      <c r="E586" s="803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113</v>
      </c>
      <c r="L586" s="37" t="s">
        <v>45</v>
      </c>
      <c r="M586" s="38" t="s">
        <v>82</v>
      </c>
      <c r="N586" s="38"/>
      <c r="O586" s="37">
        <v>45</v>
      </c>
      <c r="P586" s="1116" t="s">
        <v>964</v>
      </c>
      <c r="Q586" s="805"/>
      <c r="R586" s="805"/>
      <c r="S586" s="805"/>
      <c r="T586" s="80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90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6" t="s">
        <v>965</v>
      </c>
      <c r="AG586" s="78"/>
      <c r="AJ586" s="84" t="s">
        <v>45</v>
      </c>
      <c r="AK586" s="84">
        <v>0</v>
      </c>
      <c r="BB586" s="697" t="s">
        <v>66</v>
      </c>
      <c r="BM586" s="78">
        <f t="shared" si="91"/>
        <v>0</v>
      </c>
      <c r="BN586" s="78">
        <f t="shared" si="92"/>
        <v>0</v>
      </c>
      <c r="BO586" s="78">
        <f t="shared" si="93"/>
        <v>0</v>
      </c>
      <c r="BP586" s="78">
        <f t="shared" si="94"/>
        <v>0</v>
      </c>
    </row>
    <row r="587" spans="1:68" ht="27" customHeight="1" x14ac:dyDescent="0.25">
      <c r="A587" s="63" t="s">
        <v>966</v>
      </c>
      <c r="B587" s="63" t="s">
        <v>967</v>
      </c>
      <c r="C587" s="36">
        <v>4301031203</v>
      </c>
      <c r="D587" s="803">
        <v>4640242180908</v>
      </c>
      <c r="E587" s="803"/>
      <c r="F587" s="62">
        <v>0.28000000000000003</v>
      </c>
      <c r="G587" s="37">
        <v>6</v>
      </c>
      <c r="H587" s="62">
        <v>1.68</v>
      </c>
      <c r="I587" s="62">
        <v>1.81</v>
      </c>
      <c r="J587" s="37">
        <v>234</v>
      </c>
      <c r="K587" s="37" t="s">
        <v>123</v>
      </c>
      <c r="L587" s="37" t="s">
        <v>45</v>
      </c>
      <c r="M587" s="38" t="s">
        <v>82</v>
      </c>
      <c r="N587" s="38"/>
      <c r="O587" s="37">
        <v>40</v>
      </c>
      <c r="P587" s="1117" t="s">
        <v>968</v>
      </c>
      <c r="Q587" s="805"/>
      <c r="R587" s="805"/>
      <c r="S587" s="805"/>
      <c r="T587" s="80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90"/>
        <v>0</v>
      </c>
      <c r="Z587" s="41" t="str">
        <f>IFERROR(IF(Y587=0,"",ROUNDUP(Y587/H587,0)*0.00502),"")</f>
        <v/>
      </c>
      <c r="AA587" s="68" t="s">
        <v>45</v>
      </c>
      <c r="AB587" s="69" t="s">
        <v>45</v>
      </c>
      <c r="AC587" s="698" t="s">
        <v>949</v>
      </c>
      <c r="AG587" s="78"/>
      <c r="AJ587" s="84" t="s">
        <v>45</v>
      </c>
      <c r="AK587" s="84">
        <v>0</v>
      </c>
      <c r="BB587" s="699" t="s">
        <v>66</v>
      </c>
      <c r="BM587" s="78">
        <f t="shared" si="91"/>
        <v>0</v>
      </c>
      <c r="BN587" s="78">
        <f t="shared" si="92"/>
        <v>0</v>
      </c>
      <c r="BO587" s="78">
        <f t="shared" si="93"/>
        <v>0</v>
      </c>
      <c r="BP587" s="78">
        <f t="shared" si="94"/>
        <v>0</v>
      </c>
    </row>
    <row r="588" spans="1:68" ht="27" customHeight="1" x14ac:dyDescent="0.25">
      <c r="A588" s="63" t="s">
        <v>969</v>
      </c>
      <c r="B588" s="63" t="s">
        <v>970</v>
      </c>
      <c r="C588" s="36">
        <v>4301031200</v>
      </c>
      <c r="D588" s="803">
        <v>4640242180489</v>
      </c>
      <c r="E588" s="803"/>
      <c r="F588" s="62">
        <v>0.28000000000000003</v>
      </c>
      <c r="G588" s="37">
        <v>6</v>
      </c>
      <c r="H588" s="62">
        <v>1.68</v>
      </c>
      <c r="I588" s="62">
        <v>1.84</v>
      </c>
      <c r="J588" s="37">
        <v>234</v>
      </c>
      <c r="K588" s="37" t="s">
        <v>123</v>
      </c>
      <c r="L588" s="37" t="s">
        <v>45</v>
      </c>
      <c r="M588" s="38" t="s">
        <v>82</v>
      </c>
      <c r="N588" s="38"/>
      <c r="O588" s="37">
        <v>40</v>
      </c>
      <c r="P588" s="1118" t="s">
        <v>971</v>
      </c>
      <c r="Q588" s="805"/>
      <c r="R588" s="805"/>
      <c r="S588" s="805"/>
      <c r="T588" s="80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90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0" t="s">
        <v>953</v>
      </c>
      <c r="AG588" s="78"/>
      <c r="AJ588" s="84" t="s">
        <v>45</v>
      </c>
      <c r="AK588" s="84">
        <v>0</v>
      </c>
      <c r="BB588" s="701" t="s">
        <v>66</v>
      </c>
      <c r="BM588" s="78">
        <f t="shared" si="91"/>
        <v>0</v>
      </c>
      <c r="BN588" s="78">
        <f t="shared" si="92"/>
        <v>0</v>
      </c>
      <c r="BO588" s="78">
        <f t="shared" si="93"/>
        <v>0</v>
      </c>
      <c r="BP588" s="78">
        <f t="shared" si="94"/>
        <v>0</v>
      </c>
    </row>
    <row r="589" spans="1:68" x14ac:dyDescent="0.2">
      <c r="A589" s="813"/>
      <c r="B589" s="813"/>
      <c r="C589" s="813"/>
      <c r="D589" s="813"/>
      <c r="E589" s="813"/>
      <c r="F589" s="813"/>
      <c r="G589" s="813"/>
      <c r="H589" s="813"/>
      <c r="I589" s="813"/>
      <c r="J589" s="813"/>
      <c r="K589" s="813"/>
      <c r="L589" s="813"/>
      <c r="M589" s="813"/>
      <c r="N589" s="813"/>
      <c r="O589" s="814"/>
      <c r="P589" s="810" t="s">
        <v>40</v>
      </c>
      <c r="Q589" s="811"/>
      <c r="R589" s="811"/>
      <c r="S589" s="811"/>
      <c r="T589" s="811"/>
      <c r="U589" s="811"/>
      <c r="V589" s="812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13"/>
      <c r="B590" s="813"/>
      <c r="C590" s="813"/>
      <c r="D590" s="813"/>
      <c r="E590" s="813"/>
      <c r="F590" s="813"/>
      <c r="G590" s="813"/>
      <c r="H590" s="813"/>
      <c r="I590" s="813"/>
      <c r="J590" s="813"/>
      <c r="K590" s="813"/>
      <c r="L590" s="813"/>
      <c r="M590" s="813"/>
      <c r="N590" s="813"/>
      <c r="O590" s="814"/>
      <c r="P590" s="810" t="s">
        <v>40</v>
      </c>
      <c r="Q590" s="811"/>
      <c r="R590" s="811"/>
      <c r="S590" s="811"/>
      <c r="T590" s="811"/>
      <c r="U590" s="811"/>
      <c r="V590" s="812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02" t="s">
        <v>78</v>
      </c>
      <c r="B591" s="802"/>
      <c r="C591" s="802"/>
      <c r="D591" s="802"/>
      <c r="E591" s="802"/>
      <c r="F591" s="802"/>
      <c r="G591" s="802"/>
      <c r="H591" s="802"/>
      <c r="I591" s="802"/>
      <c r="J591" s="802"/>
      <c r="K591" s="802"/>
      <c r="L591" s="802"/>
      <c r="M591" s="802"/>
      <c r="N591" s="802"/>
      <c r="O591" s="802"/>
      <c r="P591" s="802"/>
      <c r="Q591" s="802"/>
      <c r="R591" s="802"/>
      <c r="S591" s="802"/>
      <c r="T591" s="802"/>
      <c r="U591" s="802"/>
      <c r="V591" s="802"/>
      <c r="W591" s="802"/>
      <c r="X591" s="802"/>
      <c r="Y591" s="802"/>
      <c r="Z591" s="802"/>
      <c r="AA591" s="66"/>
      <c r="AB591" s="66"/>
      <c r="AC591" s="80"/>
    </row>
    <row r="592" spans="1:68" ht="27" customHeight="1" x14ac:dyDescent="0.25">
      <c r="A592" s="63" t="s">
        <v>972</v>
      </c>
      <c r="B592" s="63" t="s">
        <v>973</v>
      </c>
      <c r="C592" s="36">
        <v>4301051746</v>
      </c>
      <c r="D592" s="803">
        <v>4640242180533</v>
      </c>
      <c r="E592" s="803"/>
      <c r="F592" s="62">
        <v>1.3</v>
      </c>
      <c r="G592" s="37">
        <v>6</v>
      </c>
      <c r="H592" s="62">
        <v>7.8</v>
      </c>
      <c r="I592" s="62">
        <v>8.3190000000000008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40</v>
      </c>
      <c r="P592" s="1119" t="s">
        <v>974</v>
      </c>
      <c r="Q592" s="805"/>
      <c r="R592" s="805"/>
      <c r="S592" s="805"/>
      <c r="T592" s="80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702" t="s">
        <v>975</v>
      </c>
      <c r="AG592" s="78"/>
      <c r="AJ592" s="84" t="s">
        <v>45</v>
      </c>
      <c r="AK592" s="84">
        <v>0</v>
      </c>
      <c r="BB592" s="703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976</v>
      </c>
      <c r="C593" s="36">
        <v>4301051887</v>
      </c>
      <c r="D593" s="803">
        <v>4640242180533</v>
      </c>
      <c r="E593" s="803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106</v>
      </c>
      <c r="L593" s="37" t="s">
        <v>45</v>
      </c>
      <c r="M593" s="38" t="s">
        <v>112</v>
      </c>
      <c r="N593" s="38"/>
      <c r="O593" s="37">
        <v>45</v>
      </c>
      <c r="P593" s="1120" t="s">
        <v>977</v>
      </c>
      <c r="Q593" s="805"/>
      <c r="R593" s="805"/>
      <c r="S593" s="805"/>
      <c r="T593" s="80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4" t="s">
        <v>975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978</v>
      </c>
      <c r="B594" s="63" t="s">
        <v>979</v>
      </c>
      <c r="C594" s="36">
        <v>4301051933</v>
      </c>
      <c r="D594" s="803">
        <v>4640242180540</v>
      </c>
      <c r="E594" s="803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106</v>
      </c>
      <c r="L594" s="37" t="s">
        <v>45</v>
      </c>
      <c r="M594" s="38" t="s">
        <v>112</v>
      </c>
      <c r="N594" s="38"/>
      <c r="O594" s="37">
        <v>45</v>
      </c>
      <c r="P594" s="1121" t="s">
        <v>980</v>
      </c>
      <c r="Q594" s="805"/>
      <c r="R594" s="805"/>
      <c r="S594" s="805"/>
      <c r="T594" s="80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6" t="s">
        <v>981</v>
      </c>
      <c r="AG594" s="78"/>
      <c r="AJ594" s="84" t="s">
        <v>45</v>
      </c>
      <c r="AK594" s="84">
        <v>0</v>
      </c>
      <c r="BB594" s="70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982</v>
      </c>
      <c r="B595" s="63" t="s">
        <v>983</v>
      </c>
      <c r="C595" s="36">
        <v>4301051920</v>
      </c>
      <c r="D595" s="803">
        <v>4640242181233</v>
      </c>
      <c r="E595" s="803"/>
      <c r="F595" s="62">
        <v>0.3</v>
      </c>
      <c r="G595" s="37">
        <v>6</v>
      </c>
      <c r="H595" s="62">
        <v>1.8</v>
      </c>
      <c r="I595" s="62">
        <v>2.0640000000000001</v>
      </c>
      <c r="J595" s="37">
        <v>182</v>
      </c>
      <c r="K595" s="37" t="s">
        <v>83</v>
      </c>
      <c r="L595" s="37" t="s">
        <v>45</v>
      </c>
      <c r="M595" s="38" t="s">
        <v>145</v>
      </c>
      <c r="N595" s="38"/>
      <c r="O595" s="37">
        <v>45</v>
      </c>
      <c r="P595" s="1122" t="s">
        <v>984</v>
      </c>
      <c r="Q595" s="805"/>
      <c r="R595" s="805"/>
      <c r="S595" s="805"/>
      <c r="T595" s="80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IFERROR(IF(Y595=0,"",ROUNDUP(Y595/H595,0)*0.00651),"")</f>
        <v/>
      </c>
      <c r="AA595" s="68" t="s">
        <v>45</v>
      </c>
      <c r="AB595" s="69" t="s">
        <v>45</v>
      </c>
      <c r="AC595" s="708" t="s">
        <v>975</v>
      </c>
      <c r="AG595" s="78"/>
      <c r="AJ595" s="84" t="s">
        <v>45</v>
      </c>
      <c r="AK595" s="84">
        <v>0</v>
      </c>
      <c r="BB595" s="70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985</v>
      </c>
      <c r="B596" s="63" t="s">
        <v>986</v>
      </c>
      <c r="C596" s="36">
        <v>4301051921</v>
      </c>
      <c r="D596" s="803">
        <v>4640242181226</v>
      </c>
      <c r="E596" s="803"/>
      <c r="F596" s="62">
        <v>0.3</v>
      </c>
      <c r="G596" s="37">
        <v>6</v>
      </c>
      <c r="H596" s="62">
        <v>1.8</v>
      </c>
      <c r="I596" s="62">
        <v>2.052</v>
      </c>
      <c r="J596" s="37">
        <v>182</v>
      </c>
      <c r="K596" s="37" t="s">
        <v>83</v>
      </c>
      <c r="L596" s="37" t="s">
        <v>45</v>
      </c>
      <c r="M596" s="38" t="s">
        <v>145</v>
      </c>
      <c r="N596" s="38"/>
      <c r="O596" s="37">
        <v>45</v>
      </c>
      <c r="P596" s="1123" t="s">
        <v>987</v>
      </c>
      <c r="Q596" s="805"/>
      <c r="R596" s="805"/>
      <c r="S596" s="805"/>
      <c r="T596" s="80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0" t="s">
        <v>981</v>
      </c>
      <c r="AG596" s="78"/>
      <c r="AJ596" s="84" t="s">
        <v>45</v>
      </c>
      <c r="AK596" s="84">
        <v>0</v>
      </c>
      <c r="BB596" s="71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13"/>
      <c r="B597" s="813"/>
      <c r="C597" s="813"/>
      <c r="D597" s="813"/>
      <c r="E597" s="813"/>
      <c r="F597" s="813"/>
      <c r="G597" s="813"/>
      <c r="H597" s="813"/>
      <c r="I597" s="813"/>
      <c r="J597" s="813"/>
      <c r="K597" s="813"/>
      <c r="L597" s="813"/>
      <c r="M597" s="813"/>
      <c r="N597" s="813"/>
      <c r="O597" s="814"/>
      <c r="P597" s="810" t="s">
        <v>40</v>
      </c>
      <c r="Q597" s="811"/>
      <c r="R597" s="811"/>
      <c r="S597" s="811"/>
      <c r="T597" s="811"/>
      <c r="U597" s="811"/>
      <c r="V597" s="812"/>
      <c r="W597" s="42" t="s">
        <v>39</v>
      </c>
      <c r="X597" s="43">
        <f>IFERROR(X592/H592,"0")+IFERROR(X593/H593,"0")+IFERROR(X594/H594,"0")+IFERROR(X595/H595,"0")+IFERROR(X596/H596,"0")</f>
        <v>0</v>
      </c>
      <c r="Y597" s="43">
        <f>IFERROR(Y592/H592,"0")+IFERROR(Y593/H593,"0")+IFERROR(Y594/H594,"0")+IFERROR(Y595/H595,"0")+IFERROR(Y596/H596,"0")</f>
        <v>0</v>
      </c>
      <c r="Z597" s="43">
        <f>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13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0" t="s">
        <v>40</v>
      </c>
      <c r="Q598" s="811"/>
      <c r="R598" s="811"/>
      <c r="S598" s="811"/>
      <c r="T598" s="811"/>
      <c r="U598" s="811"/>
      <c r="V598" s="812"/>
      <c r="W598" s="42" t="s">
        <v>0</v>
      </c>
      <c r="X598" s="43">
        <f>IFERROR(SUM(X592:X596),"0")</f>
        <v>0</v>
      </c>
      <c r="Y598" s="43">
        <f>IFERROR(SUM(Y592:Y596),"0")</f>
        <v>0</v>
      </c>
      <c r="Z598" s="42"/>
      <c r="AA598" s="67"/>
      <c r="AB598" s="67"/>
      <c r="AC598" s="67"/>
    </row>
    <row r="599" spans="1:68" ht="14.25" customHeight="1" x14ac:dyDescent="0.25">
      <c r="A599" s="802" t="s">
        <v>188</v>
      </c>
      <c r="B599" s="802"/>
      <c r="C599" s="802"/>
      <c r="D599" s="802"/>
      <c r="E599" s="802"/>
      <c r="F599" s="802"/>
      <c r="G599" s="802"/>
      <c r="H599" s="802"/>
      <c r="I599" s="802"/>
      <c r="J599" s="802"/>
      <c r="K599" s="802"/>
      <c r="L599" s="802"/>
      <c r="M599" s="802"/>
      <c r="N599" s="802"/>
      <c r="O599" s="802"/>
      <c r="P599" s="802"/>
      <c r="Q599" s="802"/>
      <c r="R599" s="802"/>
      <c r="S599" s="802"/>
      <c r="T599" s="802"/>
      <c r="U599" s="802"/>
      <c r="V599" s="802"/>
      <c r="W599" s="802"/>
      <c r="X599" s="802"/>
      <c r="Y599" s="802"/>
      <c r="Z599" s="802"/>
      <c r="AA599" s="66"/>
      <c r="AB599" s="66"/>
      <c r="AC599" s="80"/>
    </row>
    <row r="600" spans="1:68" ht="27" customHeight="1" x14ac:dyDescent="0.25">
      <c r="A600" s="63" t="s">
        <v>988</v>
      </c>
      <c r="B600" s="63" t="s">
        <v>989</v>
      </c>
      <c r="C600" s="36">
        <v>4301060408</v>
      </c>
      <c r="D600" s="803">
        <v>4640242180120</v>
      </c>
      <c r="E600" s="803"/>
      <c r="F600" s="62">
        <v>1.3</v>
      </c>
      <c r="G600" s="37">
        <v>6</v>
      </c>
      <c r="H600" s="62">
        <v>7.8</v>
      </c>
      <c r="I600" s="62">
        <v>8.2349999999999994</v>
      </c>
      <c r="J600" s="37">
        <v>64</v>
      </c>
      <c r="K600" s="37" t="s">
        <v>106</v>
      </c>
      <c r="L600" s="37" t="s">
        <v>45</v>
      </c>
      <c r="M600" s="38" t="s">
        <v>82</v>
      </c>
      <c r="N600" s="38"/>
      <c r="O600" s="37">
        <v>40</v>
      </c>
      <c r="P600" s="1124" t="s">
        <v>990</v>
      </c>
      <c r="Q600" s="805"/>
      <c r="R600" s="805"/>
      <c r="S600" s="805"/>
      <c r="T600" s="806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IFERROR(IF(Y600=0,"",ROUNDUP(Y600/H600,0)*0.01898),"")</f>
        <v/>
      </c>
      <c r="AA600" s="68" t="s">
        <v>45</v>
      </c>
      <c r="AB600" s="69" t="s">
        <v>45</v>
      </c>
      <c r="AC600" s="712" t="s">
        <v>991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988</v>
      </c>
      <c r="B601" s="63" t="s">
        <v>992</v>
      </c>
      <c r="C601" s="36">
        <v>4301060354</v>
      </c>
      <c r="D601" s="803">
        <v>4640242180120</v>
      </c>
      <c r="E601" s="803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106</v>
      </c>
      <c r="L601" s="37" t="s">
        <v>45</v>
      </c>
      <c r="M601" s="38" t="s">
        <v>82</v>
      </c>
      <c r="N601" s="38"/>
      <c r="O601" s="37">
        <v>40</v>
      </c>
      <c r="P601" s="1125" t="s">
        <v>993</v>
      </c>
      <c r="Q601" s="805"/>
      <c r="R601" s="805"/>
      <c r="S601" s="805"/>
      <c r="T601" s="80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4" t="s">
        <v>991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994</v>
      </c>
      <c r="B602" s="63" t="s">
        <v>995</v>
      </c>
      <c r="C602" s="36">
        <v>4301060407</v>
      </c>
      <c r="D602" s="803">
        <v>4640242180137</v>
      </c>
      <c r="E602" s="803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106</v>
      </c>
      <c r="L602" s="37" t="s">
        <v>45</v>
      </c>
      <c r="M602" s="38" t="s">
        <v>82</v>
      </c>
      <c r="N602" s="38"/>
      <c r="O602" s="37">
        <v>40</v>
      </c>
      <c r="P602" s="1126" t="s">
        <v>996</v>
      </c>
      <c r="Q602" s="805"/>
      <c r="R602" s="805"/>
      <c r="S602" s="805"/>
      <c r="T602" s="80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16" t="s">
        <v>997</v>
      </c>
      <c r="AG602" s="78"/>
      <c r="AJ602" s="84" t="s">
        <v>45</v>
      </c>
      <c r="AK602" s="84">
        <v>0</v>
      </c>
      <c r="BB602" s="717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994</v>
      </c>
      <c r="B603" s="63" t="s">
        <v>998</v>
      </c>
      <c r="C603" s="36">
        <v>4301060355</v>
      </c>
      <c r="D603" s="803">
        <v>4640242180137</v>
      </c>
      <c r="E603" s="803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106</v>
      </c>
      <c r="L603" s="37" t="s">
        <v>45</v>
      </c>
      <c r="M603" s="38" t="s">
        <v>82</v>
      </c>
      <c r="N603" s="38"/>
      <c r="O603" s="37">
        <v>40</v>
      </c>
      <c r="P603" s="1127" t="s">
        <v>999</v>
      </c>
      <c r="Q603" s="805"/>
      <c r="R603" s="805"/>
      <c r="S603" s="805"/>
      <c r="T603" s="806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18" t="s">
        <v>997</v>
      </c>
      <c r="AG603" s="78"/>
      <c r="AJ603" s="84" t="s">
        <v>45</v>
      </c>
      <c r="AK603" s="84">
        <v>0</v>
      </c>
      <c r="BB603" s="719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0" t="s">
        <v>40</v>
      </c>
      <c r="Q604" s="811"/>
      <c r="R604" s="811"/>
      <c r="S604" s="811"/>
      <c r="T604" s="811"/>
      <c r="U604" s="811"/>
      <c r="V604" s="812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13"/>
      <c r="B605" s="813"/>
      <c r="C605" s="813"/>
      <c r="D605" s="813"/>
      <c r="E605" s="813"/>
      <c r="F605" s="813"/>
      <c r="G605" s="813"/>
      <c r="H605" s="813"/>
      <c r="I605" s="813"/>
      <c r="J605" s="813"/>
      <c r="K605" s="813"/>
      <c r="L605" s="813"/>
      <c r="M605" s="813"/>
      <c r="N605" s="813"/>
      <c r="O605" s="814"/>
      <c r="P605" s="810" t="s">
        <v>40</v>
      </c>
      <c r="Q605" s="811"/>
      <c r="R605" s="811"/>
      <c r="S605" s="811"/>
      <c r="T605" s="811"/>
      <c r="U605" s="811"/>
      <c r="V605" s="812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6.5" customHeight="1" x14ac:dyDescent="0.25">
      <c r="A606" s="801" t="s">
        <v>1000</v>
      </c>
      <c r="B606" s="801"/>
      <c r="C606" s="801"/>
      <c r="D606" s="801"/>
      <c r="E606" s="801"/>
      <c r="F606" s="801"/>
      <c r="G606" s="801"/>
      <c r="H606" s="801"/>
      <c r="I606" s="801"/>
      <c r="J606" s="801"/>
      <c r="K606" s="801"/>
      <c r="L606" s="801"/>
      <c r="M606" s="801"/>
      <c r="N606" s="801"/>
      <c r="O606" s="801"/>
      <c r="P606" s="801"/>
      <c r="Q606" s="801"/>
      <c r="R606" s="801"/>
      <c r="S606" s="801"/>
      <c r="T606" s="801"/>
      <c r="U606" s="801"/>
      <c r="V606" s="801"/>
      <c r="W606" s="801"/>
      <c r="X606" s="801"/>
      <c r="Y606" s="801"/>
      <c r="Z606" s="801"/>
      <c r="AA606" s="65"/>
      <c r="AB606" s="65"/>
      <c r="AC606" s="79"/>
    </row>
    <row r="607" spans="1:68" ht="14.25" customHeight="1" x14ac:dyDescent="0.25">
      <c r="A607" s="802" t="s">
        <v>101</v>
      </c>
      <c r="B607" s="802"/>
      <c r="C607" s="802"/>
      <c r="D607" s="802"/>
      <c r="E607" s="802"/>
      <c r="F607" s="802"/>
      <c r="G607" s="802"/>
      <c r="H607" s="802"/>
      <c r="I607" s="802"/>
      <c r="J607" s="802"/>
      <c r="K607" s="802"/>
      <c r="L607" s="802"/>
      <c r="M607" s="802"/>
      <c r="N607" s="802"/>
      <c r="O607" s="802"/>
      <c r="P607" s="802"/>
      <c r="Q607" s="802"/>
      <c r="R607" s="802"/>
      <c r="S607" s="802"/>
      <c r="T607" s="802"/>
      <c r="U607" s="802"/>
      <c r="V607" s="802"/>
      <c r="W607" s="802"/>
      <c r="X607" s="802"/>
      <c r="Y607" s="802"/>
      <c r="Z607" s="802"/>
      <c r="AA607" s="66"/>
      <c r="AB607" s="66"/>
      <c r="AC607" s="80"/>
    </row>
    <row r="608" spans="1:68" ht="27" customHeight="1" x14ac:dyDescent="0.25">
      <c r="A608" s="63" t="s">
        <v>1001</v>
      </c>
      <c r="B608" s="63" t="s">
        <v>1002</v>
      </c>
      <c r="C608" s="36">
        <v>4301011951</v>
      </c>
      <c r="D608" s="803">
        <v>4640242180045</v>
      </c>
      <c r="E608" s="803"/>
      <c r="F608" s="62">
        <v>1.5</v>
      </c>
      <c r="G608" s="37">
        <v>8</v>
      </c>
      <c r="H608" s="62">
        <v>12</v>
      </c>
      <c r="I608" s="62">
        <v>12.435</v>
      </c>
      <c r="J608" s="37">
        <v>64</v>
      </c>
      <c r="K608" s="37" t="s">
        <v>106</v>
      </c>
      <c r="L608" s="37" t="s">
        <v>45</v>
      </c>
      <c r="M608" s="38" t="s">
        <v>105</v>
      </c>
      <c r="N608" s="38"/>
      <c r="O608" s="37">
        <v>55</v>
      </c>
      <c r="P608" s="1128" t="s">
        <v>1003</v>
      </c>
      <c r="Q608" s="805"/>
      <c r="R608" s="805"/>
      <c r="S608" s="805"/>
      <c r="T608" s="806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0" t="s">
        <v>1004</v>
      </c>
      <c r="AG608" s="78"/>
      <c r="AJ608" s="84" t="s">
        <v>45</v>
      </c>
      <c r="AK608" s="84">
        <v>0</v>
      </c>
      <c r="BB608" s="72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1005</v>
      </c>
      <c r="B609" s="63" t="s">
        <v>1006</v>
      </c>
      <c r="C609" s="36">
        <v>4301011950</v>
      </c>
      <c r="D609" s="803">
        <v>4640242180601</v>
      </c>
      <c r="E609" s="803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55</v>
      </c>
      <c r="P609" s="1129" t="s">
        <v>1007</v>
      </c>
      <c r="Q609" s="805"/>
      <c r="R609" s="805"/>
      <c r="S609" s="805"/>
      <c r="T609" s="80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2" t="s">
        <v>1008</v>
      </c>
      <c r="AG609" s="78"/>
      <c r="AJ609" s="84" t="s">
        <v>45</v>
      </c>
      <c r="AK609" s="84">
        <v>0</v>
      </c>
      <c r="BB609" s="72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0" t="s">
        <v>40</v>
      </c>
      <c r="Q610" s="811"/>
      <c r="R610" s="811"/>
      <c r="S610" s="811"/>
      <c r="T610" s="811"/>
      <c r="U610" s="811"/>
      <c r="V610" s="812"/>
      <c r="W610" s="42" t="s">
        <v>39</v>
      </c>
      <c r="X610" s="43">
        <f>IFERROR(X608/H608,"0")+IFERROR(X609/H609,"0")</f>
        <v>0</v>
      </c>
      <c r="Y610" s="43">
        <f>IFERROR(Y608/H608,"0")+IFERROR(Y609/H609,"0")</f>
        <v>0</v>
      </c>
      <c r="Z610" s="43">
        <f>IFERROR(IF(Z608="",0,Z608),"0")+IFERROR(IF(Z609="",0,Z609),"0")</f>
        <v>0</v>
      </c>
      <c r="AA610" s="67"/>
      <c r="AB610" s="67"/>
      <c r="AC610" s="67"/>
    </row>
    <row r="611" spans="1:68" x14ac:dyDescent="0.2">
      <c r="A611" s="813"/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4"/>
      <c r="P611" s="810" t="s">
        <v>40</v>
      </c>
      <c r="Q611" s="811"/>
      <c r="R611" s="811"/>
      <c r="S611" s="811"/>
      <c r="T611" s="811"/>
      <c r="U611" s="811"/>
      <c r="V611" s="812"/>
      <c r="W611" s="42" t="s">
        <v>0</v>
      </c>
      <c r="X611" s="43">
        <f>IFERROR(SUM(X608:X609),"0")</f>
        <v>0</v>
      </c>
      <c r="Y611" s="43">
        <f>IFERROR(SUM(Y608:Y609),"0")</f>
        <v>0</v>
      </c>
      <c r="Z611" s="42"/>
      <c r="AA611" s="67"/>
      <c r="AB611" s="67"/>
      <c r="AC611" s="67"/>
    </row>
    <row r="612" spans="1:68" ht="14.25" customHeight="1" x14ac:dyDescent="0.25">
      <c r="A612" s="802" t="s">
        <v>148</v>
      </c>
      <c r="B612" s="802"/>
      <c r="C612" s="802"/>
      <c r="D612" s="802"/>
      <c r="E612" s="802"/>
      <c r="F612" s="802"/>
      <c r="G612" s="802"/>
      <c r="H612" s="802"/>
      <c r="I612" s="802"/>
      <c r="J612" s="802"/>
      <c r="K612" s="802"/>
      <c r="L612" s="802"/>
      <c r="M612" s="802"/>
      <c r="N612" s="802"/>
      <c r="O612" s="802"/>
      <c r="P612" s="802"/>
      <c r="Q612" s="802"/>
      <c r="R612" s="802"/>
      <c r="S612" s="802"/>
      <c r="T612" s="802"/>
      <c r="U612" s="802"/>
      <c r="V612" s="802"/>
      <c r="W612" s="802"/>
      <c r="X612" s="802"/>
      <c r="Y612" s="802"/>
      <c r="Z612" s="802"/>
      <c r="AA612" s="66"/>
      <c r="AB612" s="66"/>
      <c r="AC612" s="80"/>
    </row>
    <row r="613" spans="1:68" ht="27" customHeight="1" x14ac:dyDescent="0.25">
      <c r="A613" s="63" t="s">
        <v>1009</v>
      </c>
      <c r="B613" s="63" t="s">
        <v>1010</v>
      </c>
      <c r="C613" s="36">
        <v>4301020314</v>
      </c>
      <c r="D613" s="803">
        <v>4640242180090</v>
      </c>
      <c r="E613" s="803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106</v>
      </c>
      <c r="L613" s="37" t="s">
        <v>45</v>
      </c>
      <c r="M613" s="38" t="s">
        <v>105</v>
      </c>
      <c r="N613" s="38"/>
      <c r="O613" s="37">
        <v>50</v>
      </c>
      <c r="P613" s="1130" t="s">
        <v>1011</v>
      </c>
      <c r="Q613" s="805"/>
      <c r="R613" s="805"/>
      <c r="S613" s="805"/>
      <c r="T613" s="80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1012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0" t="s">
        <v>40</v>
      </c>
      <c r="Q614" s="811"/>
      <c r="R614" s="811"/>
      <c r="S614" s="811"/>
      <c r="T614" s="811"/>
      <c r="U614" s="811"/>
      <c r="V614" s="812"/>
      <c r="W614" s="42" t="s">
        <v>39</v>
      </c>
      <c r="X614" s="43">
        <f>IFERROR(X613/H613,"0")</f>
        <v>0</v>
      </c>
      <c r="Y614" s="43">
        <f>IFERROR(Y613/H613,"0")</f>
        <v>0</v>
      </c>
      <c r="Z614" s="43">
        <f>IFERROR(IF(Z613="",0,Z613),"0")</f>
        <v>0</v>
      </c>
      <c r="AA614" s="67"/>
      <c r="AB614" s="67"/>
      <c r="AC614" s="67"/>
    </row>
    <row r="615" spans="1:68" x14ac:dyDescent="0.2">
      <c r="A615" s="813"/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4"/>
      <c r="P615" s="810" t="s">
        <v>40</v>
      </c>
      <c r="Q615" s="811"/>
      <c r="R615" s="811"/>
      <c r="S615" s="811"/>
      <c r="T615" s="811"/>
      <c r="U615" s="811"/>
      <c r="V615" s="812"/>
      <c r="W615" s="42" t="s">
        <v>0</v>
      </c>
      <c r="X615" s="43">
        <f>IFERROR(SUM(X613:X613),"0")</f>
        <v>0</v>
      </c>
      <c r="Y615" s="43">
        <f>IFERROR(SUM(Y613:Y613),"0")</f>
        <v>0</v>
      </c>
      <c r="Z615" s="42"/>
      <c r="AA615" s="67"/>
      <c r="AB615" s="67"/>
      <c r="AC615" s="67"/>
    </row>
    <row r="616" spans="1:68" ht="14.25" customHeight="1" x14ac:dyDescent="0.25">
      <c r="A616" s="802" t="s">
        <v>159</v>
      </c>
      <c r="B616" s="802"/>
      <c r="C616" s="802"/>
      <c r="D616" s="802"/>
      <c r="E616" s="802"/>
      <c r="F616" s="802"/>
      <c r="G616" s="802"/>
      <c r="H616" s="802"/>
      <c r="I616" s="802"/>
      <c r="J616" s="802"/>
      <c r="K616" s="802"/>
      <c r="L616" s="802"/>
      <c r="M616" s="802"/>
      <c r="N616" s="802"/>
      <c r="O616" s="802"/>
      <c r="P616" s="802"/>
      <c r="Q616" s="802"/>
      <c r="R616" s="802"/>
      <c r="S616" s="802"/>
      <c r="T616" s="802"/>
      <c r="U616" s="802"/>
      <c r="V616" s="802"/>
      <c r="W616" s="802"/>
      <c r="X616" s="802"/>
      <c r="Y616" s="802"/>
      <c r="Z616" s="802"/>
      <c r="AA616" s="66"/>
      <c r="AB616" s="66"/>
      <c r="AC616" s="80"/>
    </row>
    <row r="617" spans="1:68" ht="27" customHeight="1" x14ac:dyDescent="0.25">
      <c r="A617" s="63" t="s">
        <v>1013</v>
      </c>
      <c r="B617" s="63" t="s">
        <v>1014</v>
      </c>
      <c r="C617" s="36">
        <v>4301031321</v>
      </c>
      <c r="D617" s="803">
        <v>4640242180076</v>
      </c>
      <c r="E617" s="803"/>
      <c r="F617" s="62">
        <v>0.7</v>
      </c>
      <c r="G617" s="37">
        <v>6</v>
      </c>
      <c r="H617" s="62">
        <v>4.2</v>
      </c>
      <c r="I617" s="62">
        <v>4.41</v>
      </c>
      <c r="J617" s="37">
        <v>132</v>
      </c>
      <c r="K617" s="37" t="s">
        <v>113</v>
      </c>
      <c r="L617" s="37" t="s">
        <v>45</v>
      </c>
      <c r="M617" s="38" t="s">
        <v>82</v>
      </c>
      <c r="N617" s="38"/>
      <c r="O617" s="37">
        <v>40</v>
      </c>
      <c r="P617" s="1131" t="s">
        <v>1015</v>
      </c>
      <c r="Q617" s="805"/>
      <c r="R617" s="805"/>
      <c r="S617" s="805"/>
      <c r="T617" s="80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26" t="s">
        <v>1016</v>
      </c>
      <c r="AG617" s="78"/>
      <c r="AJ617" s="84" t="s">
        <v>45</v>
      </c>
      <c r="AK617" s="84">
        <v>0</v>
      </c>
      <c r="BB617" s="72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0" t="s">
        <v>40</v>
      </c>
      <c r="Q618" s="811"/>
      <c r="R618" s="811"/>
      <c r="S618" s="811"/>
      <c r="T618" s="811"/>
      <c r="U618" s="811"/>
      <c r="V618" s="812"/>
      <c r="W618" s="42" t="s">
        <v>39</v>
      </c>
      <c r="X618" s="43">
        <f>IFERROR(X617/H617,"0")</f>
        <v>0</v>
      </c>
      <c r="Y618" s="43">
        <f>IFERROR(Y617/H617,"0")</f>
        <v>0</v>
      </c>
      <c r="Z618" s="43">
        <f>IFERROR(IF(Z617="",0,Z617),"0")</f>
        <v>0</v>
      </c>
      <c r="AA618" s="67"/>
      <c r="AB618" s="67"/>
      <c r="AC618" s="67"/>
    </row>
    <row r="619" spans="1:68" x14ac:dyDescent="0.2">
      <c r="A619" s="813"/>
      <c r="B619" s="813"/>
      <c r="C619" s="813"/>
      <c r="D619" s="813"/>
      <c r="E619" s="813"/>
      <c r="F619" s="813"/>
      <c r="G619" s="813"/>
      <c r="H619" s="813"/>
      <c r="I619" s="813"/>
      <c r="J619" s="813"/>
      <c r="K619" s="813"/>
      <c r="L619" s="813"/>
      <c r="M619" s="813"/>
      <c r="N619" s="813"/>
      <c r="O619" s="814"/>
      <c r="P619" s="810" t="s">
        <v>40</v>
      </c>
      <c r="Q619" s="811"/>
      <c r="R619" s="811"/>
      <c r="S619" s="811"/>
      <c r="T619" s="811"/>
      <c r="U619" s="811"/>
      <c r="V619" s="812"/>
      <c r="W619" s="42" t="s">
        <v>0</v>
      </c>
      <c r="X619" s="43">
        <f>IFERROR(SUM(X617:X617),"0")</f>
        <v>0</v>
      </c>
      <c r="Y619" s="43">
        <f>IFERROR(SUM(Y617:Y617),"0")</f>
        <v>0</v>
      </c>
      <c r="Z619" s="42"/>
      <c r="AA619" s="67"/>
      <c r="AB619" s="67"/>
      <c r="AC619" s="67"/>
    </row>
    <row r="620" spans="1:68" ht="14.25" customHeight="1" x14ac:dyDescent="0.25">
      <c r="A620" s="802" t="s">
        <v>78</v>
      </c>
      <c r="B620" s="802"/>
      <c r="C620" s="802"/>
      <c r="D620" s="802"/>
      <c r="E620" s="802"/>
      <c r="F620" s="802"/>
      <c r="G620" s="802"/>
      <c r="H620" s="802"/>
      <c r="I620" s="802"/>
      <c r="J620" s="802"/>
      <c r="K620" s="802"/>
      <c r="L620" s="802"/>
      <c r="M620" s="802"/>
      <c r="N620" s="802"/>
      <c r="O620" s="802"/>
      <c r="P620" s="802"/>
      <c r="Q620" s="802"/>
      <c r="R620" s="802"/>
      <c r="S620" s="802"/>
      <c r="T620" s="802"/>
      <c r="U620" s="802"/>
      <c r="V620" s="802"/>
      <c r="W620" s="802"/>
      <c r="X620" s="802"/>
      <c r="Y620" s="802"/>
      <c r="Z620" s="802"/>
      <c r="AA620" s="66"/>
      <c r="AB620" s="66"/>
      <c r="AC620" s="80"/>
    </row>
    <row r="621" spans="1:68" ht="27" customHeight="1" x14ac:dyDescent="0.25">
      <c r="A621" s="63" t="s">
        <v>1017</v>
      </c>
      <c r="B621" s="63" t="s">
        <v>1018</v>
      </c>
      <c r="C621" s="36">
        <v>4301051474</v>
      </c>
      <c r="D621" s="803">
        <v>4640242180113</v>
      </c>
      <c r="E621" s="803"/>
      <c r="F621" s="62">
        <v>1.5</v>
      </c>
      <c r="G621" s="37">
        <v>6</v>
      </c>
      <c r="H621" s="62">
        <v>9</v>
      </c>
      <c r="I621" s="62">
        <v>9.4350000000000005</v>
      </c>
      <c r="J621" s="37">
        <v>64</v>
      </c>
      <c r="K621" s="37" t="s">
        <v>106</v>
      </c>
      <c r="L621" s="37" t="s">
        <v>45</v>
      </c>
      <c r="M621" s="38" t="s">
        <v>82</v>
      </c>
      <c r="N621" s="38"/>
      <c r="O621" s="37">
        <v>45</v>
      </c>
      <c r="P621" s="1132" t="s">
        <v>1019</v>
      </c>
      <c r="Q621" s="805"/>
      <c r="R621" s="805"/>
      <c r="S621" s="805"/>
      <c r="T621" s="806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28" t="s">
        <v>1020</v>
      </c>
      <c r="AG621" s="78"/>
      <c r="AJ621" s="84" t="s">
        <v>45</v>
      </c>
      <c r="AK621" s="84">
        <v>0</v>
      </c>
      <c r="BB621" s="729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1021</v>
      </c>
      <c r="B622" s="63" t="s">
        <v>1022</v>
      </c>
      <c r="C622" s="36">
        <v>4301051780</v>
      </c>
      <c r="D622" s="803">
        <v>4640242180106</v>
      </c>
      <c r="E622" s="803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45</v>
      </c>
      <c r="P622" s="1133" t="s">
        <v>1023</v>
      </c>
      <c r="Q622" s="805"/>
      <c r="R622" s="805"/>
      <c r="S622" s="805"/>
      <c r="T622" s="806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0" t="s">
        <v>1024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3"/>
      <c r="B623" s="813"/>
      <c r="C623" s="813"/>
      <c r="D623" s="813"/>
      <c r="E623" s="813"/>
      <c r="F623" s="813"/>
      <c r="G623" s="813"/>
      <c r="H623" s="813"/>
      <c r="I623" s="813"/>
      <c r="J623" s="813"/>
      <c r="K623" s="813"/>
      <c r="L623" s="813"/>
      <c r="M623" s="813"/>
      <c r="N623" s="813"/>
      <c r="O623" s="814"/>
      <c r="P623" s="810" t="s">
        <v>40</v>
      </c>
      <c r="Q623" s="811"/>
      <c r="R623" s="811"/>
      <c r="S623" s="811"/>
      <c r="T623" s="811"/>
      <c r="U623" s="811"/>
      <c r="V623" s="812"/>
      <c r="W623" s="42" t="s">
        <v>39</v>
      </c>
      <c r="X623" s="43">
        <f>IFERROR(X621/H621,"0")+IFERROR(X622/H622,"0")</f>
        <v>0</v>
      </c>
      <c r="Y623" s="43">
        <f>IFERROR(Y621/H621,"0")+IFERROR(Y622/H622,"0")</f>
        <v>0</v>
      </c>
      <c r="Z623" s="43">
        <f>IFERROR(IF(Z621="",0,Z621),"0")+IFERROR(IF(Z622="",0,Z622),"0")</f>
        <v>0</v>
      </c>
      <c r="AA623" s="67"/>
      <c r="AB623" s="67"/>
      <c r="AC623" s="67"/>
    </row>
    <row r="624" spans="1:68" x14ac:dyDescent="0.2">
      <c r="A624" s="813"/>
      <c r="B624" s="813"/>
      <c r="C624" s="813"/>
      <c r="D624" s="813"/>
      <c r="E624" s="813"/>
      <c r="F624" s="813"/>
      <c r="G624" s="813"/>
      <c r="H624" s="813"/>
      <c r="I624" s="813"/>
      <c r="J624" s="813"/>
      <c r="K624" s="813"/>
      <c r="L624" s="813"/>
      <c r="M624" s="813"/>
      <c r="N624" s="813"/>
      <c r="O624" s="814"/>
      <c r="P624" s="810" t="s">
        <v>40</v>
      </c>
      <c r="Q624" s="811"/>
      <c r="R624" s="811"/>
      <c r="S624" s="811"/>
      <c r="T624" s="811"/>
      <c r="U624" s="811"/>
      <c r="V624" s="812"/>
      <c r="W624" s="42" t="s">
        <v>0</v>
      </c>
      <c r="X624" s="43">
        <f>IFERROR(SUM(X621:X622),"0")</f>
        <v>0</v>
      </c>
      <c r="Y624" s="43">
        <f>IFERROR(SUM(Y621:Y622),"0")</f>
        <v>0</v>
      </c>
      <c r="Z624" s="42"/>
      <c r="AA624" s="67"/>
      <c r="AB624" s="67"/>
      <c r="AC624" s="67"/>
    </row>
    <row r="625" spans="1:32" ht="15" customHeight="1" x14ac:dyDescent="0.2">
      <c r="A625" s="813"/>
      <c r="B625" s="813"/>
      <c r="C625" s="813"/>
      <c r="D625" s="813"/>
      <c r="E625" s="813"/>
      <c r="F625" s="813"/>
      <c r="G625" s="813"/>
      <c r="H625" s="813"/>
      <c r="I625" s="813"/>
      <c r="J625" s="813"/>
      <c r="K625" s="813"/>
      <c r="L625" s="813"/>
      <c r="M625" s="813"/>
      <c r="N625" s="813"/>
      <c r="O625" s="1137"/>
      <c r="P625" s="1134" t="s">
        <v>33</v>
      </c>
      <c r="Q625" s="1135"/>
      <c r="R625" s="1135"/>
      <c r="S625" s="1135"/>
      <c r="T625" s="1135"/>
      <c r="U625" s="1135"/>
      <c r="V625" s="1136"/>
      <c r="W625" s="42" t="s">
        <v>0</v>
      </c>
      <c r="X625" s="43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0</v>
      </c>
      <c r="Y625" s="43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0</v>
      </c>
      <c r="Z625" s="42"/>
      <c r="AA625" s="67"/>
      <c r="AB625" s="67"/>
      <c r="AC625" s="67"/>
    </row>
    <row r="626" spans="1:32" x14ac:dyDescent="0.2">
      <c r="A626" s="813"/>
      <c r="B626" s="813"/>
      <c r="C626" s="813"/>
      <c r="D626" s="813"/>
      <c r="E626" s="813"/>
      <c r="F626" s="813"/>
      <c r="G626" s="813"/>
      <c r="H626" s="813"/>
      <c r="I626" s="813"/>
      <c r="J626" s="813"/>
      <c r="K626" s="813"/>
      <c r="L626" s="813"/>
      <c r="M626" s="813"/>
      <c r="N626" s="813"/>
      <c r="O626" s="1137"/>
      <c r="P626" s="1134" t="s">
        <v>34</v>
      </c>
      <c r="Q626" s="1135"/>
      <c r="R626" s="1135"/>
      <c r="S626" s="1135"/>
      <c r="T626" s="1135"/>
      <c r="U626" s="1135"/>
      <c r="V626" s="1136"/>
      <c r="W626" s="42" t="s">
        <v>0</v>
      </c>
      <c r="X626" s="43">
        <f>IFERROR(SUM(BM22:BM622),"0")</f>
        <v>0</v>
      </c>
      <c r="Y626" s="43">
        <f>IFERROR(SUM(BN22:BN622),"0")</f>
        <v>0</v>
      </c>
      <c r="Z626" s="42"/>
      <c r="AA626" s="67"/>
      <c r="AB626" s="67"/>
      <c r="AC626" s="67"/>
    </row>
    <row r="627" spans="1:32" x14ac:dyDescent="0.2">
      <c r="A627" s="813"/>
      <c r="B627" s="813"/>
      <c r="C627" s="813"/>
      <c r="D627" s="813"/>
      <c r="E627" s="813"/>
      <c r="F627" s="813"/>
      <c r="G627" s="813"/>
      <c r="H627" s="813"/>
      <c r="I627" s="813"/>
      <c r="J627" s="813"/>
      <c r="K627" s="813"/>
      <c r="L627" s="813"/>
      <c r="M627" s="813"/>
      <c r="N627" s="813"/>
      <c r="O627" s="1137"/>
      <c r="P627" s="1134" t="s">
        <v>35</v>
      </c>
      <c r="Q627" s="1135"/>
      <c r="R627" s="1135"/>
      <c r="S627" s="1135"/>
      <c r="T627" s="1135"/>
      <c r="U627" s="1135"/>
      <c r="V627" s="1136"/>
      <c r="W627" s="42" t="s">
        <v>20</v>
      </c>
      <c r="X627" s="44">
        <f>ROUNDUP(SUM(BO22:BO622),0)</f>
        <v>0</v>
      </c>
      <c r="Y627" s="44">
        <f>ROUNDUP(SUM(BP22:BP622),0)</f>
        <v>0</v>
      </c>
      <c r="Z627" s="42"/>
      <c r="AA627" s="67"/>
      <c r="AB627" s="67"/>
      <c r="AC627" s="67"/>
    </row>
    <row r="628" spans="1:32" x14ac:dyDescent="0.2">
      <c r="A628" s="813"/>
      <c r="B628" s="813"/>
      <c r="C628" s="813"/>
      <c r="D628" s="813"/>
      <c r="E628" s="813"/>
      <c r="F628" s="813"/>
      <c r="G628" s="813"/>
      <c r="H628" s="813"/>
      <c r="I628" s="813"/>
      <c r="J628" s="813"/>
      <c r="K628" s="813"/>
      <c r="L628" s="813"/>
      <c r="M628" s="813"/>
      <c r="N628" s="813"/>
      <c r="O628" s="1137"/>
      <c r="P628" s="1134" t="s">
        <v>36</v>
      </c>
      <c r="Q628" s="1135"/>
      <c r="R628" s="1135"/>
      <c r="S628" s="1135"/>
      <c r="T628" s="1135"/>
      <c r="U628" s="1135"/>
      <c r="V628" s="1136"/>
      <c r="W628" s="42" t="s">
        <v>0</v>
      </c>
      <c r="X628" s="43">
        <f>GrossWeightTotal+PalletQtyTotal*25</f>
        <v>0</v>
      </c>
      <c r="Y628" s="43">
        <f>GrossWeightTotalR+PalletQtyTotalR*25</f>
        <v>0</v>
      </c>
      <c r="Z628" s="42"/>
      <c r="AA628" s="67"/>
      <c r="AB628" s="67"/>
      <c r="AC628" s="67"/>
    </row>
    <row r="629" spans="1:32" x14ac:dyDescent="0.2">
      <c r="A629" s="813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1137"/>
      <c r="P629" s="1134" t="s">
        <v>37</v>
      </c>
      <c r="Q629" s="1135"/>
      <c r="R629" s="1135"/>
      <c r="S629" s="1135"/>
      <c r="T629" s="1135"/>
      <c r="U629" s="1135"/>
      <c r="V629" s="1136"/>
      <c r="W629" s="42" t="s">
        <v>20</v>
      </c>
      <c r="X629" s="43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0</v>
      </c>
      <c r="Y629" s="43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0</v>
      </c>
      <c r="Z629" s="42"/>
      <c r="AA629" s="67"/>
      <c r="AB629" s="67"/>
      <c r="AC629" s="67"/>
    </row>
    <row r="630" spans="1:32" ht="14.25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1137"/>
      <c r="P630" s="1134" t="s">
        <v>38</v>
      </c>
      <c r="Q630" s="1135"/>
      <c r="R630" s="1135"/>
      <c r="S630" s="1135"/>
      <c r="T630" s="1135"/>
      <c r="U630" s="1135"/>
      <c r="V630" s="1136"/>
      <c r="W630" s="45" t="s">
        <v>51</v>
      </c>
      <c r="X630" s="42"/>
      <c r="Y630" s="42"/>
      <c r="Z630" s="42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0</v>
      </c>
      <c r="AA630" s="67"/>
      <c r="AB630" s="67"/>
      <c r="AC630" s="67"/>
    </row>
    <row r="631" spans="1:32" ht="13.5" thickBot="1" x14ac:dyDescent="0.25"/>
    <row r="632" spans="1:32" ht="27" thickTop="1" thickBot="1" x14ac:dyDescent="0.25">
      <c r="A632" s="46" t="s">
        <v>9</v>
      </c>
      <c r="B632" s="85" t="s">
        <v>77</v>
      </c>
      <c r="C632" s="1138" t="s">
        <v>99</v>
      </c>
      <c r="D632" s="1138" t="s">
        <v>99</v>
      </c>
      <c r="E632" s="1138" t="s">
        <v>99</v>
      </c>
      <c r="F632" s="1138" t="s">
        <v>99</v>
      </c>
      <c r="G632" s="1138" t="s">
        <v>99</v>
      </c>
      <c r="H632" s="1138" t="s">
        <v>99</v>
      </c>
      <c r="I632" s="1138" t="s">
        <v>311</v>
      </c>
      <c r="J632" s="1138" t="s">
        <v>311</v>
      </c>
      <c r="K632" s="1138" t="s">
        <v>311</v>
      </c>
      <c r="L632" s="1138" t="s">
        <v>311</v>
      </c>
      <c r="M632" s="1138" t="s">
        <v>311</v>
      </c>
      <c r="N632" s="1139"/>
      <c r="O632" s="1138" t="s">
        <v>311</v>
      </c>
      <c r="P632" s="1138" t="s">
        <v>311</v>
      </c>
      <c r="Q632" s="1138" t="s">
        <v>311</v>
      </c>
      <c r="R632" s="1138" t="s">
        <v>311</v>
      </c>
      <c r="S632" s="1138" t="s">
        <v>311</v>
      </c>
      <c r="T632" s="1138" t="s">
        <v>311</v>
      </c>
      <c r="U632" s="1138" t="s">
        <v>311</v>
      </c>
      <c r="V632" s="1138" t="s">
        <v>311</v>
      </c>
      <c r="W632" s="1138" t="s">
        <v>311</v>
      </c>
      <c r="X632" s="1138" t="s">
        <v>641</v>
      </c>
      <c r="Y632" s="1138" t="s">
        <v>641</v>
      </c>
      <c r="Z632" s="1138" t="s">
        <v>725</v>
      </c>
      <c r="AA632" s="1138" t="s">
        <v>725</v>
      </c>
      <c r="AB632" s="1138" t="s">
        <v>725</v>
      </c>
      <c r="AC632" s="1138" t="s">
        <v>725</v>
      </c>
      <c r="AD632" s="85" t="s">
        <v>804</v>
      </c>
      <c r="AE632" s="1138" t="s">
        <v>906</v>
      </c>
      <c r="AF632" s="1138" t="s">
        <v>906</v>
      </c>
    </row>
    <row r="633" spans="1:32" ht="14.25" customHeight="1" thickTop="1" x14ac:dyDescent="0.2">
      <c r="A633" s="1140" t="s">
        <v>10</v>
      </c>
      <c r="B633" s="1138" t="s">
        <v>77</v>
      </c>
      <c r="C633" s="1138" t="s">
        <v>100</v>
      </c>
      <c r="D633" s="1138" t="s">
        <v>127</v>
      </c>
      <c r="E633" s="1138" t="s">
        <v>196</v>
      </c>
      <c r="F633" s="1138" t="s">
        <v>230</v>
      </c>
      <c r="G633" s="1138" t="s">
        <v>277</v>
      </c>
      <c r="H633" s="1138" t="s">
        <v>99</v>
      </c>
      <c r="I633" s="1138" t="s">
        <v>312</v>
      </c>
      <c r="J633" s="1138" t="s">
        <v>341</v>
      </c>
      <c r="K633" s="1138" t="s">
        <v>417</v>
      </c>
      <c r="L633" s="1138" t="s">
        <v>428</v>
      </c>
      <c r="M633" s="1138" t="s">
        <v>454</v>
      </c>
      <c r="N633" s="1"/>
      <c r="O633" s="1138" t="s">
        <v>481</v>
      </c>
      <c r="P633" s="1138" t="s">
        <v>484</v>
      </c>
      <c r="Q633" s="1138" t="s">
        <v>493</v>
      </c>
      <c r="R633" s="1138" t="s">
        <v>509</v>
      </c>
      <c r="S633" s="1138" t="s">
        <v>519</v>
      </c>
      <c r="T633" s="1138" t="s">
        <v>532</v>
      </c>
      <c r="U633" s="1138" t="s">
        <v>543</v>
      </c>
      <c r="V633" s="1138" t="s">
        <v>547</v>
      </c>
      <c r="W633" s="1138" t="s">
        <v>628</v>
      </c>
      <c r="X633" s="1138" t="s">
        <v>642</v>
      </c>
      <c r="Y633" s="1138" t="s">
        <v>683</v>
      </c>
      <c r="Z633" s="1138" t="s">
        <v>726</v>
      </c>
      <c r="AA633" s="1138" t="s">
        <v>769</v>
      </c>
      <c r="AB633" s="1138" t="s">
        <v>789</v>
      </c>
      <c r="AC633" s="1138" t="s">
        <v>797</v>
      </c>
      <c r="AD633" s="1138" t="s">
        <v>804</v>
      </c>
      <c r="AE633" s="1138" t="s">
        <v>906</v>
      </c>
      <c r="AF633" s="1138" t="s">
        <v>1000</v>
      </c>
    </row>
    <row r="634" spans="1:32" ht="13.5" thickBot="1" x14ac:dyDescent="0.25">
      <c r="A634" s="1141"/>
      <c r="B634" s="1138"/>
      <c r="C634" s="1138"/>
      <c r="D634" s="1138"/>
      <c r="E634" s="1138"/>
      <c r="F634" s="1138"/>
      <c r="G634" s="1138"/>
      <c r="H634" s="1138"/>
      <c r="I634" s="1138"/>
      <c r="J634" s="1138"/>
      <c r="K634" s="1138"/>
      <c r="L634" s="1138"/>
      <c r="M634" s="1138"/>
      <c r="N634" s="1"/>
      <c r="O634" s="1138"/>
      <c r="P634" s="1138"/>
      <c r="Q634" s="1138"/>
      <c r="R634" s="1138"/>
      <c r="S634" s="1138"/>
      <c r="T634" s="1138"/>
      <c r="U634" s="1138"/>
      <c r="V634" s="1138"/>
      <c r="W634" s="1138"/>
      <c r="X634" s="1138"/>
      <c r="Y634" s="1138"/>
      <c r="Z634" s="1138"/>
      <c r="AA634" s="1138"/>
      <c r="AB634" s="1138"/>
      <c r="AC634" s="1138"/>
      <c r="AD634" s="1138"/>
      <c r="AE634" s="1138"/>
      <c r="AF634" s="1138"/>
    </row>
    <row r="635" spans="1:32" ht="18" thickTop="1" thickBot="1" x14ac:dyDescent="0.25">
      <c r="A635" s="46" t="s">
        <v>13</v>
      </c>
      <c r="B635" s="52">
        <f>IFERROR(Y22*1,"0")+IFERROR(Y23*1,"0")+IFERROR(Y24*1,"0")+IFERROR(Y25*1,"0")+IFERROR(Y29*1,"0")</f>
        <v>0</v>
      </c>
      <c r="C635" s="52">
        <f>IFERROR(Y35*1,"0")+IFERROR(Y36*1,"0")+IFERROR(Y37*1,"0")+IFERROR(Y38*1,"0")+IFERROR(Y39*1,"0")+IFERROR(Y43*1,"0")+IFERROR(Y44*1,"0")</f>
        <v>0</v>
      </c>
      <c r="D635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52">
        <f>IFERROR(Y142*1,"0")+IFERROR(Y143*1,"0")+IFERROR(Y147*1,"0")+IFERROR(Y148*1,"0")+IFERROR(Y152*1,"0")+IFERROR(Y153*1,"0")</f>
        <v>0</v>
      </c>
      <c r="H635" s="52">
        <f>IFERROR(Y158*1,"0")+IFERROR(Y162*1,"0")+IFERROR(Y163*1,"0")+IFERROR(Y164*1,"0")+IFERROR(Y165*1,"0")+IFERROR(Y166*1,"0")+IFERROR(Y170*1,"0")+IFERROR(Y171*1,"0")</f>
        <v>0</v>
      </c>
      <c r="I635" s="52">
        <f>IFERROR(Y177*1,"0")+IFERROR(Y181*1,"0")+IFERROR(Y182*1,"0")+IFERROR(Y183*1,"0")+IFERROR(Y184*1,"0")+IFERROR(Y185*1,"0")+IFERROR(Y186*1,"0")+IFERROR(Y187*1,"0")+IFERROR(Y188*1,"0")+IFERROR(Y189*1,"0")</f>
        <v>0</v>
      </c>
      <c r="J635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52">
        <f>IFERROR(Y238*1,"0")+IFERROR(Y239*1,"0")+IFERROR(Y240*1,"0")+IFERROR(Y241*1,"0")</f>
        <v>0</v>
      </c>
      <c r="L635" s="52">
        <f>IFERROR(Y246*1,"0")+IFERROR(Y247*1,"0")+IFERROR(Y248*1,"0")+IFERROR(Y249*1,"0")+IFERROR(Y250*1,"0")+IFERROR(Y251*1,"0")+IFERROR(Y252*1,"0")+IFERROR(Y253*1,"0")+IFERROR(Y254*1,"0")+IFERROR(Y258*1,"0")</f>
        <v>0</v>
      </c>
      <c r="M635" s="52">
        <f>IFERROR(Y263*1,"0")+IFERROR(Y264*1,"0")+IFERROR(Y265*1,"0")+IFERROR(Y266*1,"0")+IFERROR(Y267*1,"0")+IFERROR(Y268*1,"0")+IFERROR(Y269*1,"0")+IFERROR(Y270*1,"0")+IFERROR(Y271*1,"0")</f>
        <v>0</v>
      </c>
      <c r="N635" s="1"/>
      <c r="O635" s="52">
        <f>IFERROR(Y276*1,"0")</f>
        <v>0</v>
      </c>
      <c r="P635" s="52">
        <f>IFERROR(Y281*1,"0")+IFERROR(Y282*1,"0")+IFERROR(Y283*1,"0")</f>
        <v>0</v>
      </c>
      <c r="Q635" s="52">
        <f>IFERROR(Y288*1,"0")+IFERROR(Y289*1,"0")+IFERROR(Y290*1,"0")+IFERROR(Y291*1,"0")+IFERROR(Y292*1,"0")</f>
        <v>0</v>
      </c>
      <c r="R635" s="52">
        <f>IFERROR(Y297*1,"0")+IFERROR(Y301*1,"0")+IFERROR(Y305*1,"0")</f>
        <v>0</v>
      </c>
      <c r="S635" s="52">
        <f>IFERROR(Y310*1,"0")+IFERROR(Y314*1,"0")+IFERROR(Y318*1,"0")+IFERROR(Y319*1,"0")</f>
        <v>0</v>
      </c>
      <c r="T635" s="52">
        <f>IFERROR(Y324*1,"0")+IFERROR(Y328*1,"0")+IFERROR(Y329*1,"0")+IFERROR(Y333*1,"0")</f>
        <v>0</v>
      </c>
      <c r="U635" s="52">
        <f>IFERROR(Y338*1,"0")</f>
        <v>0</v>
      </c>
      <c r="V635" s="52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52">
        <f>IFERROR(Y389*1,"0")+IFERROR(Y393*1,"0")+IFERROR(Y394*1,"0")+IFERROR(Y395*1,"0")</f>
        <v>0</v>
      </c>
      <c r="X635" s="52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Y63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52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52">
        <f>IFERROR(Y482*1,"0")+IFERROR(Y483*1,"0")+IFERROR(Y487*1,"0")+IFERROR(Y488*1,"0")+IFERROR(Y489*1,"0")+IFERROR(Y490*1,"0")</f>
        <v>0</v>
      </c>
      <c r="AB635" s="52">
        <f>IFERROR(Y495*1,"0")+IFERROR(Y496*1,"0")</f>
        <v>0</v>
      </c>
      <c r="AC635" s="52">
        <f>IFERROR(Y501*1,"0")+IFERROR(Y505*1,"0")</f>
        <v>0</v>
      </c>
      <c r="AD635" s="52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52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52">
        <f>IFERROR(Y608*1,"0")+IFERROR(Y609*1,"0")+IFERROR(Y613*1,"0")+IFERROR(Y617*1,"0")+IFERROR(Y621*1,"0")+IFERROR(Y622*1,"0")</f>
        <v>0</v>
      </c>
    </row>
  </sheetData>
  <sheetProtection algorithmName="SHA-512" hashValue="b18UyTEzkuQTkl+dY9k6E68KxJ4+1QHboHz3MynemNAl3N2RqSWvxEu2AaCwTYIJ/Qm7qWdwnRjk+yBbbb2PMw==" saltValue="gyVp+IQGWOdIYxMs7bWed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0">
    <mergeCell ref="AE632:AF632"/>
    <mergeCell ref="A633:A634"/>
    <mergeCell ref="B633:B634"/>
    <mergeCell ref="C633:C634"/>
    <mergeCell ref="D633:D634"/>
    <mergeCell ref="E633:E634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O633:O634"/>
    <mergeCell ref="P633:P634"/>
    <mergeCell ref="Q633:Q634"/>
    <mergeCell ref="R633:R634"/>
    <mergeCell ref="S633:S634"/>
    <mergeCell ref="T633:T634"/>
    <mergeCell ref="U633:U634"/>
    <mergeCell ref="V633:V634"/>
    <mergeCell ref="W633:W634"/>
    <mergeCell ref="X633:X634"/>
    <mergeCell ref="Y633:Y634"/>
    <mergeCell ref="Z633:Z634"/>
    <mergeCell ref="AA633:AA634"/>
    <mergeCell ref="AB633:AB634"/>
    <mergeCell ref="AC633:AC634"/>
    <mergeCell ref="AD633:AD634"/>
    <mergeCell ref="AE633:AE634"/>
    <mergeCell ref="AF633:AF634"/>
    <mergeCell ref="A620:Z620"/>
    <mergeCell ref="D621:E621"/>
    <mergeCell ref="P621:T621"/>
    <mergeCell ref="D622:E622"/>
    <mergeCell ref="P622:T622"/>
    <mergeCell ref="P623:V623"/>
    <mergeCell ref="A623:O624"/>
    <mergeCell ref="P624:V624"/>
    <mergeCell ref="P625:V625"/>
    <mergeCell ref="A625:O630"/>
    <mergeCell ref="P626:V626"/>
    <mergeCell ref="P627:V627"/>
    <mergeCell ref="P628:V628"/>
    <mergeCell ref="P629:V629"/>
    <mergeCell ref="P630:V630"/>
    <mergeCell ref="C632:H632"/>
    <mergeCell ref="I632:W632"/>
    <mergeCell ref="X632:Y632"/>
    <mergeCell ref="Z632:AC632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P618:V618"/>
    <mergeCell ref="A618:O619"/>
    <mergeCell ref="P619:V619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A607:Z607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A563:Z563"/>
    <mergeCell ref="A564:Z564"/>
    <mergeCell ref="D565:E565"/>
    <mergeCell ref="P565:T565"/>
    <mergeCell ref="D566:E566"/>
    <mergeCell ref="P566:T566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A493:Z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A481:Z481"/>
    <mergeCell ref="D482:E482"/>
    <mergeCell ref="P482:T48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14 X405 X403 X401 X291 X130 X102 X92 X62 X55 X50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4" xr:uid="{00000000-0002-0000-0000-000019000000}">
      <formula1>IF(AK344&gt;0,OR(X344=0,AND(IF(X344-AK344&gt;=0,TRUE,FALSE),X344&gt;0,IF(X344/(H344*K344)=ROUND(X344/(H344*K344),0),TRUE,FALSE))),FALSE)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1025</v>
      </c>
      <c r="H1" s="9"/>
    </row>
    <row r="3" spans="2:8" x14ac:dyDescent="0.2">
      <c r="B3" s="53" t="s">
        <v>1026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1027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1028</v>
      </c>
      <c r="D6" s="53" t="s">
        <v>1029</v>
      </c>
      <c r="E6" s="53" t="s">
        <v>45</v>
      </c>
    </row>
    <row r="8" spans="2:8" x14ac:dyDescent="0.2">
      <c r="B8" s="53" t="s">
        <v>76</v>
      </c>
      <c r="C8" s="53" t="s">
        <v>1028</v>
      </c>
      <c r="D8" s="53" t="s">
        <v>45</v>
      </c>
      <c r="E8" s="53" t="s">
        <v>45</v>
      </c>
    </row>
    <row r="10" spans="2:8" x14ac:dyDescent="0.2">
      <c r="B10" s="53" t="s">
        <v>1030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1033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1034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1035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1036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1037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1038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1039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1040</v>
      </c>
      <c r="C20" s="53" t="s">
        <v>45</v>
      </c>
      <c r="D20" s="53" t="s">
        <v>45</v>
      </c>
      <c r="E20" s="53" t="s">
        <v>45</v>
      </c>
    </row>
  </sheetData>
  <sheetProtection algorithmName="SHA-512" hashValue="5kQw8CtqhUEHJXJlyf26ujyUQizAWxD6ggBlFA22ct9lrBjeXMTIOWSNmErieA2ET4Rj0zBhFqoP/+6OClTRPA==" saltValue="Peyu8YyENqqO3y1gBPou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