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DC87271-1590-404D-AF2A-562346708E4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заказа'!$X$626:$X$626</definedName>
    <definedName name="GrossWeightTotalR">'Бланк заказа'!$Y$626:$Y$626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заказа'!$X$627:$X$627</definedName>
    <definedName name="PalletQtyTotalR">'Бланк заказа'!$Y$627:$Y$627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заказа'!$B$343:$B$343</definedName>
    <definedName name="ProductId167">'Бланк заказа'!$B$344:$B$344</definedName>
    <definedName name="ProductId168">'Бланк заказа'!$B$345:$B$345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заказа'!$B$354:$B$354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заказа'!$B$361:$B$361</definedName>
    <definedName name="ProductId179">'Бланк заказа'!$B$362:$B$362</definedName>
    <definedName name="ProductId18">'Бланк заказа'!$B$54:$B$54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заказа'!$B$376:$B$376</definedName>
    <definedName name="ProductId188">'Бланк заказа'!$B$377:$B$377</definedName>
    <definedName name="ProductId189">'Бланк заказа'!$B$378:$B$378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заказа'!$B$384:$B$384</definedName>
    <definedName name="ProductId193">'Бланк заказа'!$B$389:$B$389</definedName>
    <definedName name="ProductId194">'Бланк заказа'!$B$393:$B$393</definedName>
    <definedName name="ProductId195">'Бланк заказа'!$B$394:$B$394</definedName>
    <definedName name="ProductId196">'Бланк заказа'!$B$395:$B$395</definedName>
    <definedName name="ProductId197">'Бланк заказа'!$B$401:$B$401</definedName>
    <definedName name="ProductId198">'Бланк заказа'!$B$402:$B$402</definedName>
    <definedName name="ProductId199">'Бланк заказа'!$B$403:$B$403</definedName>
    <definedName name="ProductId2">'Бланк заказа'!$B$23:$B$23</definedName>
    <definedName name="ProductId20">'Бланк заказа'!$B$59:$B$59</definedName>
    <definedName name="ProductId200">'Бланк заказа'!$B$404:$B$404</definedName>
    <definedName name="ProductId201">'Бланк заказа'!$B$405:$B$405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заказа'!$B$429:$B$429</definedName>
    <definedName name="ProductId213">'Бланк заказа'!$B$430:$B$430</definedName>
    <definedName name="ProductId214">'Бланк заказа'!$B$431:$B$431</definedName>
    <definedName name="ProductId215">'Бланк заказа'!$B$432:$B$432</definedName>
    <definedName name="ProductId216">'Бланк заказа'!$B$433:$B$433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заказа'!$B$453:$B$453</definedName>
    <definedName name="ProductId228">'Бланк заказа'!$B$459:$B$459</definedName>
    <definedName name="ProductId229">'Бланк заказа'!$B$460:$B$460</definedName>
    <definedName name="ProductId23">'Бланк заказа'!$B$62:$B$62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заказа'!$B$476:$B$476</definedName>
    <definedName name="ProductId243">'Бланк заказа'!$B$477:$B$477</definedName>
    <definedName name="ProductId244">'Бланк заказа'!$B$482:$B$482</definedName>
    <definedName name="ProductId245">'Бланк заказа'!$B$483:$B$483</definedName>
    <definedName name="ProductId246">'Бланк заказа'!$B$487:$B$487</definedName>
    <definedName name="ProductId247">'Бланк заказа'!$B$488:$B$488</definedName>
    <definedName name="ProductId248">'Бланк заказа'!$B$489:$B$489</definedName>
    <definedName name="ProductId249">'Бланк заказа'!$B$490:$B$490</definedName>
    <definedName name="ProductId25">'Бланк заказа'!$B$67:$B$67</definedName>
    <definedName name="ProductId250">'Бланк заказа'!$B$495:$B$495</definedName>
    <definedName name="ProductId251">'Бланк заказа'!$B$496:$B$496</definedName>
    <definedName name="ProductId252">'Бланк заказа'!$B$501:$B$501</definedName>
    <definedName name="ProductId253">'Бланк заказа'!$B$505:$B$505</definedName>
    <definedName name="ProductId254">'Бланк заказа'!$B$511:$B$511</definedName>
    <definedName name="ProductId255">'Бланк заказа'!$B$512:$B$512</definedName>
    <definedName name="ProductId256">'Бланк заказа'!$B$513:$B$513</definedName>
    <definedName name="ProductId257">'Бланк заказа'!$B$514:$B$514</definedName>
    <definedName name="ProductId258">'Бланк заказа'!$B$515:$B$515</definedName>
    <definedName name="ProductId259">'Бланк заказа'!$B$516:$B$516</definedName>
    <definedName name="ProductId26">'Бланк заказа'!$B$68:$B$68</definedName>
    <definedName name="ProductId260">'Бланк заказа'!$B$517:$B$517</definedName>
    <definedName name="ProductId261">'Бланк заказа'!$B$518:$B$518</definedName>
    <definedName name="ProductId262">'Бланк заказа'!$B$519:$B$519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заказа'!$B$526:$B$526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заказа'!$B$565:$B$565</definedName>
    <definedName name="ProductId292">'Бланк заказа'!$B$566:$B$566</definedName>
    <definedName name="ProductId293">'Бланк заказа'!$B$567:$B$567</definedName>
    <definedName name="ProductId294">'Бланк заказа'!$B$568:$B$568</definedName>
    <definedName name="ProductId295">'Бланк заказа'!$B$569:$B$569</definedName>
    <definedName name="ProductId296">'Бланк заказа'!$B$570:$B$570</definedName>
    <definedName name="ProductId297">'Бланк заказа'!$B$571:$B$571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заказа'!$B$577:$B$577</definedName>
    <definedName name="ProductId301">'Бланк заказа'!$B$578:$B$578</definedName>
    <definedName name="ProductId302">'Бланк заказа'!$B$582:$B$582</definedName>
    <definedName name="ProductId303">'Бланк заказа'!$B$583:$B$583</definedName>
    <definedName name="ProductId304">'Бланк заказа'!$B$584:$B$584</definedName>
    <definedName name="ProductId305">'Бланк заказа'!$B$585:$B$585</definedName>
    <definedName name="ProductId306">'Бланк заказа'!$B$586:$B$586</definedName>
    <definedName name="ProductId307">'Бланк заказа'!$B$587:$B$587</definedName>
    <definedName name="ProductId308">'Бланк заказа'!$B$588:$B$588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заказа'!$B$594:$B$594</definedName>
    <definedName name="ProductId312">'Бланк заказа'!$B$595:$B$595</definedName>
    <definedName name="ProductId313">'Бланк заказа'!$B$596:$B$596</definedName>
    <definedName name="ProductId314">'Бланк заказа'!$B$600:$B$600</definedName>
    <definedName name="ProductId315">'Бланк заказа'!$B$601:$B$601</definedName>
    <definedName name="ProductId316">'Бланк заказа'!$B$602:$B$602</definedName>
    <definedName name="ProductId317">'Бланк заказа'!$B$603:$B$603</definedName>
    <definedName name="ProductId318">'Бланк заказа'!$B$608:$B$608</definedName>
    <definedName name="ProductId319">'Бланк заказа'!$B$609:$B$609</definedName>
    <definedName name="ProductId32">'Бланк заказа'!$B$77:$B$77</definedName>
    <definedName name="ProductId320">'Бланк заказа'!$B$613:$B$613</definedName>
    <definedName name="ProductId321">'Бланк заказа'!$B$617:$B$617</definedName>
    <definedName name="ProductId322">'Бланк заказа'!$B$621:$B$621</definedName>
    <definedName name="ProductId323">'Бланк заказа'!$B$622:$B$622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заказа'!$X$343:$X$343</definedName>
    <definedName name="SalesQty167">'Бланк заказа'!$X$344:$X$344</definedName>
    <definedName name="SalesQty168">'Бланк заказа'!$X$345:$X$345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заказа'!$X$354:$X$354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заказа'!$X$361:$X$361</definedName>
    <definedName name="SalesQty179">'Бланк заказа'!$X$362:$X$362</definedName>
    <definedName name="SalesQty18">'Бланк заказа'!$X$54:$X$54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заказа'!$X$376:$X$376</definedName>
    <definedName name="SalesQty188">'Бланк заказа'!$X$377:$X$377</definedName>
    <definedName name="SalesQty189">'Бланк заказа'!$X$378:$X$378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заказа'!$X$384:$X$384</definedName>
    <definedName name="SalesQty193">'Бланк заказа'!$X$389:$X$389</definedName>
    <definedName name="SalesQty194">'Бланк заказа'!$X$393:$X$393</definedName>
    <definedName name="SalesQty195">'Бланк заказа'!$X$394:$X$394</definedName>
    <definedName name="SalesQty196">'Бланк заказа'!$X$395:$X$395</definedName>
    <definedName name="SalesQty197">'Бланк заказа'!$X$401:$X$401</definedName>
    <definedName name="SalesQty198">'Бланк заказа'!$X$402:$X$402</definedName>
    <definedName name="SalesQty199">'Бланк заказа'!$X$403:$X$403</definedName>
    <definedName name="SalesQty2">'Бланк заказа'!$X$23:$X$23</definedName>
    <definedName name="SalesQty20">'Бланк заказа'!$X$59:$X$59</definedName>
    <definedName name="SalesQty200">'Бланк заказа'!$X$404:$X$404</definedName>
    <definedName name="SalesQty201">'Бланк заказа'!$X$405:$X$405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заказа'!$X$429:$X$429</definedName>
    <definedName name="SalesQty213">'Бланк заказа'!$X$430:$X$430</definedName>
    <definedName name="SalesQty214">'Бланк заказа'!$X$431:$X$431</definedName>
    <definedName name="SalesQty215">'Бланк заказа'!$X$432:$X$432</definedName>
    <definedName name="SalesQty216">'Бланк заказа'!$X$433:$X$433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заказа'!$X$453:$X$453</definedName>
    <definedName name="SalesQty228">'Бланк заказа'!$X$459:$X$459</definedName>
    <definedName name="SalesQty229">'Бланк заказа'!$X$460:$X$460</definedName>
    <definedName name="SalesQty23">'Бланк заказа'!$X$62:$X$62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заказа'!$X$476:$X$476</definedName>
    <definedName name="SalesQty243">'Бланк заказа'!$X$477:$X$477</definedName>
    <definedName name="SalesQty244">'Бланк заказа'!$X$482:$X$482</definedName>
    <definedName name="SalesQty245">'Бланк заказа'!$X$483:$X$483</definedName>
    <definedName name="SalesQty246">'Бланк заказа'!$X$487:$X$487</definedName>
    <definedName name="SalesQty247">'Бланк заказа'!$X$488:$X$488</definedName>
    <definedName name="SalesQty248">'Бланк заказа'!$X$489:$X$489</definedName>
    <definedName name="SalesQty249">'Бланк заказа'!$X$490:$X$490</definedName>
    <definedName name="SalesQty25">'Бланк заказа'!$X$67:$X$67</definedName>
    <definedName name="SalesQty250">'Бланк заказа'!$X$495:$X$495</definedName>
    <definedName name="SalesQty251">'Бланк заказа'!$X$496:$X$496</definedName>
    <definedName name="SalesQty252">'Бланк заказа'!$X$501:$X$501</definedName>
    <definedName name="SalesQty253">'Бланк заказа'!$X$505:$X$505</definedName>
    <definedName name="SalesQty254">'Бланк заказа'!$X$511:$X$511</definedName>
    <definedName name="SalesQty255">'Бланк заказа'!$X$512:$X$512</definedName>
    <definedName name="SalesQty256">'Бланк заказа'!$X$513:$X$513</definedName>
    <definedName name="SalesQty257">'Бланк заказа'!$X$514:$X$514</definedName>
    <definedName name="SalesQty258">'Бланк заказа'!$X$515:$X$515</definedName>
    <definedName name="SalesQty259">'Бланк заказа'!$X$516:$X$516</definedName>
    <definedName name="SalesQty26">'Бланк заказа'!$X$68:$X$68</definedName>
    <definedName name="SalesQty260">'Бланк заказа'!$X$517:$X$517</definedName>
    <definedName name="SalesQty261">'Бланк заказа'!$X$518:$X$518</definedName>
    <definedName name="SalesQty262">'Бланк заказа'!$X$519:$X$519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заказа'!$X$526:$X$526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заказа'!$X$565:$X$565</definedName>
    <definedName name="SalesQty292">'Бланк заказа'!$X$566:$X$566</definedName>
    <definedName name="SalesQty293">'Бланк заказа'!$X$567:$X$567</definedName>
    <definedName name="SalesQty294">'Бланк заказа'!$X$568:$X$568</definedName>
    <definedName name="SalesQty295">'Бланк заказа'!$X$569:$X$569</definedName>
    <definedName name="SalesQty296">'Бланк заказа'!$X$570:$X$570</definedName>
    <definedName name="SalesQty297">'Бланк заказа'!$X$571:$X$571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заказа'!$X$577:$X$577</definedName>
    <definedName name="SalesQty301">'Бланк заказа'!$X$578:$X$578</definedName>
    <definedName name="SalesQty302">'Бланк заказа'!$X$582:$X$582</definedName>
    <definedName name="SalesQty303">'Бланк заказа'!$X$583:$X$583</definedName>
    <definedName name="SalesQty304">'Бланк заказа'!$X$584:$X$584</definedName>
    <definedName name="SalesQty305">'Бланк заказа'!$X$585:$X$585</definedName>
    <definedName name="SalesQty306">'Бланк заказа'!$X$586:$X$586</definedName>
    <definedName name="SalesQty307">'Бланк заказа'!$X$587:$X$587</definedName>
    <definedName name="SalesQty308">'Бланк заказа'!$X$588:$X$588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заказа'!$X$594:$X$594</definedName>
    <definedName name="SalesQty312">'Бланк заказа'!$X$595:$X$595</definedName>
    <definedName name="SalesQty313">'Бланк заказа'!$X$596:$X$596</definedName>
    <definedName name="SalesQty314">'Бланк заказа'!$X$600:$X$600</definedName>
    <definedName name="SalesQty315">'Бланк заказа'!$X$601:$X$601</definedName>
    <definedName name="SalesQty316">'Бланк заказа'!$X$602:$X$602</definedName>
    <definedName name="SalesQty317">'Бланк заказа'!$X$603:$X$603</definedName>
    <definedName name="SalesQty318">'Бланк заказа'!$X$608:$X$608</definedName>
    <definedName name="SalesQty319">'Бланк заказа'!$X$609:$X$609</definedName>
    <definedName name="SalesQty32">'Бланк заказа'!$X$77:$X$77</definedName>
    <definedName name="SalesQty320">'Бланк заказа'!$X$613:$X$613</definedName>
    <definedName name="SalesQty321">'Бланк заказа'!$X$617:$X$617</definedName>
    <definedName name="SalesQty322">'Бланк заказа'!$X$621:$X$621</definedName>
    <definedName name="SalesQty323">'Бланк заказа'!$X$622:$X$622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заказа'!$Y$343:$Y$343</definedName>
    <definedName name="SalesRoundBox167">'Бланк заказа'!$Y$344:$Y$344</definedName>
    <definedName name="SalesRoundBox168">'Бланк заказа'!$Y$345:$Y$345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заказа'!$Y$354:$Y$354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заказа'!$Y$361:$Y$361</definedName>
    <definedName name="SalesRoundBox179">'Бланк заказа'!$Y$362:$Y$362</definedName>
    <definedName name="SalesRoundBox18">'Бланк заказа'!$Y$54:$Y$54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заказа'!$Y$376:$Y$376</definedName>
    <definedName name="SalesRoundBox188">'Бланк заказа'!$Y$377:$Y$377</definedName>
    <definedName name="SalesRoundBox189">'Бланк заказа'!$Y$378:$Y$378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заказа'!$Y$384:$Y$384</definedName>
    <definedName name="SalesRoundBox193">'Бланк заказа'!$Y$389:$Y$389</definedName>
    <definedName name="SalesRoundBox194">'Бланк заказа'!$Y$393:$Y$393</definedName>
    <definedName name="SalesRoundBox195">'Бланк заказа'!$Y$394:$Y$394</definedName>
    <definedName name="SalesRoundBox196">'Бланк заказа'!$Y$395:$Y$395</definedName>
    <definedName name="SalesRoundBox197">'Бланк заказа'!$Y$401:$Y$401</definedName>
    <definedName name="SalesRoundBox198">'Бланк заказа'!$Y$402:$Y$402</definedName>
    <definedName name="SalesRoundBox199">'Бланк заказа'!$Y$403:$Y$403</definedName>
    <definedName name="SalesRoundBox2">'Бланк заказа'!$Y$23:$Y$23</definedName>
    <definedName name="SalesRoundBox20">'Бланк заказа'!$Y$59:$Y$59</definedName>
    <definedName name="SalesRoundBox200">'Бланк заказа'!$Y$404:$Y$404</definedName>
    <definedName name="SalesRoundBox201">'Бланк заказа'!$Y$405:$Y$405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заказа'!$Y$429:$Y$429</definedName>
    <definedName name="SalesRoundBox213">'Бланк заказа'!$Y$430:$Y$430</definedName>
    <definedName name="SalesRoundBox214">'Бланк заказа'!$Y$431:$Y$431</definedName>
    <definedName name="SalesRoundBox215">'Бланк заказа'!$Y$432:$Y$432</definedName>
    <definedName name="SalesRoundBox216">'Бланк заказа'!$Y$433:$Y$433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заказа'!$Y$453:$Y$453</definedName>
    <definedName name="SalesRoundBox228">'Бланк заказа'!$Y$459:$Y$459</definedName>
    <definedName name="SalesRoundBox229">'Бланк заказа'!$Y$460:$Y$460</definedName>
    <definedName name="SalesRoundBox23">'Бланк заказа'!$Y$62:$Y$62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заказа'!$Y$476:$Y$476</definedName>
    <definedName name="SalesRoundBox243">'Бланк заказа'!$Y$477:$Y$477</definedName>
    <definedName name="SalesRoundBox244">'Бланк заказа'!$Y$482:$Y$482</definedName>
    <definedName name="SalesRoundBox245">'Бланк заказа'!$Y$483:$Y$483</definedName>
    <definedName name="SalesRoundBox246">'Бланк заказа'!$Y$487:$Y$487</definedName>
    <definedName name="SalesRoundBox247">'Бланк заказа'!$Y$488:$Y$488</definedName>
    <definedName name="SalesRoundBox248">'Бланк заказа'!$Y$489:$Y$489</definedName>
    <definedName name="SalesRoundBox249">'Бланк заказа'!$Y$490:$Y$490</definedName>
    <definedName name="SalesRoundBox25">'Бланк заказа'!$Y$67:$Y$67</definedName>
    <definedName name="SalesRoundBox250">'Бланк заказа'!$Y$495:$Y$495</definedName>
    <definedName name="SalesRoundBox251">'Бланк заказа'!$Y$496:$Y$496</definedName>
    <definedName name="SalesRoundBox252">'Бланк заказа'!$Y$501:$Y$501</definedName>
    <definedName name="SalesRoundBox253">'Бланк заказа'!$Y$505:$Y$505</definedName>
    <definedName name="SalesRoundBox254">'Бланк заказа'!$Y$511:$Y$511</definedName>
    <definedName name="SalesRoundBox255">'Бланк заказа'!$Y$512:$Y$512</definedName>
    <definedName name="SalesRoundBox256">'Бланк заказа'!$Y$513:$Y$513</definedName>
    <definedName name="SalesRoundBox257">'Бланк заказа'!$Y$514:$Y$514</definedName>
    <definedName name="SalesRoundBox258">'Бланк заказа'!$Y$515:$Y$515</definedName>
    <definedName name="SalesRoundBox259">'Бланк заказа'!$Y$516:$Y$516</definedName>
    <definedName name="SalesRoundBox26">'Бланк заказа'!$Y$68:$Y$68</definedName>
    <definedName name="SalesRoundBox260">'Бланк заказа'!$Y$517:$Y$517</definedName>
    <definedName name="SalesRoundBox261">'Бланк заказа'!$Y$518:$Y$518</definedName>
    <definedName name="SalesRoundBox262">'Бланк заказа'!$Y$519:$Y$519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заказа'!$Y$526:$Y$526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заказа'!$Y$565:$Y$565</definedName>
    <definedName name="SalesRoundBox292">'Бланк заказа'!$Y$566:$Y$566</definedName>
    <definedName name="SalesRoundBox293">'Бланк заказа'!$Y$567:$Y$567</definedName>
    <definedName name="SalesRoundBox294">'Бланк заказа'!$Y$568:$Y$568</definedName>
    <definedName name="SalesRoundBox295">'Бланк заказа'!$Y$569:$Y$569</definedName>
    <definedName name="SalesRoundBox296">'Бланк заказа'!$Y$570:$Y$570</definedName>
    <definedName name="SalesRoundBox297">'Бланк заказа'!$Y$571:$Y$571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заказа'!$Y$577:$Y$577</definedName>
    <definedName name="SalesRoundBox301">'Бланк заказа'!$Y$578:$Y$578</definedName>
    <definedName name="SalesRoundBox302">'Бланк заказа'!$Y$582:$Y$582</definedName>
    <definedName name="SalesRoundBox303">'Бланк заказа'!$Y$583:$Y$583</definedName>
    <definedName name="SalesRoundBox304">'Бланк заказа'!$Y$584:$Y$584</definedName>
    <definedName name="SalesRoundBox305">'Бланк заказа'!$Y$585:$Y$585</definedName>
    <definedName name="SalesRoundBox306">'Бланк заказа'!$Y$586:$Y$586</definedName>
    <definedName name="SalesRoundBox307">'Бланк заказа'!$Y$587:$Y$587</definedName>
    <definedName name="SalesRoundBox308">'Бланк заказа'!$Y$588:$Y$588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заказа'!$Y$594:$Y$594</definedName>
    <definedName name="SalesRoundBox312">'Бланк заказа'!$Y$595:$Y$595</definedName>
    <definedName name="SalesRoundBox313">'Бланк заказа'!$Y$596:$Y$596</definedName>
    <definedName name="SalesRoundBox314">'Бланк заказа'!$Y$600:$Y$600</definedName>
    <definedName name="SalesRoundBox315">'Бланк заказа'!$Y$601:$Y$601</definedName>
    <definedName name="SalesRoundBox316">'Бланк заказа'!$Y$602:$Y$602</definedName>
    <definedName name="SalesRoundBox317">'Бланк заказа'!$Y$603:$Y$603</definedName>
    <definedName name="SalesRoundBox318">'Бланк заказа'!$Y$608:$Y$608</definedName>
    <definedName name="SalesRoundBox319">'Бланк заказа'!$Y$609:$Y$609</definedName>
    <definedName name="SalesRoundBox32">'Бланк заказа'!$Y$77:$Y$77</definedName>
    <definedName name="SalesRoundBox320">'Бланк заказа'!$Y$613:$Y$613</definedName>
    <definedName name="SalesRoundBox321">'Бланк заказа'!$Y$617:$Y$617</definedName>
    <definedName name="SalesRoundBox322">'Бланк заказа'!$Y$621:$Y$621</definedName>
    <definedName name="SalesRoundBox323">'Бланк заказа'!$Y$622:$Y$622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заказа'!$W$343:$W$343</definedName>
    <definedName name="UnitOfMeasure167">'Бланк заказа'!$W$344:$W$344</definedName>
    <definedName name="UnitOfMeasure168">'Бланк заказа'!$W$345:$W$345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заказа'!$W$354:$W$354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заказа'!$W$361:$W$361</definedName>
    <definedName name="UnitOfMeasure179">'Бланк заказа'!$W$362:$W$362</definedName>
    <definedName name="UnitOfMeasure18">'Бланк заказа'!$W$54:$W$54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заказа'!$W$376:$W$376</definedName>
    <definedName name="UnitOfMeasure188">'Бланк заказа'!$W$377:$W$377</definedName>
    <definedName name="UnitOfMeasure189">'Бланк заказа'!$W$378:$W$378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заказа'!$W$384:$W$384</definedName>
    <definedName name="UnitOfMeasure193">'Бланк заказа'!$W$389:$W$389</definedName>
    <definedName name="UnitOfMeasure194">'Бланк заказа'!$W$393:$W$393</definedName>
    <definedName name="UnitOfMeasure195">'Бланк заказа'!$W$394:$W$394</definedName>
    <definedName name="UnitOfMeasure196">'Бланк заказа'!$W$395:$W$395</definedName>
    <definedName name="UnitOfMeasure197">'Бланк заказа'!$W$401:$W$401</definedName>
    <definedName name="UnitOfMeasure198">'Бланк заказа'!$W$402:$W$402</definedName>
    <definedName name="UnitOfMeasure199">'Бланк заказа'!$W$403:$W$403</definedName>
    <definedName name="UnitOfMeasure2">'Бланк заказа'!$W$23:$W$23</definedName>
    <definedName name="UnitOfMeasure20">'Бланк заказа'!$W$59:$W$59</definedName>
    <definedName name="UnitOfMeasure200">'Бланк заказа'!$W$404:$W$404</definedName>
    <definedName name="UnitOfMeasure201">'Бланк заказа'!$W$405:$W$405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заказа'!$W$429:$W$429</definedName>
    <definedName name="UnitOfMeasure213">'Бланк заказа'!$W$430:$W$430</definedName>
    <definedName name="UnitOfMeasure214">'Бланк заказа'!$W$431:$W$431</definedName>
    <definedName name="UnitOfMeasure215">'Бланк заказа'!$W$432:$W$432</definedName>
    <definedName name="UnitOfMeasure216">'Бланк заказа'!$W$433:$W$433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заказа'!$W$453:$W$453</definedName>
    <definedName name="UnitOfMeasure228">'Бланк заказа'!$W$459:$W$459</definedName>
    <definedName name="UnitOfMeasure229">'Бланк заказа'!$W$460:$W$460</definedName>
    <definedName name="UnitOfMeasure23">'Бланк заказа'!$W$62:$W$62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заказа'!$W$476:$W$476</definedName>
    <definedName name="UnitOfMeasure243">'Бланк заказа'!$W$477:$W$477</definedName>
    <definedName name="UnitOfMeasure244">'Бланк заказа'!$W$482:$W$482</definedName>
    <definedName name="UnitOfMeasure245">'Бланк заказа'!$W$483:$W$483</definedName>
    <definedName name="UnitOfMeasure246">'Бланк заказа'!$W$487:$W$487</definedName>
    <definedName name="UnitOfMeasure247">'Бланк заказа'!$W$488:$W$488</definedName>
    <definedName name="UnitOfMeasure248">'Бланк заказа'!$W$489:$W$489</definedName>
    <definedName name="UnitOfMeasure249">'Бланк заказа'!$W$490:$W$490</definedName>
    <definedName name="UnitOfMeasure25">'Бланк заказа'!$W$67:$W$67</definedName>
    <definedName name="UnitOfMeasure250">'Бланк заказа'!$W$495:$W$495</definedName>
    <definedName name="UnitOfMeasure251">'Бланк заказа'!$W$496:$W$496</definedName>
    <definedName name="UnitOfMeasure252">'Бланк заказа'!$W$501:$W$501</definedName>
    <definedName name="UnitOfMeasure253">'Бланк заказа'!$W$505:$W$505</definedName>
    <definedName name="UnitOfMeasure254">'Бланк заказа'!$W$511:$W$511</definedName>
    <definedName name="UnitOfMeasure255">'Бланк заказа'!$W$512:$W$512</definedName>
    <definedName name="UnitOfMeasure256">'Бланк заказа'!$W$513:$W$513</definedName>
    <definedName name="UnitOfMeasure257">'Бланк заказа'!$W$514:$W$514</definedName>
    <definedName name="UnitOfMeasure258">'Бланк заказа'!$W$515:$W$515</definedName>
    <definedName name="UnitOfMeasure259">'Бланк заказа'!$W$516:$W$516</definedName>
    <definedName name="UnitOfMeasure26">'Бланк заказа'!$W$68:$W$68</definedName>
    <definedName name="UnitOfMeasure260">'Бланк заказа'!$W$517:$W$517</definedName>
    <definedName name="UnitOfMeasure261">'Бланк заказа'!$W$518:$W$518</definedName>
    <definedName name="UnitOfMeasure262">'Бланк заказа'!$W$519:$W$519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заказа'!$W$526:$W$526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заказа'!$W$565:$W$565</definedName>
    <definedName name="UnitOfMeasure292">'Бланк заказа'!$W$566:$W$566</definedName>
    <definedName name="UnitOfMeasure293">'Бланк заказа'!$W$567:$W$567</definedName>
    <definedName name="UnitOfMeasure294">'Бланк заказа'!$W$568:$W$568</definedName>
    <definedName name="UnitOfMeasure295">'Бланк заказа'!$W$569:$W$569</definedName>
    <definedName name="UnitOfMeasure296">'Бланк заказа'!$W$570:$W$570</definedName>
    <definedName name="UnitOfMeasure297">'Бланк заказа'!$W$571:$W$571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заказа'!$W$577:$W$577</definedName>
    <definedName name="UnitOfMeasure301">'Бланк заказа'!$W$578:$W$578</definedName>
    <definedName name="UnitOfMeasure302">'Бланк заказа'!$W$582:$W$582</definedName>
    <definedName name="UnitOfMeasure303">'Бланк заказа'!$W$583:$W$583</definedName>
    <definedName name="UnitOfMeasure304">'Бланк заказа'!$W$584:$W$584</definedName>
    <definedName name="UnitOfMeasure305">'Бланк заказа'!$W$585:$W$585</definedName>
    <definedName name="UnitOfMeasure306">'Бланк заказа'!$W$586:$W$586</definedName>
    <definedName name="UnitOfMeasure307">'Бланк заказа'!$W$587:$W$587</definedName>
    <definedName name="UnitOfMeasure308">'Бланк заказа'!$W$588:$W$588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заказа'!$W$594:$W$594</definedName>
    <definedName name="UnitOfMeasure312">'Бланк заказа'!$W$595:$W$595</definedName>
    <definedName name="UnitOfMeasure313">'Бланк заказа'!$W$596:$W$596</definedName>
    <definedName name="UnitOfMeasure314">'Бланк заказа'!$W$600:$W$600</definedName>
    <definedName name="UnitOfMeasure315">'Бланк заказа'!$W$601:$W$601</definedName>
    <definedName name="UnitOfMeasure316">'Бланк заказа'!$W$602:$W$602</definedName>
    <definedName name="UnitOfMeasure317">'Бланк заказа'!$W$603:$W$603</definedName>
    <definedName name="UnitOfMeasure318">'Бланк заказа'!$W$608:$W$608</definedName>
    <definedName name="UnitOfMeasure319">'Бланк заказа'!$W$609:$W$609</definedName>
    <definedName name="UnitOfMeasure32">'Бланк заказа'!$W$77:$W$77</definedName>
    <definedName name="UnitOfMeasure320">'Бланк заказа'!$W$613:$W$613</definedName>
    <definedName name="UnitOfMeasure321">'Бланк заказа'!$W$617:$W$617</definedName>
    <definedName name="UnitOfMeasure322">'Бланк заказа'!$W$621:$W$621</definedName>
    <definedName name="UnitOfMeasure323">'Бланк заказа'!$W$622:$W$622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4" i="2" l="1"/>
  <c r="X623" i="2"/>
  <c r="BO622" i="2"/>
  <c r="BM622" i="2"/>
  <c r="Y622" i="2"/>
  <c r="BP622" i="2" s="1"/>
  <c r="BO621" i="2"/>
  <c r="BM621" i="2"/>
  <c r="Y621" i="2"/>
  <c r="BN621" i="2" s="1"/>
  <c r="X619" i="2"/>
  <c r="X618" i="2"/>
  <c r="BO617" i="2"/>
  <c r="BM617" i="2"/>
  <c r="Y617" i="2"/>
  <c r="X615" i="2"/>
  <c r="X614" i="2"/>
  <c r="BO613" i="2"/>
  <c r="BM613" i="2"/>
  <c r="Y613" i="2"/>
  <c r="Y614" i="2" s="1"/>
  <c r="X611" i="2"/>
  <c r="X610" i="2"/>
  <c r="BO609" i="2"/>
  <c r="BM609" i="2"/>
  <c r="Y609" i="2"/>
  <c r="BP609" i="2" s="1"/>
  <c r="BO608" i="2"/>
  <c r="BM608" i="2"/>
  <c r="Y608" i="2"/>
  <c r="X605" i="2"/>
  <c r="X604" i="2"/>
  <c r="BO603" i="2"/>
  <c r="BM603" i="2"/>
  <c r="Y603" i="2"/>
  <c r="BP603" i="2" s="1"/>
  <c r="BP602" i="2"/>
  <c r="BO602" i="2"/>
  <c r="BN602" i="2"/>
  <c r="BM602" i="2"/>
  <c r="Z602" i="2"/>
  <c r="Y602" i="2"/>
  <c r="BO601" i="2"/>
  <c r="BM601" i="2"/>
  <c r="Y601" i="2"/>
  <c r="BP601" i="2" s="1"/>
  <c r="BO600" i="2"/>
  <c r="BM600" i="2"/>
  <c r="Y600" i="2"/>
  <c r="X598" i="2"/>
  <c r="X597" i="2"/>
  <c r="BO596" i="2"/>
  <c r="BM596" i="2"/>
  <c r="Y596" i="2"/>
  <c r="BP596" i="2" s="1"/>
  <c r="BO595" i="2"/>
  <c r="BM595" i="2"/>
  <c r="Z595" i="2"/>
  <c r="Y595" i="2"/>
  <c r="BN595" i="2" s="1"/>
  <c r="BO594" i="2"/>
  <c r="BM594" i="2"/>
  <c r="Y594" i="2"/>
  <c r="BN594" i="2" s="1"/>
  <c r="BO593" i="2"/>
  <c r="BM593" i="2"/>
  <c r="Y593" i="2"/>
  <c r="Y598" i="2" s="1"/>
  <c r="BO592" i="2"/>
  <c r="BM592" i="2"/>
  <c r="Z592" i="2"/>
  <c r="Y592" i="2"/>
  <c r="BN592" i="2" s="1"/>
  <c r="X590" i="2"/>
  <c r="X589" i="2"/>
  <c r="BO588" i="2"/>
  <c r="BM588" i="2"/>
  <c r="Y588" i="2"/>
  <c r="Z588" i="2" s="1"/>
  <c r="BO587" i="2"/>
  <c r="BM587" i="2"/>
  <c r="Z587" i="2"/>
  <c r="Y587" i="2"/>
  <c r="BP587" i="2" s="1"/>
  <c r="BO586" i="2"/>
  <c r="BM586" i="2"/>
  <c r="Z586" i="2"/>
  <c r="Y586" i="2"/>
  <c r="BN586" i="2" s="1"/>
  <c r="BO585" i="2"/>
  <c r="BM585" i="2"/>
  <c r="Y585" i="2"/>
  <c r="Z585" i="2" s="1"/>
  <c r="BO584" i="2"/>
  <c r="BM584" i="2"/>
  <c r="Y584" i="2"/>
  <c r="BO583" i="2"/>
  <c r="BM583" i="2"/>
  <c r="Y583" i="2"/>
  <c r="BO582" i="2"/>
  <c r="BM582" i="2"/>
  <c r="Y582" i="2"/>
  <c r="Z582" i="2" s="1"/>
  <c r="X580" i="2"/>
  <c r="X579" i="2"/>
  <c r="BO578" i="2"/>
  <c r="BM578" i="2"/>
  <c r="Y578" i="2"/>
  <c r="Z578" i="2" s="1"/>
  <c r="BO577" i="2"/>
  <c r="BM577" i="2"/>
  <c r="Y577" i="2"/>
  <c r="BO576" i="2"/>
  <c r="BM576" i="2"/>
  <c r="Y576" i="2"/>
  <c r="BP576" i="2" s="1"/>
  <c r="BO575" i="2"/>
  <c r="BM575" i="2"/>
  <c r="Y575" i="2"/>
  <c r="Z575" i="2" s="1"/>
  <c r="X573" i="2"/>
  <c r="X572" i="2"/>
  <c r="BO571" i="2"/>
  <c r="BM571" i="2"/>
  <c r="Y571" i="2"/>
  <c r="BP571" i="2" s="1"/>
  <c r="BO570" i="2"/>
  <c r="BM570" i="2"/>
  <c r="Y570" i="2"/>
  <c r="BO569" i="2"/>
  <c r="BM569" i="2"/>
  <c r="Y569" i="2"/>
  <c r="Z569" i="2" s="1"/>
  <c r="BO568" i="2"/>
  <c r="BM568" i="2"/>
  <c r="Y568" i="2"/>
  <c r="BP568" i="2" s="1"/>
  <c r="BO567" i="2"/>
  <c r="BM567" i="2"/>
  <c r="Y567" i="2"/>
  <c r="BO566" i="2"/>
  <c r="BM566" i="2"/>
  <c r="Y566" i="2"/>
  <c r="Z566" i="2" s="1"/>
  <c r="BO565" i="2"/>
  <c r="BM565" i="2"/>
  <c r="Y565" i="2"/>
  <c r="X561" i="2"/>
  <c r="X560" i="2"/>
  <c r="BO559" i="2"/>
  <c r="BM559" i="2"/>
  <c r="Y559" i="2"/>
  <c r="BO558" i="2"/>
  <c r="BM558" i="2"/>
  <c r="Z558" i="2"/>
  <c r="Y558" i="2"/>
  <c r="BN558" i="2" s="1"/>
  <c r="P558" i="2"/>
  <c r="X556" i="2"/>
  <c r="X555" i="2"/>
  <c r="BO554" i="2"/>
  <c r="BM554" i="2"/>
  <c r="Y554" i="2"/>
  <c r="P554" i="2"/>
  <c r="BO553" i="2"/>
  <c r="BM553" i="2"/>
  <c r="Y553" i="2"/>
  <c r="BP553" i="2" s="1"/>
  <c r="P553" i="2"/>
  <c r="BO552" i="2"/>
  <c r="BM552" i="2"/>
  <c r="Y552" i="2"/>
  <c r="Z552" i="2" s="1"/>
  <c r="P552" i="2"/>
  <c r="X550" i="2"/>
  <c r="X549" i="2"/>
  <c r="BO548" i="2"/>
  <c r="BM548" i="2"/>
  <c r="Z548" i="2"/>
  <c r="Y548" i="2"/>
  <c r="BP548" i="2" s="1"/>
  <c r="P548" i="2"/>
  <c r="BO547" i="2"/>
  <c r="BM547" i="2"/>
  <c r="Y547" i="2"/>
  <c r="BO546" i="2"/>
  <c r="BM546" i="2"/>
  <c r="Y546" i="2"/>
  <c r="P546" i="2"/>
  <c r="BP545" i="2"/>
  <c r="BO545" i="2"/>
  <c r="BN545" i="2"/>
  <c r="BM545" i="2"/>
  <c r="Z545" i="2"/>
  <c r="Y545" i="2"/>
  <c r="BO544" i="2"/>
  <c r="BM544" i="2"/>
  <c r="Y544" i="2"/>
  <c r="BN544" i="2" s="1"/>
  <c r="P544" i="2"/>
  <c r="BO543" i="2"/>
  <c r="BM543" i="2"/>
  <c r="Z543" i="2"/>
  <c r="Y543" i="2"/>
  <c r="BP543" i="2" s="1"/>
  <c r="P543" i="2"/>
  <c r="BO542" i="2"/>
  <c r="BM542" i="2"/>
  <c r="Y542" i="2"/>
  <c r="BO541" i="2"/>
  <c r="BM541" i="2"/>
  <c r="Y541" i="2"/>
  <c r="BO540" i="2"/>
  <c r="BM540" i="2"/>
  <c r="Y540" i="2"/>
  <c r="BO539" i="2"/>
  <c r="BM539" i="2"/>
  <c r="Y539" i="2"/>
  <c r="BO538" i="2"/>
  <c r="BM538" i="2"/>
  <c r="Y538" i="2"/>
  <c r="BO537" i="2"/>
  <c r="BM537" i="2"/>
  <c r="Y537" i="2"/>
  <c r="X535" i="2"/>
  <c r="X534" i="2"/>
  <c r="BO533" i="2"/>
  <c r="BM533" i="2"/>
  <c r="Y533" i="2"/>
  <c r="BO532" i="2"/>
  <c r="BM532" i="2"/>
  <c r="Y532" i="2"/>
  <c r="BO531" i="2"/>
  <c r="BM531" i="2"/>
  <c r="Y531" i="2"/>
  <c r="Z531" i="2" s="1"/>
  <c r="BO530" i="2"/>
  <c r="BM530" i="2"/>
  <c r="Y530" i="2"/>
  <c r="P530" i="2"/>
  <c r="X528" i="2"/>
  <c r="X527" i="2"/>
  <c r="BO526" i="2"/>
  <c r="BM526" i="2"/>
  <c r="Y526" i="2"/>
  <c r="Z526" i="2" s="1"/>
  <c r="P526" i="2"/>
  <c r="BO525" i="2"/>
  <c r="BM525" i="2"/>
  <c r="Y525" i="2"/>
  <c r="BP525" i="2" s="1"/>
  <c r="BP524" i="2"/>
  <c r="BO524" i="2"/>
  <c r="BM524" i="2"/>
  <c r="Y524" i="2"/>
  <c r="BN524" i="2" s="1"/>
  <c r="P524" i="2"/>
  <c r="BO523" i="2"/>
  <c r="BM523" i="2"/>
  <c r="Z523" i="2"/>
  <c r="Y523" i="2"/>
  <c r="BN523" i="2" s="1"/>
  <c r="P523" i="2"/>
  <c r="BO522" i="2"/>
  <c r="BM522" i="2"/>
  <c r="Y522" i="2"/>
  <c r="BO521" i="2"/>
  <c r="BM521" i="2"/>
  <c r="Y521" i="2"/>
  <c r="BO520" i="2"/>
  <c r="BM520" i="2"/>
  <c r="Y520" i="2"/>
  <c r="Z520" i="2" s="1"/>
  <c r="P520" i="2"/>
  <c r="BO519" i="2"/>
  <c r="BM519" i="2"/>
  <c r="Y519" i="2"/>
  <c r="P519" i="2"/>
  <c r="BP518" i="2"/>
  <c r="BO518" i="2"/>
  <c r="BN518" i="2"/>
  <c r="BM518" i="2"/>
  <c r="Z518" i="2"/>
  <c r="Y518" i="2"/>
  <c r="P518" i="2"/>
  <c r="BO517" i="2"/>
  <c r="BN517" i="2"/>
  <c r="BM517" i="2"/>
  <c r="Z517" i="2"/>
  <c r="Y517" i="2"/>
  <c r="BP517" i="2" s="1"/>
  <c r="BP516" i="2"/>
  <c r="BO516" i="2"/>
  <c r="BM516" i="2"/>
  <c r="Y516" i="2"/>
  <c r="P516" i="2"/>
  <c r="BO515" i="2"/>
  <c r="BM515" i="2"/>
  <c r="Y515" i="2"/>
  <c r="Z515" i="2" s="1"/>
  <c r="P515" i="2"/>
  <c r="BP514" i="2"/>
  <c r="BO514" i="2"/>
  <c r="BN514" i="2"/>
  <c r="BM514" i="2"/>
  <c r="Z514" i="2"/>
  <c r="Y514" i="2"/>
  <c r="P514" i="2"/>
  <c r="BO513" i="2"/>
  <c r="BM513" i="2"/>
  <c r="Y513" i="2"/>
  <c r="P513" i="2"/>
  <c r="BO512" i="2"/>
  <c r="BM512" i="2"/>
  <c r="Z512" i="2"/>
  <c r="Y512" i="2"/>
  <c r="BN512" i="2" s="1"/>
  <c r="P512" i="2"/>
  <c r="BO511" i="2"/>
  <c r="BM511" i="2"/>
  <c r="Y511" i="2"/>
  <c r="P511" i="2"/>
  <c r="X507" i="2"/>
  <c r="X506" i="2"/>
  <c r="BO505" i="2"/>
  <c r="BM505" i="2"/>
  <c r="Y505" i="2"/>
  <c r="BN505" i="2" s="1"/>
  <c r="P505" i="2"/>
  <c r="X503" i="2"/>
  <c r="X502" i="2"/>
  <c r="BO501" i="2"/>
  <c r="BM501" i="2"/>
  <c r="Y501" i="2"/>
  <c r="P501" i="2"/>
  <c r="X498" i="2"/>
  <c r="X497" i="2"/>
  <c r="BO496" i="2"/>
  <c r="BM496" i="2"/>
  <c r="Y496" i="2"/>
  <c r="BP495" i="2"/>
  <c r="BO495" i="2"/>
  <c r="BN495" i="2"/>
  <c r="BM495" i="2"/>
  <c r="Z495" i="2"/>
  <c r="Y495" i="2"/>
  <c r="Y497" i="2" s="1"/>
  <c r="P495" i="2"/>
  <c r="X492" i="2"/>
  <c r="X491" i="2"/>
  <c r="BO490" i="2"/>
  <c r="BM490" i="2"/>
  <c r="Y490" i="2"/>
  <c r="Z490" i="2" s="1"/>
  <c r="P490" i="2"/>
  <c r="BO489" i="2"/>
  <c r="BM489" i="2"/>
  <c r="Y489" i="2"/>
  <c r="BO488" i="2"/>
  <c r="BM488" i="2"/>
  <c r="Y488" i="2"/>
  <c r="BP488" i="2" s="1"/>
  <c r="P488" i="2"/>
  <c r="BP487" i="2"/>
  <c r="BO487" i="2"/>
  <c r="BM487" i="2"/>
  <c r="Y487" i="2"/>
  <c r="X485" i="2"/>
  <c r="X484" i="2"/>
  <c r="BO483" i="2"/>
  <c r="BN483" i="2"/>
  <c r="BM483" i="2"/>
  <c r="Z483" i="2"/>
  <c r="Y483" i="2"/>
  <c r="BP483" i="2" s="1"/>
  <c r="P483" i="2"/>
  <c r="BO482" i="2"/>
  <c r="BM482" i="2"/>
  <c r="Y482" i="2"/>
  <c r="AA635" i="2" s="1"/>
  <c r="P482" i="2"/>
  <c r="X479" i="2"/>
  <c r="X478" i="2"/>
  <c r="BO477" i="2"/>
  <c r="BM477" i="2"/>
  <c r="Y477" i="2"/>
  <c r="BP477" i="2" s="1"/>
  <c r="P477" i="2"/>
  <c r="BO476" i="2"/>
  <c r="BM476" i="2"/>
  <c r="Y476" i="2"/>
  <c r="BP476" i="2" s="1"/>
  <c r="P476" i="2"/>
  <c r="X474" i="2"/>
  <c r="X473" i="2"/>
  <c r="BP472" i="2"/>
  <c r="BO472" i="2"/>
  <c r="BN472" i="2"/>
  <c r="BM472" i="2"/>
  <c r="Z472" i="2"/>
  <c r="Y472" i="2"/>
  <c r="P472" i="2"/>
  <c r="BO471" i="2"/>
  <c r="BM471" i="2"/>
  <c r="Y471" i="2"/>
  <c r="BP471" i="2" s="1"/>
  <c r="P471" i="2"/>
  <c r="BO470" i="2"/>
  <c r="BM470" i="2"/>
  <c r="Z470" i="2"/>
  <c r="Y470" i="2"/>
  <c r="BN470" i="2" s="1"/>
  <c r="BP469" i="2"/>
  <c r="BO469" i="2"/>
  <c r="BN469" i="2"/>
  <c r="BM469" i="2"/>
  <c r="Z469" i="2"/>
  <c r="Y469" i="2"/>
  <c r="P469" i="2"/>
  <c r="BO468" i="2"/>
  <c r="BM468" i="2"/>
  <c r="Y468" i="2"/>
  <c r="BP468" i="2" s="1"/>
  <c r="P468" i="2"/>
  <c r="BO467" i="2"/>
  <c r="BM467" i="2"/>
  <c r="Y467" i="2"/>
  <c r="BP467" i="2" s="1"/>
  <c r="BO466" i="2"/>
  <c r="BM466" i="2"/>
  <c r="Y466" i="2"/>
  <c r="BP466" i="2" s="1"/>
  <c r="P466" i="2"/>
  <c r="BO465" i="2"/>
  <c r="BM465" i="2"/>
  <c r="Y465" i="2"/>
  <c r="Z465" i="2" s="1"/>
  <c r="P465" i="2"/>
  <c r="BP464" i="2"/>
  <c r="BO464" i="2"/>
  <c r="BN464" i="2"/>
  <c r="BM464" i="2"/>
  <c r="Z464" i="2"/>
  <c r="Y464" i="2"/>
  <c r="BO463" i="2"/>
  <c r="BM463" i="2"/>
  <c r="Y463" i="2"/>
  <c r="BP463" i="2" s="1"/>
  <c r="P463" i="2"/>
  <c r="BO462" i="2"/>
  <c r="BM462" i="2"/>
  <c r="Y462" i="2"/>
  <c r="Z462" i="2" s="1"/>
  <c r="BO461" i="2"/>
  <c r="BM461" i="2"/>
  <c r="Y461" i="2"/>
  <c r="BP461" i="2" s="1"/>
  <c r="BO460" i="2"/>
  <c r="BM460" i="2"/>
  <c r="Y460" i="2"/>
  <c r="BP460" i="2" s="1"/>
  <c r="BO459" i="2"/>
  <c r="BM459" i="2"/>
  <c r="Y459" i="2"/>
  <c r="X455" i="2"/>
  <c r="X454" i="2"/>
  <c r="BO453" i="2"/>
  <c r="BM453" i="2"/>
  <c r="Y453" i="2"/>
  <c r="Y455" i="2" s="1"/>
  <c r="X451" i="2"/>
  <c r="X450" i="2"/>
  <c r="BO449" i="2"/>
  <c r="BM449" i="2"/>
  <c r="Y449" i="2"/>
  <c r="BP449" i="2" s="1"/>
  <c r="P449" i="2"/>
  <c r="BO448" i="2"/>
  <c r="BM448" i="2"/>
  <c r="Y448" i="2"/>
  <c r="BP448" i="2" s="1"/>
  <c r="P448" i="2"/>
  <c r="BO447" i="2"/>
  <c r="BM447" i="2"/>
  <c r="Y447" i="2"/>
  <c r="Z447" i="2" s="1"/>
  <c r="P447" i="2"/>
  <c r="BO446" i="2"/>
  <c r="BM446" i="2"/>
  <c r="Y446" i="2"/>
  <c r="BP446" i="2" s="1"/>
  <c r="BO445" i="2"/>
  <c r="BM445" i="2"/>
  <c r="Y445" i="2"/>
  <c r="BP445" i="2" s="1"/>
  <c r="P445" i="2"/>
  <c r="X443" i="2"/>
  <c r="X442" i="2"/>
  <c r="BP441" i="2"/>
  <c r="BO441" i="2"/>
  <c r="BN441" i="2"/>
  <c r="BM441" i="2"/>
  <c r="Z441" i="2"/>
  <c r="Y441" i="2"/>
  <c r="P441" i="2"/>
  <c r="BO440" i="2"/>
  <c r="BM440" i="2"/>
  <c r="Y440" i="2"/>
  <c r="BP440" i="2" s="1"/>
  <c r="P440" i="2"/>
  <c r="X438" i="2"/>
  <c r="X437" i="2"/>
  <c r="BO436" i="2"/>
  <c r="BM436" i="2"/>
  <c r="Y436" i="2"/>
  <c r="Z436" i="2" s="1"/>
  <c r="P436" i="2"/>
  <c r="BO435" i="2"/>
  <c r="BM435" i="2"/>
  <c r="Y435" i="2"/>
  <c r="Z435" i="2" s="1"/>
  <c r="P435" i="2"/>
  <c r="BO434" i="2"/>
  <c r="BM434" i="2"/>
  <c r="Y434" i="2"/>
  <c r="BP434" i="2" s="1"/>
  <c r="P434" i="2"/>
  <c r="BO433" i="2"/>
  <c r="BM433" i="2"/>
  <c r="Y433" i="2"/>
  <c r="BP433" i="2" s="1"/>
  <c r="P433" i="2"/>
  <c r="BO432" i="2"/>
  <c r="BM432" i="2"/>
  <c r="Y432" i="2"/>
  <c r="Z432" i="2" s="1"/>
  <c r="P432" i="2"/>
  <c r="BP431" i="2"/>
  <c r="BO431" i="2"/>
  <c r="BN431" i="2"/>
  <c r="BM431" i="2"/>
  <c r="Z431" i="2"/>
  <c r="Y431" i="2"/>
  <c r="P431" i="2"/>
  <c r="BO430" i="2"/>
  <c r="BM430" i="2"/>
  <c r="Y430" i="2"/>
  <c r="BP430" i="2" s="1"/>
  <c r="P430" i="2"/>
  <c r="BO429" i="2"/>
  <c r="BM429" i="2"/>
  <c r="Y429" i="2"/>
  <c r="Y438" i="2" s="1"/>
  <c r="P429" i="2"/>
  <c r="X426" i="2"/>
  <c r="X425" i="2"/>
  <c r="BO424" i="2"/>
  <c r="BM424" i="2"/>
  <c r="Y424" i="2"/>
  <c r="Z424" i="2" s="1"/>
  <c r="Z425" i="2" s="1"/>
  <c r="X422" i="2"/>
  <c r="X421" i="2"/>
  <c r="BO420" i="2"/>
  <c r="BM420" i="2"/>
  <c r="Y420" i="2"/>
  <c r="BO419" i="2"/>
  <c r="BM419" i="2"/>
  <c r="Y419" i="2"/>
  <c r="BP419" i="2" s="1"/>
  <c r="X417" i="2"/>
  <c r="X416" i="2"/>
  <c r="BO415" i="2"/>
  <c r="BM415" i="2"/>
  <c r="Y415" i="2"/>
  <c r="BP415" i="2" s="1"/>
  <c r="P415" i="2"/>
  <c r="BP414" i="2"/>
  <c r="BO414" i="2"/>
  <c r="BN414" i="2"/>
  <c r="BM414" i="2"/>
  <c r="Z414" i="2"/>
  <c r="Y414" i="2"/>
  <c r="Y417" i="2" s="1"/>
  <c r="P414" i="2"/>
  <c r="X412" i="2"/>
  <c r="X411" i="2"/>
  <c r="BO410" i="2"/>
  <c r="BM410" i="2"/>
  <c r="Y410" i="2"/>
  <c r="Z410" i="2" s="1"/>
  <c r="P410" i="2"/>
  <c r="BO409" i="2"/>
  <c r="BM409" i="2"/>
  <c r="Y409" i="2"/>
  <c r="Z409" i="2" s="1"/>
  <c r="P409" i="2"/>
  <c r="BO408" i="2"/>
  <c r="BM408" i="2"/>
  <c r="Y408" i="2"/>
  <c r="BP408" i="2" s="1"/>
  <c r="P408" i="2"/>
  <c r="BO407" i="2"/>
  <c r="BM407" i="2"/>
  <c r="Y407" i="2"/>
  <c r="BP407" i="2" s="1"/>
  <c r="P407" i="2"/>
  <c r="BO406" i="2"/>
  <c r="BM406" i="2"/>
  <c r="Y406" i="2"/>
  <c r="Z406" i="2" s="1"/>
  <c r="P406" i="2"/>
  <c r="BO405" i="2"/>
  <c r="BM405" i="2"/>
  <c r="Y405" i="2"/>
  <c r="BP405" i="2" s="1"/>
  <c r="P405" i="2"/>
  <c r="BP404" i="2"/>
  <c r="BO404" i="2"/>
  <c r="BN404" i="2"/>
  <c r="BM404" i="2"/>
  <c r="Z404" i="2"/>
  <c r="Y404" i="2"/>
  <c r="P404" i="2"/>
  <c r="BO403" i="2"/>
  <c r="BN403" i="2"/>
  <c r="BM403" i="2"/>
  <c r="Z403" i="2"/>
  <c r="Y403" i="2"/>
  <c r="BP403" i="2" s="1"/>
  <c r="P403" i="2"/>
  <c r="BO402" i="2"/>
  <c r="BM402" i="2"/>
  <c r="Y402" i="2"/>
  <c r="P402" i="2"/>
  <c r="BO401" i="2"/>
  <c r="BM401" i="2"/>
  <c r="Y401" i="2"/>
  <c r="X635" i="2" s="1"/>
  <c r="P401" i="2"/>
  <c r="X397" i="2"/>
  <c r="X396" i="2"/>
  <c r="BO395" i="2"/>
  <c r="BM395" i="2"/>
  <c r="Y395" i="2"/>
  <c r="BP395" i="2" s="1"/>
  <c r="P395" i="2"/>
  <c r="BO394" i="2"/>
  <c r="BM394" i="2"/>
  <c r="Y394" i="2"/>
  <c r="Z394" i="2" s="1"/>
  <c r="P394" i="2"/>
  <c r="BP393" i="2"/>
  <c r="BO393" i="2"/>
  <c r="BN393" i="2"/>
  <c r="BM393" i="2"/>
  <c r="Z393" i="2"/>
  <c r="Y393" i="2"/>
  <c r="P393" i="2"/>
  <c r="X391" i="2"/>
  <c r="X390" i="2"/>
  <c r="BO389" i="2"/>
  <c r="BM389" i="2"/>
  <c r="Y389" i="2"/>
  <c r="BN389" i="2" s="1"/>
  <c r="P389" i="2"/>
  <c r="X386" i="2"/>
  <c r="X385" i="2"/>
  <c r="BO384" i="2"/>
  <c r="BM384" i="2"/>
  <c r="Y384" i="2"/>
  <c r="BN384" i="2" s="1"/>
  <c r="P384" i="2"/>
  <c r="BO383" i="2"/>
  <c r="BM383" i="2"/>
  <c r="Y383" i="2"/>
  <c r="BN383" i="2" s="1"/>
  <c r="P383" i="2"/>
  <c r="BP382" i="2"/>
  <c r="BO382" i="2"/>
  <c r="BN382" i="2"/>
  <c r="BM382" i="2"/>
  <c r="Z382" i="2"/>
  <c r="Y382" i="2"/>
  <c r="P382" i="2"/>
  <c r="X380" i="2"/>
  <c r="X379" i="2"/>
  <c r="BO378" i="2"/>
  <c r="BM378" i="2"/>
  <c r="Y378" i="2"/>
  <c r="BP378" i="2" s="1"/>
  <c r="P378" i="2"/>
  <c r="BP377" i="2"/>
  <c r="BO377" i="2"/>
  <c r="BM377" i="2"/>
  <c r="Y377" i="2"/>
  <c r="BN377" i="2" s="1"/>
  <c r="P377" i="2"/>
  <c r="BO376" i="2"/>
  <c r="BM376" i="2"/>
  <c r="Z376" i="2"/>
  <c r="Y376" i="2"/>
  <c r="X374" i="2"/>
  <c r="X373" i="2"/>
  <c r="BP372" i="2"/>
  <c r="BO372" i="2"/>
  <c r="BM372" i="2"/>
  <c r="Y372" i="2"/>
  <c r="BN372" i="2" s="1"/>
  <c r="P372" i="2"/>
  <c r="BO371" i="2"/>
  <c r="BM371" i="2"/>
  <c r="Z371" i="2"/>
  <c r="Y371" i="2"/>
  <c r="BN371" i="2" s="1"/>
  <c r="P371" i="2"/>
  <c r="BO370" i="2"/>
  <c r="BM370" i="2"/>
  <c r="Y370" i="2"/>
  <c r="BP370" i="2" s="1"/>
  <c r="P370" i="2"/>
  <c r="X368" i="2"/>
  <c r="X367" i="2"/>
  <c r="BO366" i="2"/>
  <c r="BM366" i="2"/>
  <c r="Y366" i="2"/>
  <c r="Z366" i="2" s="1"/>
  <c r="P366" i="2"/>
  <c r="BO365" i="2"/>
  <c r="BM365" i="2"/>
  <c r="Y365" i="2"/>
  <c r="BP365" i="2" s="1"/>
  <c r="P365" i="2"/>
  <c r="BP364" i="2"/>
  <c r="BO364" i="2"/>
  <c r="BN364" i="2"/>
  <c r="BM364" i="2"/>
  <c r="Z364" i="2"/>
  <c r="Y364" i="2"/>
  <c r="P364" i="2"/>
  <c r="BO363" i="2"/>
  <c r="BN363" i="2"/>
  <c r="BM363" i="2"/>
  <c r="Z363" i="2"/>
  <c r="Y363" i="2"/>
  <c r="BP363" i="2" s="1"/>
  <c r="P363" i="2"/>
  <c r="BO362" i="2"/>
  <c r="BM362" i="2"/>
  <c r="Y362" i="2"/>
  <c r="BN362" i="2" s="1"/>
  <c r="P362" i="2"/>
  <c r="BO361" i="2"/>
  <c r="BM361" i="2"/>
  <c r="Y361" i="2"/>
  <c r="BN361" i="2" s="1"/>
  <c r="P361" i="2"/>
  <c r="X359" i="2"/>
  <c r="X358" i="2"/>
  <c r="BO357" i="2"/>
  <c r="BM357" i="2"/>
  <c r="Y357" i="2"/>
  <c r="BP357" i="2" s="1"/>
  <c r="P357" i="2"/>
  <c r="BO356" i="2"/>
  <c r="BM356" i="2"/>
  <c r="Y356" i="2"/>
  <c r="Z356" i="2" s="1"/>
  <c r="P356" i="2"/>
  <c r="BP355" i="2"/>
  <c r="BO355" i="2"/>
  <c r="BN355" i="2"/>
  <c r="BM355" i="2"/>
  <c r="Z355" i="2"/>
  <c r="Y355" i="2"/>
  <c r="P355" i="2"/>
  <c r="BO354" i="2"/>
  <c r="BM354" i="2"/>
  <c r="Y354" i="2"/>
  <c r="BP354" i="2" s="1"/>
  <c r="P354" i="2"/>
  <c r="X352" i="2"/>
  <c r="X351" i="2"/>
  <c r="BO350" i="2"/>
  <c r="BM350" i="2"/>
  <c r="Y350" i="2"/>
  <c r="Z350" i="2" s="1"/>
  <c r="P350" i="2"/>
  <c r="BO349" i="2"/>
  <c r="BM349" i="2"/>
  <c r="Y349" i="2"/>
  <c r="Z349" i="2" s="1"/>
  <c r="P349" i="2"/>
  <c r="BO348" i="2"/>
  <c r="BM348" i="2"/>
  <c r="Y348" i="2"/>
  <c r="BP348" i="2" s="1"/>
  <c r="P348" i="2"/>
  <c r="BO347" i="2"/>
  <c r="BM347" i="2"/>
  <c r="Y347" i="2"/>
  <c r="BP347" i="2" s="1"/>
  <c r="P347" i="2"/>
  <c r="BO346" i="2"/>
  <c r="BM346" i="2"/>
  <c r="Y346" i="2"/>
  <c r="Z346" i="2" s="1"/>
  <c r="P346" i="2"/>
  <c r="BP345" i="2"/>
  <c r="BO345" i="2"/>
  <c r="BN345" i="2"/>
  <c r="BM345" i="2"/>
  <c r="Z345" i="2"/>
  <c r="Y345" i="2"/>
  <c r="P345" i="2"/>
  <c r="BO344" i="2"/>
  <c r="BM344" i="2"/>
  <c r="Y344" i="2"/>
  <c r="BP344" i="2" s="1"/>
  <c r="P344" i="2"/>
  <c r="BO343" i="2"/>
  <c r="BM343" i="2"/>
  <c r="Y343" i="2"/>
  <c r="Y352" i="2" s="1"/>
  <c r="P343" i="2"/>
  <c r="X340" i="2"/>
  <c r="X339" i="2"/>
  <c r="BO338" i="2"/>
  <c r="BM338" i="2"/>
  <c r="Y338" i="2"/>
  <c r="U635" i="2" s="1"/>
  <c r="P338" i="2"/>
  <c r="X335" i="2"/>
  <c r="Y334" i="2"/>
  <c r="X334" i="2"/>
  <c r="BP333" i="2"/>
  <c r="BO333" i="2"/>
  <c r="BN333" i="2"/>
  <c r="BM333" i="2"/>
  <c r="Z333" i="2"/>
  <c r="Z334" i="2" s="1"/>
  <c r="Y333" i="2"/>
  <c r="Y335" i="2" s="1"/>
  <c r="P333" i="2"/>
  <c r="X331" i="2"/>
  <c r="X330" i="2"/>
  <c r="BO329" i="2"/>
  <c r="BM329" i="2"/>
  <c r="Y329" i="2"/>
  <c r="BP329" i="2" s="1"/>
  <c r="P329" i="2"/>
  <c r="BP328" i="2"/>
  <c r="BO328" i="2"/>
  <c r="BM328" i="2"/>
  <c r="Y328" i="2"/>
  <c r="BN328" i="2" s="1"/>
  <c r="P328" i="2"/>
  <c r="X326" i="2"/>
  <c r="X325" i="2"/>
  <c r="BO324" i="2"/>
  <c r="BM324" i="2"/>
  <c r="Y324" i="2"/>
  <c r="BP324" i="2" s="1"/>
  <c r="P324" i="2"/>
  <c r="X321" i="2"/>
  <c r="X320" i="2"/>
  <c r="BO319" i="2"/>
  <c r="BM319" i="2"/>
  <c r="Y319" i="2"/>
  <c r="Z319" i="2" s="1"/>
  <c r="P319" i="2"/>
  <c r="BO318" i="2"/>
  <c r="BM318" i="2"/>
  <c r="Y318" i="2"/>
  <c r="Y321" i="2" s="1"/>
  <c r="P318" i="2"/>
  <c r="X316" i="2"/>
  <c r="X315" i="2"/>
  <c r="BO314" i="2"/>
  <c r="BM314" i="2"/>
  <c r="Z314" i="2"/>
  <c r="Z315" i="2" s="1"/>
  <c r="Y314" i="2"/>
  <c r="Y316" i="2" s="1"/>
  <c r="P314" i="2"/>
  <c r="X312" i="2"/>
  <c r="X311" i="2"/>
  <c r="BO310" i="2"/>
  <c r="BM310" i="2"/>
  <c r="Y310" i="2"/>
  <c r="Y312" i="2" s="1"/>
  <c r="P310" i="2"/>
  <c r="X307" i="2"/>
  <c r="X306" i="2"/>
  <c r="BO305" i="2"/>
  <c r="BM305" i="2"/>
  <c r="Y305" i="2"/>
  <c r="Y306" i="2" s="1"/>
  <c r="P305" i="2"/>
  <c r="X303" i="2"/>
  <c r="X302" i="2"/>
  <c r="BO301" i="2"/>
  <c r="BM301" i="2"/>
  <c r="Z301" i="2"/>
  <c r="Z302" i="2" s="1"/>
  <c r="Y301" i="2"/>
  <c r="Y303" i="2" s="1"/>
  <c r="P301" i="2"/>
  <c r="X299" i="2"/>
  <c r="X298" i="2"/>
  <c r="BO297" i="2"/>
  <c r="BM297" i="2"/>
  <c r="Y297" i="2"/>
  <c r="Y299" i="2" s="1"/>
  <c r="P297" i="2"/>
  <c r="X294" i="2"/>
  <c r="X293" i="2"/>
  <c r="BO292" i="2"/>
  <c r="BM292" i="2"/>
  <c r="Y292" i="2"/>
  <c r="BP292" i="2" s="1"/>
  <c r="P292" i="2"/>
  <c r="BO291" i="2"/>
  <c r="BM291" i="2"/>
  <c r="Z291" i="2"/>
  <c r="Y291" i="2"/>
  <c r="BP291" i="2" s="1"/>
  <c r="P291" i="2"/>
  <c r="BO290" i="2"/>
  <c r="BM290" i="2"/>
  <c r="Y290" i="2"/>
  <c r="BN290" i="2" s="1"/>
  <c r="P290" i="2"/>
  <c r="BO289" i="2"/>
  <c r="BM289" i="2"/>
  <c r="Y289" i="2"/>
  <c r="P289" i="2"/>
  <c r="BO288" i="2"/>
  <c r="BM288" i="2"/>
  <c r="Y288" i="2"/>
  <c r="Q635" i="2" s="1"/>
  <c r="P288" i="2"/>
  <c r="X285" i="2"/>
  <c r="X284" i="2"/>
  <c r="BO283" i="2"/>
  <c r="BM283" i="2"/>
  <c r="Y283" i="2"/>
  <c r="BP283" i="2" s="1"/>
  <c r="P283" i="2"/>
  <c r="BO282" i="2"/>
  <c r="BM282" i="2"/>
  <c r="Y282" i="2"/>
  <c r="Z282" i="2" s="1"/>
  <c r="P282" i="2"/>
  <c r="BP281" i="2"/>
  <c r="BO281" i="2"/>
  <c r="BN281" i="2"/>
  <c r="BM281" i="2"/>
  <c r="Z281" i="2"/>
  <c r="Y281" i="2"/>
  <c r="P281" i="2"/>
  <c r="X278" i="2"/>
  <c r="X277" i="2"/>
  <c r="BO276" i="2"/>
  <c r="BM276" i="2"/>
  <c r="Y276" i="2"/>
  <c r="Y278" i="2" s="1"/>
  <c r="P276" i="2"/>
  <c r="X273" i="2"/>
  <c r="X272" i="2"/>
  <c r="BO271" i="2"/>
  <c r="BM271" i="2"/>
  <c r="Y271" i="2"/>
  <c r="BP271" i="2" s="1"/>
  <c r="P271" i="2"/>
  <c r="BO270" i="2"/>
  <c r="BM270" i="2"/>
  <c r="Y270" i="2"/>
  <c r="Z270" i="2" s="1"/>
  <c r="P270" i="2"/>
  <c r="BP269" i="2"/>
  <c r="BO269" i="2"/>
  <c r="BN269" i="2"/>
  <c r="BM269" i="2"/>
  <c r="Z269" i="2"/>
  <c r="Y269" i="2"/>
  <c r="P269" i="2"/>
  <c r="BO268" i="2"/>
  <c r="BM268" i="2"/>
  <c r="Y268" i="2"/>
  <c r="BP268" i="2" s="1"/>
  <c r="P268" i="2"/>
  <c r="BO267" i="2"/>
  <c r="BM267" i="2"/>
  <c r="Y267" i="2"/>
  <c r="BP267" i="2" s="1"/>
  <c r="P267" i="2"/>
  <c r="BP266" i="2"/>
  <c r="BO266" i="2"/>
  <c r="BM266" i="2"/>
  <c r="Y266" i="2"/>
  <c r="BN266" i="2" s="1"/>
  <c r="P266" i="2"/>
  <c r="BO265" i="2"/>
  <c r="BM265" i="2"/>
  <c r="Z265" i="2"/>
  <c r="Y265" i="2"/>
  <c r="BN265" i="2" s="1"/>
  <c r="P265" i="2"/>
  <c r="BO264" i="2"/>
  <c r="BN264" i="2"/>
  <c r="BM264" i="2"/>
  <c r="Z264" i="2"/>
  <c r="Y264" i="2"/>
  <c r="BP264" i="2" s="1"/>
  <c r="P264" i="2"/>
  <c r="BO263" i="2"/>
  <c r="BM263" i="2"/>
  <c r="Y263" i="2"/>
  <c r="M635" i="2" s="1"/>
  <c r="P263" i="2"/>
  <c r="Y260" i="2"/>
  <c r="X260" i="2"/>
  <c r="Y259" i="2"/>
  <c r="X259" i="2"/>
  <c r="BP258" i="2"/>
  <c r="BO258" i="2"/>
  <c r="BN258" i="2"/>
  <c r="BM258" i="2"/>
  <c r="Z258" i="2"/>
  <c r="Z259" i="2" s="1"/>
  <c r="Y258" i="2"/>
  <c r="P258" i="2"/>
  <c r="X256" i="2"/>
  <c r="X255" i="2"/>
  <c r="BO254" i="2"/>
  <c r="BM254" i="2"/>
  <c r="Y254" i="2"/>
  <c r="BN254" i="2" s="1"/>
  <c r="P254" i="2"/>
  <c r="BO253" i="2"/>
  <c r="BM253" i="2"/>
  <c r="Y253" i="2"/>
  <c r="Z253" i="2" s="1"/>
  <c r="P253" i="2"/>
  <c r="BO252" i="2"/>
  <c r="BM252" i="2"/>
  <c r="Y252" i="2"/>
  <c r="Z252" i="2" s="1"/>
  <c r="P252" i="2"/>
  <c r="BO251" i="2"/>
  <c r="BM251" i="2"/>
  <c r="Y251" i="2"/>
  <c r="BP251" i="2" s="1"/>
  <c r="P251" i="2"/>
  <c r="BO250" i="2"/>
  <c r="BM250" i="2"/>
  <c r="Y250" i="2"/>
  <c r="BP250" i="2" s="1"/>
  <c r="P250" i="2"/>
  <c r="BO249" i="2"/>
  <c r="BM249" i="2"/>
  <c r="Y249" i="2"/>
  <c r="Z249" i="2" s="1"/>
  <c r="P249" i="2"/>
  <c r="BP248" i="2"/>
  <c r="BO248" i="2"/>
  <c r="BN248" i="2"/>
  <c r="BM248" i="2"/>
  <c r="Z248" i="2"/>
  <c r="Y248" i="2"/>
  <c r="P248" i="2"/>
  <c r="BO247" i="2"/>
  <c r="BM247" i="2"/>
  <c r="Y247" i="2"/>
  <c r="BP247" i="2" s="1"/>
  <c r="P247" i="2"/>
  <c r="BO246" i="2"/>
  <c r="BM246" i="2"/>
  <c r="Y246" i="2"/>
  <c r="BP246" i="2" s="1"/>
  <c r="P246" i="2"/>
  <c r="X243" i="2"/>
  <c r="X242" i="2"/>
  <c r="BO241" i="2"/>
  <c r="BM241" i="2"/>
  <c r="Y241" i="2"/>
  <c r="Z241" i="2" s="1"/>
  <c r="P241" i="2"/>
  <c r="BO240" i="2"/>
  <c r="BM240" i="2"/>
  <c r="Y240" i="2"/>
  <c r="BP240" i="2" s="1"/>
  <c r="P240" i="2"/>
  <c r="BO239" i="2"/>
  <c r="BM239" i="2"/>
  <c r="Y239" i="2"/>
  <c r="BP239" i="2" s="1"/>
  <c r="P239" i="2"/>
  <c r="BO238" i="2"/>
  <c r="BM238" i="2"/>
  <c r="Y238" i="2"/>
  <c r="Z238" i="2" s="1"/>
  <c r="P238" i="2"/>
  <c r="X235" i="2"/>
  <c r="X234" i="2"/>
  <c r="BO233" i="2"/>
  <c r="BM233" i="2"/>
  <c r="Z233" i="2"/>
  <c r="Y233" i="2"/>
  <c r="BP233" i="2" s="1"/>
  <c r="P233" i="2"/>
  <c r="BO232" i="2"/>
  <c r="BM232" i="2"/>
  <c r="Y232" i="2"/>
  <c r="BN232" i="2" s="1"/>
  <c r="P232" i="2"/>
  <c r="BO231" i="2"/>
  <c r="BM231" i="2"/>
  <c r="Y231" i="2"/>
  <c r="Z231" i="2" s="1"/>
  <c r="P231" i="2"/>
  <c r="BO230" i="2"/>
  <c r="BM230" i="2"/>
  <c r="Y230" i="2"/>
  <c r="Z230" i="2" s="1"/>
  <c r="X228" i="2"/>
  <c r="X227" i="2"/>
  <c r="BO226" i="2"/>
  <c r="BM226" i="2"/>
  <c r="Y226" i="2"/>
  <c r="Z226" i="2" s="1"/>
  <c r="P226" i="2"/>
  <c r="BO225" i="2"/>
  <c r="BM225" i="2"/>
  <c r="Y225" i="2"/>
  <c r="Z225" i="2" s="1"/>
  <c r="P225" i="2"/>
  <c r="BO224" i="2"/>
  <c r="BM224" i="2"/>
  <c r="Y224" i="2"/>
  <c r="BP224" i="2" s="1"/>
  <c r="P224" i="2"/>
  <c r="BO223" i="2"/>
  <c r="BM223" i="2"/>
  <c r="Y223" i="2"/>
  <c r="BP223" i="2" s="1"/>
  <c r="P223" i="2"/>
  <c r="BO222" i="2"/>
  <c r="BM222" i="2"/>
  <c r="Y222" i="2"/>
  <c r="Z222" i="2" s="1"/>
  <c r="P222" i="2"/>
  <c r="BO221" i="2"/>
  <c r="BM221" i="2"/>
  <c r="Y221" i="2"/>
  <c r="BP221" i="2" s="1"/>
  <c r="P221" i="2"/>
  <c r="BP220" i="2"/>
  <c r="BO220" i="2"/>
  <c r="BN220" i="2"/>
  <c r="BM220" i="2"/>
  <c r="Z220" i="2"/>
  <c r="Y220" i="2"/>
  <c r="P220" i="2"/>
  <c r="BO219" i="2"/>
  <c r="BN219" i="2"/>
  <c r="BM219" i="2"/>
  <c r="Z219" i="2"/>
  <c r="Y219" i="2"/>
  <c r="BP219" i="2" s="1"/>
  <c r="P219" i="2"/>
  <c r="BO218" i="2"/>
  <c r="BM218" i="2"/>
  <c r="Y218" i="2"/>
  <c r="BN218" i="2" s="1"/>
  <c r="P218" i="2"/>
  <c r="BO217" i="2"/>
  <c r="BM217" i="2"/>
  <c r="Y217" i="2"/>
  <c r="BN217" i="2" s="1"/>
  <c r="P217" i="2"/>
  <c r="BO216" i="2"/>
  <c r="BM216" i="2"/>
  <c r="Y216" i="2"/>
  <c r="BP216" i="2" s="1"/>
  <c r="P216" i="2"/>
  <c r="BO215" i="2"/>
  <c r="BM215" i="2"/>
  <c r="Z215" i="2"/>
  <c r="Y215" i="2"/>
  <c r="P215" i="2"/>
  <c r="X213" i="2"/>
  <c r="X212" i="2"/>
  <c r="BO211" i="2"/>
  <c r="BM211" i="2"/>
  <c r="Y211" i="2"/>
  <c r="BP211" i="2" s="1"/>
  <c r="P211" i="2"/>
  <c r="BP210" i="2"/>
  <c r="BO210" i="2"/>
  <c r="BN210" i="2"/>
  <c r="BM210" i="2"/>
  <c r="Z210" i="2"/>
  <c r="Y210" i="2"/>
  <c r="P210" i="2"/>
  <c r="BO209" i="2"/>
  <c r="BN209" i="2"/>
  <c r="BM209" i="2"/>
  <c r="Z209" i="2"/>
  <c r="Y209" i="2"/>
  <c r="BP209" i="2" s="1"/>
  <c r="P209" i="2"/>
  <c r="BO208" i="2"/>
  <c r="BM208" i="2"/>
  <c r="Y208" i="2"/>
  <c r="BN208" i="2" s="1"/>
  <c r="P208" i="2"/>
  <c r="BO207" i="2"/>
  <c r="BM207" i="2"/>
  <c r="Y207" i="2"/>
  <c r="BN207" i="2" s="1"/>
  <c r="P207" i="2"/>
  <c r="BO206" i="2"/>
  <c r="BM206" i="2"/>
  <c r="Y206" i="2"/>
  <c r="BP206" i="2" s="1"/>
  <c r="P206" i="2"/>
  <c r="BO205" i="2"/>
  <c r="BM205" i="2"/>
  <c r="Z205" i="2"/>
  <c r="Y205" i="2"/>
  <c r="BP205" i="2" s="1"/>
  <c r="P205" i="2"/>
  <c r="BO204" i="2"/>
  <c r="BM204" i="2"/>
  <c r="Y204" i="2"/>
  <c r="BN204" i="2" s="1"/>
  <c r="P204" i="2"/>
  <c r="X202" i="2"/>
  <c r="X201" i="2"/>
  <c r="BP200" i="2"/>
  <c r="BO200" i="2"/>
  <c r="BN200" i="2"/>
  <c r="BM200" i="2"/>
  <c r="Z200" i="2"/>
  <c r="Y200" i="2"/>
  <c r="P200" i="2"/>
  <c r="BO199" i="2"/>
  <c r="BM199" i="2"/>
  <c r="Y199" i="2"/>
  <c r="BP199" i="2" s="1"/>
  <c r="P199" i="2"/>
  <c r="X197" i="2"/>
  <c r="X196" i="2"/>
  <c r="BO195" i="2"/>
  <c r="BM195" i="2"/>
  <c r="Y195" i="2"/>
  <c r="Z195" i="2" s="1"/>
  <c r="P195" i="2"/>
  <c r="BO194" i="2"/>
  <c r="BM194" i="2"/>
  <c r="Y194" i="2"/>
  <c r="BP194" i="2" s="1"/>
  <c r="P194" i="2"/>
  <c r="X191" i="2"/>
  <c r="X190" i="2"/>
  <c r="BO189" i="2"/>
  <c r="BM189" i="2"/>
  <c r="Y189" i="2"/>
  <c r="P189" i="2"/>
  <c r="BO188" i="2"/>
  <c r="BM188" i="2"/>
  <c r="Y188" i="2"/>
  <c r="P188" i="2"/>
  <c r="BO187" i="2"/>
  <c r="BM187" i="2"/>
  <c r="Y187" i="2"/>
  <c r="BP187" i="2" s="1"/>
  <c r="P187" i="2"/>
  <c r="BO186" i="2"/>
  <c r="BM186" i="2"/>
  <c r="Z186" i="2"/>
  <c r="Y186" i="2"/>
  <c r="BN186" i="2" s="1"/>
  <c r="P186" i="2"/>
  <c r="BO185" i="2"/>
  <c r="BM185" i="2"/>
  <c r="Y185" i="2"/>
  <c r="Z185" i="2" s="1"/>
  <c r="P185" i="2"/>
  <c r="BO184" i="2"/>
  <c r="BM184" i="2"/>
  <c r="Y184" i="2"/>
  <c r="Z184" i="2" s="1"/>
  <c r="P184" i="2"/>
  <c r="BO183" i="2"/>
  <c r="BM183" i="2"/>
  <c r="Y183" i="2"/>
  <c r="BP183" i="2" s="1"/>
  <c r="P183" i="2"/>
  <c r="BO182" i="2"/>
  <c r="BM182" i="2"/>
  <c r="Y182" i="2"/>
  <c r="BP182" i="2" s="1"/>
  <c r="P182" i="2"/>
  <c r="BO181" i="2"/>
  <c r="BM181" i="2"/>
  <c r="Y181" i="2"/>
  <c r="Z181" i="2" s="1"/>
  <c r="X179" i="2"/>
  <c r="X178" i="2"/>
  <c r="BO177" i="2"/>
  <c r="BM177" i="2"/>
  <c r="Y177" i="2"/>
  <c r="Y179" i="2" s="1"/>
  <c r="P177" i="2"/>
  <c r="X173" i="2"/>
  <c r="X172" i="2"/>
  <c r="BO171" i="2"/>
  <c r="BM171" i="2"/>
  <c r="Y171" i="2"/>
  <c r="P171" i="2"/>
  <c r="BO170" i="2"/>
  <c r="BM170" i="2"/>
  <c r="Y170" i="2"/>
  <c r="Y172" i="2" s="1"/>
  <c r="P170" i="2"/>
  <c r="X168" i="2"/>
  <c r="X167" i="2"/>
  <c r="BO166" i="2"/>
  <c r="BM166" i="2"/>
  <c r="Y166" i="2"/>
  <c r="P166" i="2"/>
  <c r="BO165" i="2"/>
  <c r="BM165" i="2"/>
  <c r="Z165" i="2"/>
  <c r="Y165" i="2"/>
  <c r="BP165" i="2" s="1"/>
  <c r="P165" i="2"/>
  <c r="BO164" i="2"/>
  <c r="BM164" i="2"/>
  <c r="Y164" i="2"/>
  <c r="BN164" i="2" s="1"/>
  <c r="P164" i="2"/>
  <c r="BO163" i="2"/>
  <c r="BM163" i="2"/>
  <c r="Y163" i="2"/>
  <c r="P163" i="2"/>
  <c r="BO162" i="2"/>
  <c r="BM162" i="2"/>
  <c r="Y162" i="2"/>
  <c r="P162" i="2"/>
  <c r="Y160" i="2"/>
  <c r="X160" i="2"/>
  <c r="Y159" i="2"/>
  <c r="X159" i="2"/>
  <c r="BP158" i="2"/>
  <c r="BO158" i="2"/>
  <c r="BM158" i="2"/>
  <c r="Y158" i="2"/>
  <c r="P158" i="2"/>
  <c r="X155" i="2"/>
  <c r="X154" i="2"/>
  <c r="BO153" i="2"/>
  <c r="BM153" i="2"/>
  <c r="Y153" i="2"/>
  <c r="BP153" i="2" s="1"/>
  <c r="P153" i="2"/>
  <c r="BO152" i="2"/>
  <c r="BM152" i="2"/>
  <c r="Y152" i="2"/>
  <c r="BP152" i="2" s="1"/>
  <c r="P152" i="2"/>
  <c r="X150" i="2"/>
  <c r="X149" i="2"/>
  <c r="BO148" i="2"/>
  <c r="BM148" i="2"/>
  <c r="Y148" i="2"/>
  <c r="P148" i="2"/>
  <c r="BO147" i="2"/>
  <c r="BM147" i="2"/>
  <c r="Y147" i="2"/>
  <c r="Y149" i="2" s="1"/>
  <c r="P147" i="2"/>
  <c r="X145" i="2"/>
  <c r="X144" i="2"/>
  <c r="BO143" i="2"/>
  <c r="BM143" i="2"/>
  <c r="Y143" i="2"/>
  <c r="P143" i="2"/>
  <c r="BO142" i="2"/>
  <c r="BM142" i="2"/>
  <c r="Z142" i="2"/>
  <c r="Y142" i="2"/>
  <c r="P142" i="2"/>
  <c r="X139" i="2"/>
  <c r="X138" i="2"/>
  <c r="BO137" i="2"/>
  <c r="BN137" i="2"/>
  <c r="BM137" i="2"/>
  <c r="Z137" i="2"/>
  <c r="Y137" i="2"/>
  <c r="BP137" i="2" s="1"/>
  <c r="P137" i="2"/>
  <c r="BO136" i="2"/>
  <c r="BM136" i="2"/>
  <c r="Y136" i="2"/>
  <c r="P136" i="2"/>
  <c r="X134" i="2"/>
  <c r="X133" i="2"/>
  <c r="BO132" i="2"/>
  <c r="BM132" i="2"/>
  <c r="Y132" i="2"/>
  <c r="Z132" i="2" s="1"/>
  <c r="P132" i="2"/>
  <c r="BO131" i="2"/>
  <c r="BM131" i="2"/>
  <c r="Y131" i="2"/>
  <c r="Z131" i="2" s="1"/>
  <c r="P131" i="2"/>
  <c r="BO130" i="2"/>
  <c r="BM130" i="2"/>
  <c r="Y130" i="2"/>
  <c r="BP130" i="2" s="1"/>
  <c r="BO129" i="2"/>
  <c r="BM129" i="2"/>
  <c r="Y129" i="2"/>
  <c r="BN129" i="2" s="1"/>
  <c r="P129" i="2"/>
  <c r="BO128" i="2"/>
  <c r="BM128" i="2"/>
  <c r="Y128" i="2"/>
  <c r="BN128" i="2" s="1"/>
  <c r="BO127" i="2"/>
  <c r="BM127" i="2"/>
  <c r="Y127" i="2"/>
  <c r="BP127" i="2" s="1"/>
  <c r="P127" i="2"/>
  <c r="BO126" i="2"/>
  <c r="BM126" i="2"/>
  <c r="Y126" i="2"/>
  <c r="BP126" i="2" s="1"/>
  <c r="BO125" i="2"/>
  <c r="BM125" i="2"/>
  <c r="Y125" i="2"/>
  <c r="P125" i="2"/>
  <c r="BO124" i="2"/>
  <c r="BM124" i="2"/>
  <c r="Y124" i="2"/>
  <c r="BP124" i="2" s="1"/>
  <c r="P124" i="2"/>
  <c r="X122" i="2"/>
  <c r="X121" i="2"/>
  <c r="BO120" i="2"/>
  <c r="BM120" i="2"/>
  <c r="Y120" i="2"/>
  <c r="BN120" i="2" s="1"/>
  <c r="P120" i="2"/>
  <c r="BO119" i="2"/>
  <c r="BM119" i="2"/>
  <c r="Y119" i="2"/>
  <c r="Z119" i="2" s="1"/>
  <c r="P119" i="2"/>
  <c r="BO118" i="2"/>
  <c r="BM118" i="2"/>
  <c r="Y118" i="2"/>
  <c r="Y122" i="2" s="1"/>
  <c r="P118" i="2"/>
  <c r="X116" i="2"/>
  <c r="X115" i="2"/>
  <c r="BP114" i="2"/>
  <c r="BO114" i="2"/>
  <c r="BN114" i="2"/>
  <c r="BM114" i="2"/>
  <c r="Z114" i="2"/>
  <c r="Y114" i="2"/>
  <c r="P114" i="2"/>
  <c r="BO113" i="2"/>
  <c r="BM113" i="2"/>
  <c r="Y113" i="2"/>
  <c r="Z113" i="2" s="1"/>
  <c r="P113" i="2"/>
  <c r="BO112" i="2"/>
  <c r="BM112" i="2"/>
  <c r="Y112" i="2"/>
  <c r="BN112" i="2" s="1"/>
  <c r="P112" i="2"/>
  <c r="BO111" i="2"/>
  <c r="BM111" i="2"/>
  <c r="Y111" i="2"/>
  <c r="P111" i="2"/>
  <c r="BO110" i="2"/>
  <c r="BM110" i="2"/>
  <c r="Y110" i="2"/>
  <c r="BN110" i="2" s="1"/>
  <c r="P110" i="2"/>
  <c r="X107" i="2"/>
  <c r="X106" i="2"/>
  <c r="BO105" i="2"/>
  <c r="BM105" i="2"/>
  <c r="Z105" i="2"/>
  <c r="Y105" i="2"/>
  <c r="BP105" i="2" s="1"/>
  <c r="P105" i="2"/>
  <c r="BO104" i="2"/>
  <c r="BM104" i="2"/>
  <c r="Y104" i="2"/>
  <c r="BN104" i="2" s="1"/>
  <c r="P104" i="2"/>
  <c r="BO103" i="2"/>
  <c r="BM103" i="2"/>
  <c r="Y103" i="2"/>
  <c r="BP103" i="2" s="1"/>
  <c r="P103" i="2"/>
  <c r="BO102" i="2"/>
  <c r="BM102" i="2"/>
  <c r="Y102" i="2"/>
  <c r="Z102" i="2" s="1"/>
  <c r="BO101" i="2"/>
  <c r="BM101" i="2"/>
  <c r="Y101" i="2"/>
  <c r="BP101" i="2" s="1"/>
  <c r="BP100" i="2"/>
  <c r="BO100" i="2"/>
  <c r="BM100" i="2"/>
  <c r="Y100" i="2"/>
  <c r="BN100" i="2" s="1"/>
  <c r="P100" i="2"/>
  <c r="BO99" i="2"/>
  <c r="BM99" i="2"/>
  <c r="Z99" i="2"/>
  <c r="Y99" i="2"/>
  <c r="BN99" i="2" s="1"/>
  <c r="BO98" i="2"/>
  <c r="BM98" i="2"/>
  <c r="Y98" i="2"/>
  <c r="BN98" i="2" s="1"/>
  <c r="BO97" i="2"/>
  <c r="BM97" i="2"/>
  <c r="Y97" i="2"/>
  <c r="P97" i="2"/>
  <c r="BO96" i="2"/>
  <c r="BM96" i="2"/>
  <c r="Y96" i="2"/>
  <c r="Z96" i="2" s="1"/>
  <c r="P96" i="2"/>
  <c r="X94" i="2"/>
  <c r="X93" i="2"/>
  <c r="BO92" i="2"/>
  <c r="BM92" i="2"/>
  <c r="Y92" i="2"/>
  <c r="P92" i="2"/>
  <c r="BO91" i="2"/>
  <c r="BM91" i="2"/>
  <c r="Y91" i="2"/>
  <c r="BN91" i="2" s="1"/>
  <c r="P91" i="2"/>
  <c r="BO90" i="2"/>
  <c r="BM90" i="2"/>
  <c r="Y90" i="2"/>
  <c r="E635" i="2" s="1"/>
  <c r="P90" i="2"/>
  <c r="X87" i="2"/>
  <c r="X86" i="2"/>
  <c r="BO85" i="2"/>
  <c r="BM85" i="2"/>
  <c r="Y85" i="2"/>
  <c r="BN85" i="2" s="1"/>
  <c r="P85" i="2"/>
  <c r="BP84" i="2"/>
  <c r="BO84" i="2"/>
  <c r="BN84" i="2"/>
  <c r="BM84" i="2"/>
  <c r="Z84" i="2"/>
  <c r="Y84" i="2"/>
  <c r="P84" i="2"/>
  <c r="BO83" i="2"/>
  <c r="BM83" i="2"/>
  <c r="Y83" i="2"/>
  <c r="Z83" i="2" s="1"/>
  <c r="P83" i="2"/>
  <c r="X81" i="2"/>
  <c r="X80" i="2"/>
  <c r="BP79" i="2"/>
  <c r="BO79" i="2"/>
  <c r="BM79" i="2"/>
  <c r="Y79" i="2"/>
  <c r="BN79" i="2" s="1"/>
  <c r="P79" i="2"/>
  <c r="BO78" i="2"/>
  <c r="BM78" i="2"/>
  <c r="Z78" i="2"/>
  <c r="Y78" i="2"/>
  <c r="BN78" i="2" s="1"/>
  <c r="P78" i="2"/>
  <c r="BO77" i="2"/>
  <c r="BN77" i="2"/>
  <c r="BM77" i="2"/>
  <c r="Z77" i="2"/>
  <c r="Y77" i="2"/>
  <c r="BP77" i="2" s="1"/>
  <c r="P77" i="2"/>
  <c r="BO76" i="2"/>
  <c r="BM76" i="2"/>
  <c r="Y76" i="2"/>
  <c r="BP76" i="2" s="1"/>
  <c r="P76" i="2"/>
  <c r="BO75" i="2"/>
  <c r="BM75" i="2"/>
  <c r="Y75" i="2"/>
  <c r="BN75" i="2" s="1"/>
  <c r="P75" i="2"/>
  <c r="BP74" i="2"/>
  <c r="BO74" i="2"/>
  <c r="BN74" i="2"/>
  <c r="BM74" i="2"/>
  <c r="Z74" i="2"/>
  <c r="Y74" i="2"/>
  <c r="P74" i="2"/>
  <c r="X72" i="2"/>
  <c r="X71" i="2"/>
  <c r="BO70" i="2"/>
  <c r="BM70" i="2"/>
  <c r="Y70" i="2"/>
  <c r="BP70" i="2" s="1"/>
  <c r="P70" i="2"/>
  <c r="BO69" i="2"/>
  <c r="BM69" i="2"/>
  <c r="Y69" i="2"/>
  <c r="BN69" i="2" s="1"/>
  <c r="P69" i="2"/>
  <c r="BO68" i="2"/>
  <c r="BM68" i="2"/>
  <c r="Y68" i="2"/>
  <c r="BN68" i="2" s="1"/>
  <c r="P68" i="2"/>
  <c r="BO67" i="2"/>
  <c r="BM67" i="2"/>
  <c r="Y67" i="2"/>
  <c r="BP67" i="2" s="1"/>
  <c r="P67" i="2"/>
  <c r="BO66" i="2"/>
  <c r="BM66" i="2"/>
  <c r="Z66" i="2"/>
  <c r="Y66" i="2"/>
  <c r="BP66" i="2" s="1"/>
  <c r="P66" i="2"/>
  <c r="X64" i="2"/>
  <c r="X63" i="2"/>
  <c r="BO62" i="2"/>
  <c r="BM62" i="2"/>
  <c r="Y62" i="2"/>
  <c r="BP62" i="2" s="1"/>
  <c r="P62" i="2"/>
  <c r="BP61" i="2"/>
  <c r="BO61" i="2"/>
  <c r="BN61" i="2"/>
  <c r="BM61" i="2"/>
  <c r="Z61" i="2"/>
  <c r="Y61" i="2"/>
  <c r="P61" i="2"/>
  <c r="BO60" i="2"/>
  <c r="BM60" i="2"/>
  <c r="Y60" i="2"/>
  <c r="BP60" i="2" s="1"/>
  <c r="P60" i="2"/>
  <c r="BO59" i="2"/>
  <c r="BM59" i="2"/>
  <c r="Y59" i="2"/>
  <c r="BN59" i="2" s="1"/>
  <c r="P59" i="2"/>
  <c r="X57" i="2"/>
  <c r="X56" i="2"/>
  <c r="BO55" i="2"/>
  <c r="BM55" i="2"/>
  <c r="Y55" i="2"/>
  <c r="BP55" i="2" s="1"/>
  <c r="P55" i="2"/>
  <c r="BP54" i="2"/>
  <c r="BO54" i="2"/>
  <c r="BM54" i="2"/>
  <c r="Y54" i="2"/>
  <c r="BN54" i="2" s="1"/>
  <c r="P54" i="2"/>
  <c r="BO53" i="2"/>
  <c r="BM53" i="2"/>
  <c r="Y53" i="2"/>
  <c r="Z53" i="2" s="1"/>
  <c r="P53" i="2"/>
  <c r="BO52" i="2"/>
  <c r="BM52" i="2"/>
  <c r="Y52" i="2"/>
  <c r="BP52" i="2" s="1"/>
  <c r="P52" i="2"/>
  <c r="BP51" i="2"/>
  <c r="BO51" i="2"/>
  <c r="BN51" i="2"/>
  <c r="BM51" i="2"/>
  <c r="Z51" i="2"/>
  <c r="Y51" i="2"/>
  <c r="P51" i="2"/>
  <c r="BO50" i="2"/>
  <c r="BM50" i="2"/>
  <c r="Y50" i="2"/>
  <c r="BP50" i="2" s="1"/>
  <c r="P50" i="2"/>
  <c r="BO49" i="2"/>
  <c r="BM49" i="2"/>
  <c r="Y49" i="2"/>
  <c r="D635" i="2" s="1"/>
  <c r="P49" i="2"/>
  <c r="X46" i="2"/>
  <c r="X45" i="2"/>
  <c r="BO44" i="2"/>
  <c r="BM44" i="2"/>
  <c r="Y44" i="2"/>
  <c r="BP44" i="2" s="1"/>
  <c r="P44" i="2"/>
  <c r="BP43" i="2"/>
  <c r="BO43" i="2"/>
  <c r="BM43" i="2"/>
  <c r="Y43" i="2"/>
  <c r="BN43" i="2" s="1"/>
  <c r="P43" i="2"/>
  <c r="X41" i="2"/>
  <c r="X40" i="2"/>
  <c r="BO39" i="2"/>
  <c r="BM39" i="2"/>
  <c r="Y39" i="2"/>
  <c r="Z39" i="2" s="1"/>
  <c r="P39" i="2"/>
  <c r="BO38" i="2"/>
  <c r="BM38" i="2"/>
  <c r="Y38" i="2"/>
  <c r="BP38" i="2" s="1"/>
  <c r="P38" i="2"/>
  <c r="BO37" i="2"/>
  <c r="BM37" i="2"/>
  <c r="Y37" i="2"/>
  <c r="BN37" i="2" s="1"/>
  <c r="P37" i="2"/>
  <c r="BO36" i="2"/>
  <c r="BM36" i="2"/>
  <c r="Y36" i="2"/>
  <c r="Z36" i="2" s="1"/>
  <c r="P36" i="2"/>
  <c r="BO35" i="2"/>
  <c r="BM35" i="2"/>
  <c r="Y35" i="2"/>
  <c r="C635" i="2" s="1"/>
  <c r="P35" i="2"/>
  <c r="X31" i="2"/>
  <c r="Y30" i="2"/>
  <c r="X30" i="2"/>
  <c r="BP29" i="2"/>
  <c r="BO29" i="2"/>
  <c r="BN29" i="2"/>
  <c r="BM29" i="2"/>
  <c r="Z29" i="2"/>
  <c r="Z30" i="2" s="1"/>
  <c r="Y29" i="2"/>
  <c r="Y31" i="2" s="1"/>
  <c r="P29" i="2"/>
  <c r="X27" i="2"/>
  <c r="X26" i="2"/>
  <c r="X629" i="2" s="1"/>
  <c r="BO25" i="2"/>
  <c r="BM25" i="2"/>
  <c r="Y25" i="2"/>
  <c r="Z25" i="2" s="1"/>
  <c r="P25" i="2"/>
  <c r="BO24" i="2"/>
  <c r="BM24" i="2"/>
  <c r="Y24" i="2"/>
  <c r="BN24" i="2" s="1"/>
  <c r="P24" i="2"/>
  <c r="BO23" i="2"/>
  <c r="BM23" i="2"/>
  <c r="Y23" i="2"/>
  <c r="BN23" i="2" s="1"/>
  <c r="P23" i="2"/>
  <c r="BO22" i="2"/>
  <c r="X627" i="2" s="1"/>
  <c r="BM22" i="2"/>
  <c r="Z22" i="2"/>
  <c r="Y22" i="2"/>
  <c r="BP22" i="2" s="1"/>
  <c r="P22" i="2"/>
  <c r="H10" i="2"/>
  <c r="A9" i="2"/>
  <c r="F10" i="2" s="1"/>
  <c r="D7" i="2"/>
  <c r="Q6" i="2"/>
  <c r="P2" i="2"/>
  <c r="H9" i="2" l="1"/>
  <c r="A10" i="2"/>
  <c r="BP23" i="2"/>
  <c r="BN35" i="2"/>
  <c r="BP35" i="2"/>
  <c r="BN36" i="2"/>
  <c r="BP36" i="2"/>
  <c r="BP68" i="2"/>
  <c r="Y80" i="2"/>
  <c r="BN90" i="2"/>
  <c r="BP90" i="2"/>
  <c r="Y106" i="2"/>
  <c r="BN102" i="2"/>
  <c r="BP102" i="2"/>
  <c r="BN118" i="2"/>
  <c r="BP118" i="2"/>
  <c r="BN119" i="2"/>
  <c r="BP119" i="2"/>
  <c r="BP128" i="2"/>
  <c r="BN131" i="2"/>
  <c r="BP131" i="2"/>
  <c r="BN132" i="2"/>
  <c r="BP132" i="2"/>
  <c r="Y139" i="2"/>
  <c r="Y138" i="2"/>
  <c r="BP143" i="2"/>
  <c r="BN143" i="2"/>
  <c r="Z143" i="2"/>
  <c r="Z144" i="2" s="1"/>
  <c r="BP148" i="2"/>
  <c r="Z148" i="2"/>
  <c r="BP166" i="2"/>
  <c r="BN166" i="2"/>
  <c r="Z166" i="2"/>
  <c r="BN171" i="2"/>
  <c r="Z171" i="2"/>
  <c r="BP188" i="2"/>
  <c r="BN188" i="2"/>
  <c r="Z188" i="2"/>
  <c r="Z189" i="2"/>
  <c r="BP189" i="2"/>
  <c r="BN189" i="2"/>
  <c r="F9" i="2"/>
  <c r="J9" i="2"/>
  <c r="X626" i="2"/>
  <c r="Z23" i="2"/>
  <c r="BP24" i="2"/>
  <c r="X625" i="2"/>
  <c r="Z37" i="2"/>
  <c r="BP49" i="2"/>
  <c r="Z52" i="2"/>
  <c r="BN52" i="2"/>
  <c r="BP59" i="2"/>
  <c r="Z62" i="2"/>
  <c r="BN62" i="2"/>
  <c r="Z67" i="2"/>
  <c r="BN67" i="2"/>
  <c r="Z68" i="2"/>
  <c r="BP69" i="2"/>
  <c r="Z76" i="2"/>
  <c r="BP78" i="2"/>
  <c r="BN83" i="2"/>
  <c r="BP83" i="2"/>
  <c r="Z91" i="2"/>
  <c r="Y94" i="2"/>
  <c r="Y93" i="2"/>
  <c r="BP97" i="2"/>
  <c r="BP99" i="2"/>
  <c r="Z103" i="2"/>
  <c r="BN103" i="2"/>
  <c r="Z110" i="2"/>
  <c r="Y115" i="2"/>
  <c r="BN113" i="2"/>
  <c r="BP113" i="2"/>
  <c r="Z120" i="2"/>
  <c r="Y121" i="2"/>
  <c r="Z124" i="2"/>
  <c r="BN124" i="2"/>
  <c r="Y134" i="2"/>
  <c r="Z127" i="2"/>
  <c r="Z128" i="2"/>
  <c r="BP129" i="2"/>
  <c r="Z136" i="2"/>
  <c r="Z138" i="2" s="1"/>
  <c r="BN136" i="2"/>
  <c r="BP136" i="2"/>
  <c r="Y167" i="2"/>
  <c r="BN162" i="2"/>
  <c r="BP162" i="2"/>
  <c r="BP163" i="2"/>
  <c r="BN163" i="2"/>
  <c r="Z163" i="2"/>
  <c r="BN195" i="2"/>
  <c r="BP195" i="2"/>
  <c r="BP207" i="2"/>
  <c r="BP217" i="2"/>
  <c r="BN230" i="2"/>
  <c r="BP230" i="2"/>
  <c r="BN231" i="2"/>
  <c r="BP231" i="2"/>
  <c r="Y234" i="2"/>
  <c r="Y235" i="2"/>
  <c r="BN241" i="2"/>
  <c r="BP241" i="2"/>
  <c r="BN252" i="2"/>
  <c r="BP252" i="2"/>
  <c r="BN253" i="2"/>
  <c r="BP253" i="2"/>
  <c r="BP276" i="2"/>
  <c r="Y277" i="2"/>
  <c r="BN282" i="2"/>
  <c r="BP282" i="2"/>
  <c r="BN288" i="2"/>
  <c r="BP288" i="2"/>
  <c r="Y293" i="2"/>
  <c r="BN289" i="2"/>
  <c r="BP289" i="2"/>
  <c r="BN338" i="2"/>
  <c r="BP338" i="2"/>
  <c r="Y339" i="2"/>
  <c r="Y340" i="2"/>
  <c r="BN349" i="2"/>
  <c r="BP349" i="2"/>
  <c r="BN350" i="2"/>
  <c r="BP350" i="2"/>
  <c r="BP361" i="2"/>
  <c r="Y373" i="2"/>
  <c r="Y374" i="2"/>
  <c r="BP384" i="2"/>
  <c r="BP401" i="2"/>
  <c r="Y412" i="2"/>
  <c r="Y422" i="2"/>
  <c r="BN420" i="2"/>
  <c r="BP420" i="2"/>
  <c r="Y421" i="2"/>
  <c r="BN424" i="2"/>
  <c r="BP424" i="2"/>
  <c r="Y425" i="2"/>
  <c r="Y426" i="2"/>
  <c r="BN435" i="2"/>
  <c r="BP435" i="2"/>
  <c r="BN436" i="2"/>
  <c r="BP436" i="2"/>
  <c r="Y442" i="2"/>
  <c r="Y443" i="2"/>
  <c r="BN465" i="2"/>
  <c r="BP465" i="2"/>
  <c r="Y485" i="2"/>
  <c r="BP513" i="2"/>
  <c r="Z513" i="2"/>
  <c r="BP519" i="2"/>
  <c r="BN519" i="2"/>
  <c r="Z519" i="2"/>
  <c r="BP522" i="2"/>
  <c r="BN522" i="2"/>
  <c r="Z522" i="2"/>
  <c r="BP533" i="2"/>
  <c r="BN533" i="2"/>
  <c r="Z533" i="2"/>
  <c r="BP538" i="2"/>
  <c r="BN538" i="2"/>
  <c r="Z538" i="2"/>
  <c r="BN540" i="2"/>
  <c r="BP540" i="2"/>
  <c r="BP542" i="2"/>
  <c r="BN542" i="2"/>
  <c r="Z542" i="2"/>
  <c r="BN547" i="2"/>
  <c r="Z547" i="2"/>
  <c r="AE635" i="2"/>
  <c r="Y573" i="2"/>
  <c r="Z567" i="2"/>
  <c r="BP567" i="2"/>
  <c r="BN583" i="2"/>
  <c r="Z583" i="2"/>
  <c r="BN585" i="2"/>
  <c r="BP585" i="2"/>
  <c r="BN593" i="2"/>
  <c r="Y144" i="2"/>
  <c r="H635" i="2"/>
  <c r="Y178" i="2"/>
  <c r="BN184" i="2"/>
  <c r="BP184" i="2"/>
  <c r="BN185" i="2"/>
  <c r="BP185" i="2"/>
  <c r="Z199" i="2"/>
  <c r="Z201" i="2" s="1"/>
  <c r="Y202" i="2"/>
  <c r="Z206" i="2"/>
  <c r="BN206" i="2"/>
  <c r="Z207" i="2"/>
  <c r="BP208" i="2"/>
  <c r="Z211" i="2"/>
  <c r="BN211" i="2"/>
  <c r="Y228" i="2"/>
  <c r="Z216" i="2"/>
  <c r="BN216" i="2"/>
  <c r="Z217" i="2"/>
  <c r="BP218" i="2"/>
  <c r="Z221" i="2"/>
  <c r="BN221" i="2"/>
  <c r="BN225" i="2"/>
  <c r="BP225" i="2"/>
  <c r="BN226" i="2"/>
  <c r="BP226" i="2"/>
  <c r="Z232" i="2"/>
  <c r="Z234" i="2" s="1"/>
  <c r="Z246" i="2"/>
  <c r="BN246" i="2"/>
  <c r="Z247" i="2"/>
  <c r="BN247" i="2"/>
  <c r="Z254" i="2"/>
  <c r="Z263" i="2"/>
  <c r="BP265" i="2"/>
  <c r="Z267" i="2"/>
  <c r="BN267" i="2"/>
  <c r="Z268" i="2"/>
  <c r="BN268" i="2"/>
  <c r="Z276" i="2"/>
  <c r="Z277" i="2" s="1"/>
  <c r="Y285" i="2"/>
  <c r="Z283" i="2"/>
  <c r="Z284" i="2" s="1"/>
  <c r="BN283" i="2"/>
  <c r="Y284" i="2"/>
  <c r="Z290" i="2"/>
  <c r="Z292" i="2"/>
  <c r="BN292" i="2"/>
  <c r="BP301" i="2"/>
  <c r="Y302" i="2"/>
  <c r="Z305" i="2"/>
  <c r="Z306" i="2" s="1"/>
  <c r="BN305" i="2"/>
  <c r="BP305" i="2"/>
  <c r="BP314" i="2"/>
  <c r="Y315" i="2"/>
  <c r="Z318" i="2"/>
  <c r="Z320" i="2" s="1"/>
  <c r="BN318" i="2"/>
  <c r="BP318" i="2"/>
  <c r="BN319" i="2"/>
  <c r="BP319" i="2"/>
  <c r="Z329" i="2"/>
  <c r="BN329" i="2"/>
  <c r="Y331" i="2"/>
  <c r="Z343" i="2"/>
  <c r="BN343" i="2"/>
  <c r="Z344" i="2"/>
  <c r="BN344" i="2"/>
  <c r="Z354" i="2"/>
  <c r="BN354" i="2"/>
  <c r="Z361" i="2"/>
  <c r="BP362" i="2"/>
  <c r="Z365" i="2"/>
  <c r="BN365" i="2"/>
  <c r="Y367" i="2"/>
  <c r="Z370" i="2"/>
  <c r="BN370" i="2"/>
  <c r="BP371" i="2"/>
  <c r="Y379" i="2"/>
  <c r="BP376" i="2"/>
  <c r="Z378" i="2"/>
  <c r="BN378" i="2"/>
  <c r="Y380" i="2"/>
  <c r="Z384" i="2"/>
  <c r="Z389" i="2"/>
  <c r="Z390" i="2" s="1"/>
  <c r="Y390" i="2"/>
  <c r="Z401" i="2"/>
  <c r="BP402" i="2"/>
  <c r="Z405" i="2"/>
  <c r="BN405" i="2"/>
  <c r="BN409" i="2"/>
  <c r="BP409" i="2"/>
  <c r="BN410" i="2"/>
  <c r="BP410" i="2"/>
  <c r="Z415" i="2"/>
  <c r="Z416" i="2" s="1"/>
  <c r="BN415" i="2"/>
  <c r="Y416" i="2"/>
  <c r="Z419" i="2"/>
  <c r="BN419" i="2"/>
  <c r="Z429" i="2"/>
  <c r="BN429" i="2"/>
  <c r="Z430" i="2"/>
  <c r="BN430" i="2"/>
  <c r="Z440" i="2"/>
  <c r="Z442" i="2" s="1"/>
  <c r="BN440" i="2"/>
  <c r="Z445" i="2"/>
  <c r="Z446" i="2"/>
  <c r="BN446" i="2"/>
  <c r="Y473" i="2"/>
  <c r="Z460" i="2"/>
  <c r="Z461" i="2"/>
  <c r="BN461" i="2"/>
  <c r="Z466" i="2"/>
  <c r="BN466" i="2"/>
  <c r="Z467" i="2"/>
  <c r="BN467" i="2"/>
  <c r="Z468" i="2"/>
  <c r="BN468" i="2"/>
  <c r="Z471" i="2"/>
  <c r="BP482" i="2"/>
  <c r="Y492" i="2"/>
  <c r="Z488" i="2"/>
  <c r="BN488" i="2"/>
  <c r="Z489" i="2"/>
  <c r="BP489" i="2"/>
  <c r="BN489" i="2"/>
  <c r="AC635" i="2"/>
  <c r="Y503" i="2"/>
  <c r="Y502" i="2"/>
  <c r="BP501" i="2"/>
  <c r="BN501" i="2"/>
  <c r="Z501" i="2"/>
  <c r="Z502" i="2" s="1"/>
  <c r="BN515" i="2"/>
  <c r="BP515" i="2"/>
  <c r="BN516" i="2"/>
  <c r="Z516" i="2"/>
  <c r="BP521" i="2"/>
  <c r="Z521" i="2"/>
  <c r="BN526" i="2"/>
  <c r="BP526" i="2"/>
  <c r="BP530" i="2"/>
  <c r="Y535" i="2"/>
  <c r="BN530" i="2"/>
  <c r="Z530" i="2"/>
  <c r="BP532" i="2"/>
  <c r="Z532" i="2"/>
  <c r="BN537" i="2"/>
  <c r="BP537" i="2"/>
  <c r="BP539" i="2"/>
  <c r="BN539" i="2"/>
  <c r="Z539" i="2"/>
  <c r="BP541" i="2"/>
  <c r="BN541" i="2"/>
  <c r="Z541" i="2"/>
  <c r="BP546" i="2"/>
  <c r="BN546" i="2"/>
  <c r="Z546" i="2"/>
  <c r="BP554" i="2"/>
  <c r="BN554" i="2"/>
  <c r="Z554" i="2"/>
  <c r="BP559" i="2"/>
  <c r="BN559" i="2"/>
  <c r="Z559" i="2"/>
  <c r="Z560" i="2" s="1"/>
  <c r="Z570" i="2"/>
  <c r="BP570" i="2"/>
  <c r="BP577" i="2"/>
  <c r="BN577" i="2"/>
  <c r="Z577" i="2"/>
  <c r="BP584" i="2"/>
  <c r="Z584" i="2"/>
  <c r="BN596" i="2"/>
  <c r="Y604" i="2"/>
  <c r="Y605" i="2"/>
  <c r="BN600" i="2"/>
  <c r="AF635" i="2"/>
  <c r="BN608" i="2"/>
  <c r="BP608" i="2"/>
  <c r="BN613" i="2"/>
  <c r="Y618" i="2"/>
  <c r="Y619" i="2"/>
  <c r="BN490" i="2"/>
  <c r="BP490" i="2"/>
  <c r="Y498" i="2"/>
  <c r="BN496" i="2"/>
  <c r="BP496" i="2"/>
  <c r="AD635" i="2"/>
  <c r="BN511" i="2"/>
  <c r="BP511" i="2"/>
  <c r="BP523" i="2"/>
  <c r="BN525" i="2"/>
  <c r="BN531" i="2"/>
  <c r="BP531" i="2"/>
  <c r="BP558" i="2"/>
  <c r="Y560" i="2"/>
  <c r="Y561" i="2"/>
  <c r="BN566" i="2"/>
  <c r="BP566" i="2"/>
  <c r="BN569" i="2"/>
  <c r="BP569" i="2"/>
  <c r="Z589" i="2"/>
  <c r="BN582" i="2"/>
  <c r="BP582" i="2"/>
  <c r="BN588" i="2"/>
  <c r="BP588" i="2"/>
  <c r="Y589" i="2"/>
  <c r="BP592" i="2"/>
  <c r="BP595" i="2"/>
  <c r="BN603" i="2"/>
  <c r="X628" i="2"/>
  <c r="Z534" i="2"/>
  <c r="BP39" i="2"/>
  <c r="BN199" i="2"/>
  <c r="BP25" i="2"/>
  <c r="Y40" i="2"/>
  <c r="Y45" i="2"/>
  <c r="BN53" i="2"/>
  <c r="Y56" i="2"/>
  <c r="Y64" i="2"/>
  <c r="BP75" i="2"/>
  <c r="BP85" i="2"/>
  <c r="BN96" i="2"/>
  <c r="BP104" i="2"/>
  <c r="BN125" i="2"/>
  <c r="Y154" i="2"/>
  <c r="Z162" i="2"/>
  <c r="BP164" i="2"/>
  <c r="BN181" i="2"/>
  <c r="BP204" i="2"/>
  <c r="Y213" i="2"/>
  <c r="BN222" i="2"/>
  <c r="BN238" i="2"/>
  <c r="BN249" i="2"/>
  <c r="BN270" i="2"/>
  <c r="Y325" i="2"/>
  <c r="BN346" i="2"/>
  <c r="BN356" i="2"/>
  <c r="BN366" i="2"/>
  <c r="BP383" i="2"/>
  <c r="BN394" i="2"/>
  <c r="BN406" i="2"/>
  <c r="BN432" i="2"/>
  <c r="BN447" i="2"/>
  <c r="Y450" i="2"/>
  <c r="BN459" i="2"/>
  <c r="BN462" i="2"/>
  <c r="Y478" i="2"/>
  <c r="BP505" i="2"/>
  <c r="BN520" i="2"/>
  <c r="BP544" i="2"/>
  <c r="BN552" i="2"/>
  <c r="Y555" i="2"/>
  <c r="BN575" i="2"/>
  <c r="BN578" i="2"/>
  <c r="Y590" i="2"/>
  <c r="BP594" i="2"/>
  <c r="Z609" i="2"/>
  <c r="O635" i="2"/>
  <c r="BN50" i="2"/>
  <c r="BN60" i="2"/>
  <c r="BP98" i="2"/>
  <c r="BP171" i="2"/>
  <c r="Y26" i="2"/>
  <c r="Z35" i="2"/>
  <c r="BP37" i="2"/>
  <c r="Y71" i="2"/>
  <c r="BP91" i="2"/>
  <c r="BP110" i="2"/>
  <c r="Z118" i="2"/>
  <c r="Z121" i="2" s="1"/>
  <c r="BP120" i="2"/>
  <c r="Y145" i="2"/>
  <c r="Y168" i="2"/>
  <c r="BP186" i="2"/>
  <c r="BP232" i="2"/>
  <c r="BP254" i="2"/>
  <c r="BN276" i="2"/>
  <c r="Z288" i="2"/>
  <c r="BP290" i="2"/>
  <c r="BN301" i="2"/>
  <c r="BN314" i="2"/>
  <c r="Y330" i="2"/>
  <c r="Z338" i="2"/>
  <c r="Z339" i="2" s="1"/>
  <c r="BN376" i="2"/>
  <c r="BP389" i="2"/>
  <c r="BN401" i="2"/>
  <c r="BP470" i="2"/>
  <c r="Y484" i="2"/>
  <c r="BP512" i="2"/>
  <c r="Y534" i="2"/>
  <c r="BP547" i="2"/>
  <c r="BN567" i="2"/>
  <c r="BN570" i="2"/>
  <c r="BP583" i="2"/>
  <c r="BP586" i="2"/>
  <c r="Z600" i="2"/>
  <c r="Z603" i="2"/>
  <c r="BP621" i="2"/>
  <c r="P635" i="2"/>
  <c r="BN39" i="2"/>
  <c r="Y41" i="2"/>
  <c r="BP53" i="2"/>
  <c r="Y86" i="2"/>
  <c r="BP96" i="2"/>
  <c r="BP125" i="2"/>
  <c r="Y150" i="2"/>
  <c r="Y173" i="2"/>
  <c r="BP181" i="2"/>
  <c r="BP222" i="2"/>
  <c r="BP238" i="2"/>
  <c r="BP249" i="2"/>
  <c r="BP270" i="2"/>
  <c r="Y294" i="2"/>
  <c r="Y307" i="2"/>
  <c r="BP346" i="2"/>
  <c r="BP356" i="2"/>
  <c r="BP366" i="2"/>
  <c r="BP394" i="2"/>
  <c r="BP406" i="2"/>
  <c r="BP432" i="2"/>
  <c r="BP447" i="2"/>
  <c r="BP459" i="2"/>
  <c r="BP462" i="2"/>
  <c r="Y474" i="2"/>
  <c r="Y506" i="2"/>
  <c r="BP520" i="2"/>
  <c r="BP552" i="2"/>
  <c r="BP575" i="2"/>
  <c r="BP578" i="2"/>
  <c r="BN609" i="2"/>
  <c r="Y615" i="2"/>
  <c r="Y255" i="2"/>
  <c r="Y326" i="2"/>
  <c r="Y451" i="2"/>
  <c r="Y479" i="2"/>
  <c r="Y556" i="2"/>
  <c r="Z622" i="2"/>
  <c r="R635" i="2"/>
  <c r="Z38" i="2"/>
  <c r="Z92" i="2"/>
  <c r="Z126" i="2"/>
  <c r="Z576" i="2"/>
  <c r="Z579" i="2" s="1"/>
  <c r="Y579" i="2"/>
  <c r="Z617" i="2"/>
  <c r="Z618" i="2" s="1"/>
  <c r="S635" i="2"/>
  <c r="Z147" i="2"/>
  <c r="Z149" i="2" s="1"/>
  <c r="Z54" i="2"/>
  <c r="BN76" i="2"/>
  <c r="Y87" i="2"/>
  <c r="Z97" i="2"/>
  <c r="BN105" i="2"/>
  <c r="BN142" i="2"/>
  <c r="Z152" i="2"/>
  <c r="Z177" i="2"/>
  <c r="Z178" i="2" s="1"/>
  <c r="Z182" i="2"/>
  <c r="BN205" i="2"/>
  <c r="BN215" i="2"/>
  <c r="Z223" i="2"/>
  <c r="Z239" i="2"/>
  <c r="Z250" i="2"/>
  <c r="BN263" i="2"/>
  <c r="Z271" i="2"/>
  <c r="Z297" i="2"/>
  <c r="Z298" i="2" s="1"/>
  <c r="Z310" i="2"/>
  <c r="Z311" i="2" s="1"/>
  <c r="Z347" i="2"/>
  <c r="Z357" i="2"/>
  <c r="Z358" i="2" s="1"/>
  <c r="Z395" i="2"/>
  <c r="Z396" i="2" s="1"/>
  <c r="Z407" i="2"/>
  <c r="Z433" i="2"/>
  <c r="BN445" i="2"/>
  <c r="Z448" i="2"/>
  <c r="Z453" i="2"/>
  <c r="Z454" i="2" s="1"/>
  <c r="Z463" i="2"/>
  <c r="Z476" i="2"/>
  <c r="Y507" i="2"/>
  <c r="Z553" i="2"/>
  <c r="Z555" i="2" s="1"/>
  <c r="Z565" i="2"/>
  <c r="Z568" i="2"/>
  <c r="Z571" i="2"/>
  <c r="BN584" i="2"/>
  <c r="BN587" i="2"/>
  <c r="BP600" i="2"/>
  <c r="BN622" i="2"/>
  <c r="T635" i="2"/>
  <c r="Y57" i="2"/>
  <c r="Y27" i="2"/>
  <c r="Y72" i="2"/>
  <c r="Z111" i="2"/>
  <c r="Z187" i="2"/>
  <c r="BN66" i="2"/>
  <c r="BN165" i="2"/>
  <c r="Z24" i="2"/>
  <c r="Z26" i="2" s="1"/>
  <c r="BN38" i="2"/>
  <c r="Z49" i="2"/>
  <c r="Z59" i="2"/>
  <c r="Z69" i="2"/>
  <c r="Z79" i="2"/>
  <c r="BN92" i="2"/>
  <c r="Z100" i="2"/>
  <c r="BN111" i="2"/>
  <c r="BN126" i="2"/>
  <c r="Z129" i="2"/>
  <c r="BN147" i="2"/>
  <c r="Z158" i="2"/>
  <c r="Z159" i="2" s="1"/>
  <c r="BN170" i="2"/>
  <c r="BN187" i="2"/>
  <c r="Y190" i="2"/>
  <c r="Z208" i="2"/>
  <c r="Z218" i="2"/>
  <c r="BN233" i="2"/>
  <c r="Y256" i="2"/>
  <c r="Z266" i="2"/>
  <c r="Z272" i="2" s="1"/>
  <c r="BN291" i="2"/>
  <c r="Y320" i="2"/>
  <c r="Z328" i="2"/>
  <c r="Z330" i="2" s="1"/>
  <c r="Z362" i="2"/>
  <c r="Z367" i="2" s="1"/>
  <c r="Z372" i="2"/>
  <c r="Z373" i="2" s="1"/>
  <c r="Z377" i="2"/>
  <c r="Z379" i="2" s="1"/>
  <c r="Y391" i="2"/>
  <c r="Z402" i="2"/>
  <c r="BN460" i="2"/>
  <c r="BN471" i="2"/>
  <c r="Z482" i="2"/>
  <c r="Z484" i="2" s="1"/>
  <c r="Z487" i="2"/>
  <c r="Z491" i="2" s="1"/>
  <c r="BN513" i="2"/>
  <c r="BN521" i="2"/>
  <c r="Z524" i="2"/>
  <c r="Z537" i="2"/>
  <c r="Z540" i="2"/>
  <c r="BN548" i="2"/>
  <c r="BN576" i="2"/>
  <c r="Y610" i="2"/>
  <c r="BN617" i="2"/>
  <c r="B635" i="2"/>
  <c r="Y46" i="2"/>
  <c r="BN97" i="2"/>
  <c r="BN152" i="2"/>
  <c r="BN177" i="2"/>
  <c r="BN182" i="2"/>
  <c r="Y196" i="2"/>
  <c r="BP215" i="2"/>
  <c r="Y242" i="2"/>
  <c r="BP263" i="2"/>
  <c r="BN271" i="2"/>
  <c r="BN297" i="2"/>
  <c r="BN310" i="2"/>
  <c r="BN357" i="2"/>
  <c r="Y368" i="2"/>
  <c r="BN395" i="2"/>
  <c r="BN407" i="2"/>
  <c r="BN433" i="2"/>
  <c r="BN448" i="2"/>
  <c r="BN453" i="2"/>
  <c r="BN463" i="2"/>
  <c r="BN476" i="2"/>
  <c r="Y527" i="2"/>
  <c r="BN553" i="2"/>
  <c r="BN565" i="2"/>
  <c r="BN568" i="2"/>
  <c r="BN571" i="2"/>
  <c r="Y580" i="2"/>
  <c r="Z601" i="2"/>
  <c r="V635" i="2"/>
  <c r="Y155" i="2"/>
  <c r="Z170" i="2"/>
  <c r="Z172" i="2" s="1"/>
  <c r="Z43" i="2"/>
  <c r="BP142" i="2"/>
  <c r="BN223" i="2"/>
  <c r="BN239" i="2"/>
  <c r="BN250" i="2"/>
  <c r="BN347" i="2"/>
  <c r="BN49" i="2"/>
  <c r="Z90" i="2"/>
  <c r="Z93" i="2" s="1"/>
  <c r="BP92" i="2"/>
  <c r="BP111" i="2"/>
  <c r="BP147" i="2"/>
  <c r="BN158" i="2"/>
  <c r="BP170" i="2"/>
  <c r="Y201" i="2"/>
  <c r="Z289" i="2"/>
  <c r="BN402" i="2"/>
  <c r="Z420" i="2"/>
  <c r="Z421" i="2" s="1"/>
  <c r="BN482" i="2"/>
  <c r="BN487" i="2"/>
  <c r="Z496" i="2"/>
  <c r="Z497" i="2" s="1"/>
  <c r="Z511" i="2"/>
  <c r="Z593" i="2"/>
  <c r="Z596" i="2"/>
  <c r="BP617" i="2"/>
  <c r="W635" i="2"/>
  <c r="BP177" i="2"/>
  <c r="Y191" i="2"/>
  <c r="BP297" i="2"/>
  <c r="BP310" i="2"/>
  <c r="Y385" i="2"/>
  <c r="BP453" i="2"/>
  <c r="BN532" i="2"/>
  <c r="BN543" i="2"/>
  <c r="BP565" i="2"/>
  <c r="BN601" i="2"/>
  <c r="Y611" i="2"/>
  <c r="Y623" i="2"/>
  <c r="Y197" i="2"/>
  <c r="Y243" i="2"/>
  <c r="Y528" i="2"/>
  <c r="Y549" i="2"/>
  <c r="F635" i="2"/>
  <c r="Y635" i="2"/>
  <c r="Z98" i="2"/>
  <c r="Z112" i="2"/>
  <c r="Y272" i="2"/>
  <c r="Y298" i="2"/>
  <c r="Y311" i="2"/>
  <c r="Y358" i="2"/>
  <c r="Y396" i="2"/>
  <c r="Y454" i="2"/>
  <c r="Y572" i="2"/>
  <c r="Z613" i="2"/>
  <c r="Z614" i="2" s="1"/>
  <c r="G635" i="2"/>
  <c r="Z635" i="2"/>
  <c r="BN22" i="2"/>
  <c r="Z101" i="2"/>
  <c r="Y107" i="2"/>
  <c r="Z130" i="2"/>
  <c r="Z153" i="2"/>
  <c r="Z183" i="2"/>
  <c r="Z190" i="2" s="1"/>
  <c r="Z194" i="2"/>
  <c r="Z196" i="2" s="1"/>
  <c r="Z224" i="2"/>
  <c r="Z227" i="2" s="1"/>
  <c r="Z240" i="2"/>
  <c r="Z251" i="2"/>
  <c r="Z324" i="2"/>
  <c r="Z325" i="2" s="1"/>
  <c r="Z348" i="2"/>
  <c r="Y386" i="2"/>
  <c r="Z408" i="2"/>
  <c r="Z434" i="2"/>
  <c r="Z449" i="2"/>
  <c r="Z477" i="2"/>
  <c r="Z525" i="2"/>
  <c r="BP593" i="2"/>
  <c r="Z608" i="2"/>
  <c r="Y624" i="2"/>
  <c r="Z44" i="2"/>
  <c r="BN148" i="2"/>
  <c r="Y550" i="2"/>
  <c r="I635" i="2"/>
  <c r="AB635" i="2"/>
  <c r="Z55" i="2"/>
  <c r="BN44" i="2"/>
  <c r="BN55" i="2"/>
  <c r="Z75" i="2"/>
  <c r="Z80" i="2" s="1"/>
  <c r="Z85" i="2"/>
  <c r="Z86" i="2" s="1"/>
  <c r="BN101" i="2"/>
  <c r="Z104" i="2"/>
  <c r="BN130" i="2"/>
  <c r="Y133" i="2"/>
  <c r="BN153" i="2"/>
  <c r="Z164" i="2"/>
  <c r="BN183" i="2"/>
  <c r="BN194" i="2"/>
  <c r="Z204" i="2"/>
  <c r="Z212" i="2" s="1"/>
  <c r="BN224" i="2"/>
  <c r="Y227" i="2"/>
  <c r="BN240" i="2"/>
  <c r="BN251" i="2"/>
  <c r="Y273" i="2"/>
  <c r="BN324" i="2"/>
  <c r="BN348" i="2"/>
  <c r="Y351" i="2"/>
  <c r="Y359" i="2"/>
  <c r="Z383" i="2"/>
  <c r="Z385" i="2" s="1"/>
  <c r="Y397" i="2"/>
  <c r="BN408" i="2"/>
  <c r="Y411" i="2"/>
  <c r="BN434" i="2"/>
  <c r="Y437" i="2"/>
  <c r="BN449" i="2"/>
  <c r="BN477" i="2"/>
  <c r="Y491" i="2"/>
  <c r="Z505" i="2"/>
  <c r="Z506" i="2" s="1"/>
  <c r="Z544" i="2"/>
  <c r="Z594" i="2"/>
  <c r="Y597" i="2"/>
  <c r="J635" i="2"/>
  <c r="Z70" i="2"/>
  <c r="BN127" i="2"/>
  <c r="BN25" i="2"/>
  <c r="BP112" i="2"/>
  <c r="Y212" i="2"/>
  <c r="BP613" i="2"/>
  <c r="Z621" i="2"/>
  <c r="Z623" i="2" s="1"/>
  <c r="K635" i="2"/>
  <c r="BN70" i="2"/>
  <c r="Y81" i="2"/>
  <c r="Y116" i="2"/>
  <c r="Z125" i="2"/>
  <c r="Z133" i="2" s="1"/>
  <c r="Z459" i="2"/>
  <c r="Z473" i="2" s="1"/>
  <c r="L635" i="2"/>
  <c r="Z50" i="2"/>
  <c r="Z60" i="2"/>
  <c r="Y63" i="2"/>
  <c r="BP343" i="2"/>
  <c r="BP429" i="2"/>
  <c r="Z450" i="2" l="1"/>
  <c r="Z437" i="2"/>
  <c r="Z351" i="2"/>
  <c r="Z242" i="2"/>
  <c r="Z154" i="2"/>
  <c r="Z167" i="2"/>
  <c r="Y627" i="2"/>
  <c r="Z527" i="2"/>
  <c r="Z71" i="2"/>
  <c r="Z115" i="2"/>
  <c r="Z255" i="2"/>
  <c r="Z106" i="2"/>
  <c r="Z293" i="2"/>
  <c r="Z604" i="2"/>
  <c r="Y625" i="2"/>
  <c r="Z411" i="2"/>
  <c r="Z63" i="2"/>
  <c r="Z572" i="2"/>
  <c r="Z45" i="2"/>
  <c r="Z597" i="2"/>
  <c r="Z610" i="2"/>
  <c r="Y626" i="2"/>
  <c r="Y628" i="2" s="1"/>
  <c r="Z56" i="2"/>
  <c r="Z549" i="2"/>
  <c r="Z478" i="2"/>
  <c r="Z40" i="2"/>
  <c r="Y629" i="2"/>
  <c r="Z630" i="2" l="1"/>
</calcChain>
</file>

<file path=xl/sharedStrings.xml><?xml version="1.0" encoding="utf-8"?>
<sst xmlns="http://schemas.openxmlformats.org/spreadsheetml/2006/main" count="4921" uniqueCount="1041">
  <si>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</si>
  <si>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</si>
  <si>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</si>
  <si>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</si>
  <si>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</si>
  <si>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</si>
  <si>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</si>
  <si>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</si>
  <si>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</si>
  <si>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</si>
  <si>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</si>
  <si>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</si>
  <si>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</si>
  <si>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</si>
  <si>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</si>
  <si>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</si>
  <si>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</si>
  <si>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</si>
  <si>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</si>
  <si>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</si>
  <si>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</si>
  <si>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</si>
  <si>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</si>
  <si>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</si>
  <si>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</si>
  <si>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</si>
  <si>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</si>
  <si>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</si>
  <si>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</si>
  <si>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</si>
  <si>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</si>
  <si>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</si>
  <si>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</si>
  <si>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</si>
  <si>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</si>
  <si>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</si>
  <si>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</si>
  <si>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</si>
  <si>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</si>
  <si>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</si>
  <si>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</si>
  <si>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</si>
  <si>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</si>
  <si>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</si>
  <si>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</si>
  <si>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</si>
  <si>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</si>
  <si>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</si>
  <si>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</si>
  <si>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</si>
  <si>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</si>
  <si>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</si>
  <si>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</si>
  <si>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</si>
  <si>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</si>
  <si>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</si>
  <si>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</si>
  <si>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</si>
  <si>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</si>
  <si>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</si>
  <si>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</si>
  <si>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</si>
  <si>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</si>
  <si>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</si>
  <si>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</si>
  <si>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</si>
  <si>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</si>
  <si>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17.03.2025</t>
  </si>
  <si>
    <t>12.03.2025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</si>
  <si>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</si>
  <si>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</si>
  <si>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</si>
  <si>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</si>
  <si>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</si>
  <si>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</si>
  <si>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</si>
  <si>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</si>
  <si>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</si>
  <si>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</si>
  <si>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</si>
  <si>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</si>
  <si>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</si>
  <si>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</si>
  <si>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</si>
  <si>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</si>
  <si>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</si>
  <si>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</si>
  <si>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</si>
  <si>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</si>
  <si>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</si>
  <si>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</si>
  <si>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</si>
  <si>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</si>
  <si>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</si>
  <si>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</si>
  <si>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</si>
  <si>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</si>
  <si>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</si>
  <si>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</si>
  <si>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</si>
  <si>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</si>
  <si>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</si>
  <si>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</si>
  <si>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</si>
  <si>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</si>
  <si>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</si>
  <si>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</si>
  <si>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</si>
  <si>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</si>
  <si>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</si>
  <si>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</si>
  <si>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</si>
  <si>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</si>
  <si>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</si>
  <si>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</si>
  <si>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</si>
  <si>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</si>
  <si>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</si>
  <si>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</si>
  <si>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</si>
  <si>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</si>
  <si>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</si>
  <si>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</si>
  <si>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</si>
  <si>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</si>
  <si>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</si>
  <si>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</si>
  <si>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</si>
  <si>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</si>
  <si>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</si>
  <si>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</si>
  <si>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</si>
  <si>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</si>
  <si>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</si>
  <si>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</si>
  <si>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</si>
  <si>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</si>
  <si>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</si>
  <si>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</si>
  <si>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</si>
  <si>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</si>
  <si>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</si>
  <si>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</si>
  <si>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</si>
  <si>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</si>
  <si>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</si>
  <si>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</si>
  <si>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</si>
  <si>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</si>
  <si>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</si>
  <si>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</si>
  <si>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</si>
  <si>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</si>
  <si>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</si>
  <si>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</si>
  <si>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</si>
  <si>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</si>
  <si>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</si>
  <si>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</si>
  <si>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</si>
  <si>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</si>
  <si>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</si>
  <si>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</si>
  <si>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</si>
  <si>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</si>
  <si>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</si>
  <si>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</si>
  <si>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</si>
  <si>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</si>
  <si>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</si>
  <si>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</si>
  <si>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</si>
  <si>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</si>
  <si>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</si>
  <si>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</si>
  <si>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</si>
  <si>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</si>
  <si>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</si>
  <si>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</si>
  <si>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</si>
  <si>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</si>
  <si>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</si>
  <si>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</si>
  <si>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</si>
  <si>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</si>
  <si>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</si>
  <si>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</si>
  <si>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</si>
  <si>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</si>
  <si>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</si>
  <si>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</si>
  <si>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</si>
  <si>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</si>
  <si>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</si>
  <si>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</si>
  <si>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</si>
  <si>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</si>
  <si>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</si>
  <si>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</si>
  <si>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</si>
  <si>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</si>
  <si>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</si>
  <si>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</si>
  <si>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</si>
  <si>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</si>
  <si>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</si>
  <si>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</si>
  <si>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</si>
  <si>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</si>
  <si>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</si>
  <si>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</si>
  <si>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22.03.2025</t>
  </si>
  <si>
    <t>P003986</t>
  </si>
  <si>
    <t>Сосиски «Молокуши (Вязанка Молочные)» Весовой п/а мгс ТМ «Вязанка»</t>
  </si>
  <si>
    <t>ЕАЭС N RU Д-RU.РА03.В.39392/23</t>
  </si>
  <si>
    <t>18.03.2025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</si>
  <si>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</si>
  <si>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</si>
  <si>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</si>
  <si>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</si>
  <si>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</si>
  <si>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</si>
  <si>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</si>
  <si>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</si>
  <si>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</si>
  <si>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</si>
  <si>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</si>
  <si>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</si>
  <si>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</si>
  <si>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</si>
  <si>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</si>
  <si>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</si>
  <si>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</si>
  <si>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</si>
  <si>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</si>
  <si>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</si>
  <si>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</si>
  <si>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</si>
  <si>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</si>
  <si>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</si>
  <si>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</si>
  <si>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</si>
  <si>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</si>
  <si>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</si>
  <si>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</si>
  <si>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</si>
  <si>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</si>
  <si>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</si>
  <si>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</si>
  <si>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</si>
  <si>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</si>
  <si>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</si>
  <si>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</si>
  <si>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</si>
  <si>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</si>
  <si>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21.03.2025</t>
  </si>
  <si>
    <t>P003988</t>
  </si>
  <si>
    <t>Сосиски «Сливочные Вязанка» Весовой п/а мгс ТМ «Вязанка»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</si>
  <si>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</si>
  <si>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</si>
  <si>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</si>
  <si>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</si>
  <si>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</si>
  <si>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</si>
  <si>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</si>
  <si>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</si>
  <si>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</si>
  <si>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</si>
  <si>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</si>
  <si>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</si>
  <si>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</si>
  <si>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</si>
  <si>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</si>
  <si>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</si>
  <si>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</si>
  <si>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</si>
  <si>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</si>
  <si>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</si>
  <si>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</si>
  <si>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</si>
  <si>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</si>
  <si>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</si>
  <si>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</si>
  <si>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</si>
  <si>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</si>
  <si>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</si>
  <si>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</si>
  <si>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</si>
  <si>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</si>
  <si>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</si>
  <si>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</si>
  <si>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</si>
  <si>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</si>
  <si>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</si>
  <si>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</si>
  <si>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</si>
  <si>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</si>
  <si>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</si>
  <si>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</si>
  <si>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</si>
  <si>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</si>
  <si>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</si>
  <si>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</si>
  <si>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</si>
  <si>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</si>
  <si>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</si>
  <si>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</si>
  <si>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</si>
  <si>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</si>
  <si>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</si>
  <si>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</si>
  <si>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</si>
  <si>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</si>
  <si>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</si>
  <si>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</si>
  <si>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</si>
  <si>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</si>
  <si>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</si>
  <si>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</si>
  <si>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</si>
  <si>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</si>
  <si>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</si>
  <si>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Новинка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</si>
  <si>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</si>
  <si>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</si>
  <si>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</si>
  <si>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</si>
  <si>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</si>
  <si>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</si>
  <si>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</si>
  <si>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</si>
  <si>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</si>
  <si>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</si>
  <si>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</si>
  <si>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</si>
  <si>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</si>
  <si>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</si>
  <si>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</si>
  <si>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</si>
  <si>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</si>
  <si>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</si>
  <si>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</si>
  <si>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</si>
  <si>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</si>
  <si>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</si>
  <si>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</si>
  <si>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</si>
  <si>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</si>
  <si>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</si>
  <si>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</si>
  <si>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</si>
  <si>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</si>
  <si>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</si>
  <si>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</si>
  <si>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</si>
  <si>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</si>
  <si>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</si>
  <si>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</si>
  <si>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</si>
  <si>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</si>
  <si>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</si>
  <si>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</si>
  <si>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</si>
  <si>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</si>
  <si>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</si>
  <si>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</si>
  <si>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</si>
  <si>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</si>
  <si>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</si>
  <si>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</si>
  <si>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</si>
  <si>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</si>
  <si>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</si>
  <si>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</si>
  <si>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</si>
  <si>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</si>
  <si>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</si>
  <si>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</si>
  <si>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</si>
  <si>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</si>
  <si>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</si>
  <si>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</si>
  <si>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</si>
  <si>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</si>
  <si>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</si>
  <si>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</si>
  <si>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</si>
  <si>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</si>
  <si>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</si>
  <si>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</si>
  <si>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</si>
  <si>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</si>
  <si>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</si>
  <si>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</si>
  <si>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</si>
  <si>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</si>
  <si>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</si>
  <si>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</si>
  <si>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</si>
  <si>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</si>
  <si>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</si>
  <si>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</si>
  <si>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</si>
  <si>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</si>
  <si>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</si>
  <si>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ЕАЭС N RU Д-RU.РА06.В.77018/23</t>
  </si>
  <si>
    <t>СК42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</si>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</sst>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4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35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32" t="s">
        <v>26</v>
      </c>
      <c r="E1" s="732"/>
      <c r="F1" s="732"/>
      <c r="G1" s="14" t="s">
        <v>66</v>
      </c>
      <c r="H1" s="732" t="s">
        <v>46</v>
      </c>
      <c r="I1" s="732"/>
      <c r="J1" s="732"/>
      <c r="K1" s="732"/>
      <c r="L1" s="732"/>
      <c r="M1" s="732"/>
      <c r="N1" s="732"/>
      <c r="O1" s="732"/>
      <c r="P1" s="732"/>
      <c r="Q1" s="732"/>
      <c r="R1" s="733" t="s">
        <v>67</v>
      </c>
      <c r="S1" s="734"/>
      <c r="T1" s="73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5"/>
      <c r="R2" s="735"/>
      <c r="S2" s="735"/>
      <c r="T2" s="735"/>
      <c r="U2" s="735"/>
      <c r="V2" s="735"/>
      <c r="W2" s="73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35"/>
      <c r="Q3" s="735"/>
      <c r="R3" s="735"/>
      <c r="S3" s="735"/>
      <c r="T3" s="735"/>
      <c r="U3" s="735"/>
      <c r="V3" s="735"/>
      <c r="W3" s="73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36" t="s">
        <v>8</v>
      </c>
      <c r="B5" s="736"/>
      <c r="C5" s="736"/>
      <c r="D5" s="737"/>
      <c r="E5" s="737"/>
      <c r="F5" s="738" t="s">
        <v>14</v>
      </c>
      <c r="G5" s="738"/>
      <c r="H5" s="737"/>
      <c r="I5" s="737"/>
      <c r="J5" s="737"/>
      <c r="K5" s="737"/>
      <c r="L5" s="737"/>
      <c r="M5" s="737"/>
      <c r="N5" s="72"/>
      <c r="P5" s="27" t="s">
        <v>4</v>
      </c>
      <c r="Q5" s="739">
        <v>45732</v>
      </c>
      <c r="R5" s="739"/>
      <c r="T5" s="740" t="s">
        <v>3</v>
      </c>
      <c r="U5" s="741"/>
      <c r="V5" s="742" t="s">
        <v>1027</v>
      </c>
      <c r="W5" s="743"/>
      <c r="AB5" s="59"/>
      <c r="AC5" s="59"/>
      <c r="AD5" s="59"/>
      <c r="AE5" s="59"/>
    </row>
    <row r="6" spans="1:32" s="17" customFormat="1" ht="24" customHeight="1" x14ac:dyDescent="0.2">
      <c r="A6" s="736" t="s">
        <v>1</v>
      </c>
      <c r="B6" s="736"/>
      <c r="C6" s="736"/>
      <c r="D6" s="744" t="s">
        <v>75</v>
      </c>
      <c r="E6" s="744"/>
      <c r="F6" s="744"/>
      <c r="G6" s="744"/>
      <c r="H6" s="744"/>
      <c r="I6" s="744"/>
      <c r="J6" s="744"/>
      <c r="K6" s="744"/>
      <c r="L6" s="744"/>
      <c r="M6" s="744"/>
      <c r="N6" s="73"/>
      <c r="P6" s="27" t="s">
        <v>27</v>
      </c>
      <c r="Q6" s="745" t="str">
        <f>IF(Q5=0," ",CHOOSE(WEEKDAY(Q5,2),"Понедельник","Вторник","Среда","Четверг","Пятница","Суббота","Воскресенье"))</f>
        <v>Воскресенье</v>
      </c>
      <c r="R6" s="745"/>
      <c r="T6" s="746" t="s">
        <v>5</v>
      </c>
      <c r="U6" s="747"/>
      <c r="V6" s="748" t="s">
        <v>69</v>
      </c>
      <c r="W6" s="74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54" t="str">
        <f>IFERROR(VLOOKUP(DeliveryAddress,Table,3,0),1)</f>
        <v>1</v>
      </c>
      <c r="E7" s="755"/>
      <c r="F7" s="755"/>
      <c r="G7" s="755"/>
      <c r="H7" s="755"/>
      <c r="I7" s="755"/>
      <c r="J7" s="755"/>
      <c r="K7" s="755"/>
      <c r="L7" s="755"/>
      <c r="M7" s="756"/>
      <c r="N7" s="74"/>
      <c r="P7" s="29"/>
      <c r="Q7" s="48"/>
      <c r="R7" s="48"/>
      <c r="T7" s="746"/>
      <c r="U7" s="747"/>
      <c r="V7" s="750"/>
      <c r="W7" s="751"/>
      <c r="AB7" s="59"/>
      <c r="AC7" s="59"/>
      <c r="AD7" s="59"/>
      <c r="AE7" s="59"/>
    </row>
    <row r="8" spans="1:32" s="17" customFormat="1" ht="25.5" customHeight="1" x14ac:dyDescent="0.2">
      <c r="A8" s="757" t="s">
        <v>57</v>
      </c>
      <c r="B8" s="757"/>
      <c r="C8" s="757"/>
      <c r="D8" s="758" t="s">
        <v>76</v>
      </c>
      <c r="E8" s="758"/>
      <c r="F8" s="758"/>
      <c r="G8" s="758"/>
      <c r="H8" s="758"/>
      <c r="I8" s="758"/>
      <c r="J8" s="758"/>
      <c r="K8" s="758"/>
      <c r="L8" s="758"/>
      <c r="M8" s="758"/>
      <c r="N8" s="75"/>
      <c r="P8" s="27" t="s">
        <v>11</v>
      </c>
      <c r="Q8" s="759">
        <v>0.41666666666666669</v>
      </c>
      <c r="R8" s="760"/>
      <c r="T8" s="746"/>
      <c r="U8" s="747"/>
      <c r="V8" s="750"/>
      <c r="W8" s="751"/>
      <c r="AB8" s="59"/>
      <c r="AC8" s="59"/>
      <c r="AD8" s="59"/>
      <c r="AE8" s="59"/>
    </row>
    <row r="9" spans="1:32" s="17" customFormat="1" ht="39.950000000000003" customHeight="1" x14ac:dyDescent="0.2">
      <c r="A9" s="76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1"/>
      <c r="C9" s="761"/>
      <c r="D9" s="762" t="s">
        <v>45</v>
      </c>
      <c r="E9" s="763"/>
      <c r="F9" s="76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1"/>
      <c r="H9" s="764" t="str">
        <f>IF(AND($A$9="Тип доверенности/получателя при получении в адресе перегруза:",$D$9="Разовая доверенность"),"Введите ФИО","")</f>
        <v/>
      </c>
      <c r="I9" s="764"/>
      <c r="J9" s="7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4"/>
      <c r="L9" s="764"/>
      <c r="M9" s="764"/>
      <c r="N9" s="70"/>
      <c r="P9" s="31" t="s">
        <v>15</v>
      </c>
      <c r="Q9" s="765"/>
      <c r="R9" s="765"/>
      <c r="T9" s="746"/>
      <c r="U9" s="747"/>
      <c r="V9" s="752"/>
      <c r="W9" s="75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6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1"/>
      <c r="C10" s="761"/>
      <c r="D10" s="762"/>
      <c r="E10" s="763"/>
      <c r="F10" s="76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1"/>
      <c r="H10" s="766" t="str">
        <f>IFERROR(VLOOKUP($D$10,Proxy,2,FALSE),"")</f>
        <v/>
      </c>
      <c r="I10" s="766"/>
      <c r="J10" s="766"/>
      <c r="K10" s="766"/>
      <c r="L10" s="766"/>
      <c r="M10" s="766"/>
      <c r="N10" s="71"/>
      <c r="P10" s="31" t="s">
        <v>32</v>
      </c>
      <c r="Q10" s="767"/>
      <c r="R10" s="767"/>
      <c r="U10" s="29" t="s">
        <v>12</v>
      </c>
      <c r="V10" s="768" t="s">
        <v>70</v>
      </c>
      <c r="W10" s="76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70"/>
      <c r="R11" s="770"/>
      <c r="U11" s="29" t="s">
        <v>28</v>
      </c>
      <c r="V11" s="771" t="s">
        <v>54</v>
      </c>
      <c r="W11" s="77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72" t="s">
        <v>71</v>
      </c>
      <c r="B12" s="772"/>
      <c r="C12" s="772"/>
      <c r="D12" s="772"/>
      <c r="E12" s="772"/>
      <c r="F12" s="772"/>
      <c r="G12" s="772"/>
      <c r="H12" s="772"/>
      <c r="I12" s="772"/>
      <c r="J12" s="772"/>
      <c r="K12" s="772"/>
      <c r="L12" s="772"/>
      <c r="M12" s="772"/>
      <c r="N12" s="76"/>
      <c r="P12" s="27" t="s">
        <v>30</v>
      </c>
      <c r="Q12" s="759"/>
      <c r="R12" s="759"/>
      <c r="S12" s="28"/>
      <c r="T12"/>
      <c r="U12" s="29" t="s">
        <v>45</v>
      </c>
      <c r="V12" s="773"/>
      <c r="W12" s="773"/>
      <c r="X12"/>
      <c r="AB12" s="59"/>
      <c r="AC12" s="59"/>
      <c r="AD12" s="59"/>
      <c r="AE12" s="59"/>
    </row>
    <row r="13" spans="1:32" s="17" customFormat="1" ht="23.25" customHeight="1" x14ac:dyDescent="0.2">
      <c r="A13" s="772" t="s">
        <v>72</v>
      </c>
      <c r="B13" s="772"/>
      <c r="C13" s="772"/>
      <c r="D13" s="772"/>
      <c r="E13" s="772"/>
      <c r="F13" s="772"/>
      <c r="G13" s="772"/>
      <c r="H13" s="772"/>
      <c r="I13" s="772"/>
      <c r="J13" s="772"/>
      <c r="K13" s="772"/>
      <c r="L13" s="772"/>
      <c r="M13" s="772"/>
      <c r="N13" s="76"/>
      <c r="O13" s="31"/>
      <c r="P13" s="31" t="s">
        <v>31</v>
      </c>
      <c r="Q13" s="771"/>
      <c r="R13" s="77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72" t="s">
        <v>73</v>
      </c>
      <c r="B14" s="772"/>
      <c r="C14" s="772"/>
      <c r="D14" s="772"/>
      <c r="E14" s="772"/>
      <c r="F14" s="772"/>
      <c r="G14" s="772"/>
      <c r="H14" s="772"/>
      <c r="I14" s="772"/>
      <c r="J14" s="772"/>
      <c r="K14" s="772"/>
      <c r="L14" s="772"/>
      <c r="M14" s="772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74" t="s">
        <v>74</v>
      </c>
      <c r="B15" s="774"/>
      <c r="C15" s="774"/>
      <c r="D15" s="774"/>
      <c r="E15" s="774"/>
      <c r="F15" s="774"/>
      <c r="G15" s="774"/>
      <c r="H15" s="774"/>
      <c r="I15" s="774"/>
      <c r="J15" s="774"/>
      <c r="K15" s="774"/>
      <c r="L15" s="774"/>
      <c r="M15" s="774"/>
      <c r="N15" s="77"/>
      <c r="O15"/>
      <c r="P15" s="775" t="s">
        <v>60</v>
      </c>
      <c r="Q15" s="775"/>
      <c r="R15" s="775"/>
      <c r="S15" s="775"/>
      <c r="T15" s="77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76"/>
      <c r="Q16" s="776"/>
      <c r="R16" s="776"/>
      <c r="S16" s="776"/>
      <c r="T16" s="77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79" t="s">
        <v>58</v>
      </c>
      <c r="B17" s="779" t="s">
        <v>48</v>
      </c>
      <c r="C17" s="781" t="s">
        <v>47</v>
      </c>
      <c r="D17" s="783" t="s">
        <v>49</v>
      </c>
      <c r="E17" s="784"/>
      <c r="F17" s="779" t="s">
        <v>21</v>
      </c>
      <c r="G17" s="779" t="s">
        <v>24</v>
      </c>
      <c r="H17" s="779" t="s">
        <v>22</v>
      </c>
      <c r="I17" s="779" t="s">
        <v>23</v>
      </c>
      <c r="J17" s="779" t="s">
        <v>16</v>
      </c>
      <c r="K17" s="779" t="s">
        <v>62</v>
      </c>
      <c r="L17" s="779" t="s">
        <v>64</v>
      </c>
      <c r="M17" s="779" t="s">
        <v>2</v>
      </c>
      <c r="N17" s="779" t="s">
        <v>63</v>
      </c>
      <c r="O17" s="779" t="s">
        <v>25</v>
      </c>
      <c r="P17" s="783" t="s">
        <v>17</v>
      </c>
      <c r="Q17" s="787"/>
      <c r="R17" s="787"/>
      <c r="S17" s="787"/>
      <c r="T17" s="784"/>
      <c r="U17" s="777" t="s">
        <v>55</v>
      </c>
      <c r="V17" s="778"/>
      <c r="W17" s="779" t="s">
        <v>6</v>
      </c>
      <c r="X17" s="779" t="s">
        <v>41</v>
      </c>
      <c r="Y17" s="789" t="s">
        <v>53</v>
      </c>
      <c r="Z17" s="791" t="s">
        <v>18</v>
      </c>
      <c r="AA17" s="793" t="s">
        <v>59</v>
      </c>
      <c r="AB17" s="793" t="s">
        <v>19</v>
      </c>
      <c r="AC17" s="793" t="s">
        <v>65</v>
      </c>
      <c r="AD17" s="795" t="s">
        <v>56</v>
      </c>
      <c r="AE17" s="796"/>
      <c r="AF17" s="797"/>
      <c r="AG17" s="82"/>
      <c r="BD17" s="81" t="s">
        <v>61</v>
      </c>
    </row>
    <row r="18" spans="1:68" ht="14.25" customHeight="1" x14ac:dyDescent="0.2">
      <c r="A18" s="780"/>
      <c r="B18" s="780"/>
      <c r="C18" s="782"/>
      <c r="D18" s="785"/>
      <c r="E18" s="786"/>
      <c r="F18" s="780"/>
      <c r="G18" s="780"/>
      <c r="H18" s="780"/>
      <c r="I18" s="780"/>
      <c r="J18" s="780"/>
      <c r="K18" s="780"/>
      <c r="L18" s="780"/>
      <c r="M18" s="780"/>
      <c r="N18" s="780"/>
      <c r="O18" s="780"/>
      <c r="P18" s="785"/>
      <c r="Q18" s="788"/>
      <c r="R18" s="788"/>
      <c r="S18" s="788"/>
      <c r="T18" s="786"/>
      <c r="U18" s="83" t="s">
        <v>44</v>
      </c>
      <c r="V18" s="83" t="s">
        <v>43</v>
      </c>
      <c r="W18" s="780"/>
      <c r="X18" s="780"/>
      <c r="Y18" s="790"/>
      <c r="Z18" s="792"/>
      <c r="AA18" s="794"/>
      <c r="AB18" s="794"/>
      <c r="AC18" s="794"/>
      <c r="AD18" s="798"/>
      <c r="AE18" s="799"/>
      <c r="AF18" s="800"/>
      <c r="AG18" s="82"/>
      <c r="BD18" s="81"/>
    </row>
    <row r="19" spans="1:68" ht="27.75" customHeight="1" x14ac:dyDescent="0.2">
      <c r="A19" s="801" t="s">
        <v>77</v>
      </c>
      <c r="B19" s="801"/>
      <c r="C19" s="801"/>
      <c r="D19" s="801"/>
      <c r="E19" s="801"/>
      <c r="F19" s="801"/>
      <c r="G19" s="801"/>
      <c r="H19" s="801"/>
      <c r="I19" s="801"/>
      <c r="J19" s="801"/>
      <c r="K19" s="801"/>
      <c r="L19" s="801"/>
      <c r="M19" s="801"/>
      <c r="N19" s="801"/>
      <c r="O19" s="801"/>
      <c r="P19" s="801"/>
      <c r="Q19" s="801"/>
      <c r="R19" s="801"/>
      <c r="S19" s="801"/>
      <c r="T19" s="801"/>
      <c r="U19" s="801"/>
      <c r="V19" s="801"/>
      <c r="W19" s="801"/>
      <c r="X19" s="801"/>
      <c r="Y19" s="801"/>
      <c r="Z19" s="801"/>
      <c r="AA19" s="54"/>
      <c r="AB19" s="54"/>
      <c r="AC19" s="54"/>
    </row>
    <row r="20" spans="1:68" ht="16.5" customHeight="1" x14ac:dyDescent="0.25">
      <c r="A20" s="802" t="s">
        <v>77</v>
      </c>
      <c r="B20" s="802"/>
      <c r="C20" s="802"/>
      <c r="D20" s="802"/>
      <c r="E20" s="802"/>
      <c r="F20" s="802"/>
      <c r="G20" s="802"/>
      <c r="H20" s="802"/>
      <c r="I20" s="802"/>
      <c r="J20" s="802"/>
      <c r="K20" s="802"/>
      <c r="L20" s="802"/>
      <c r="M20" s="802"/>
      <c r="N20" s="802"/>
      <c r="O20" s="802"/>
      <c r="P20" s="802"/>
      <c r="Q20" s="802"/>
      <c r="R20" s="802"/>
      <c r="S20" s="802"/>
      <c r="T20" s="802"/>
      <c r="U20" s="802"/>
      <c r="V20" s="802"/>
      <c r="W20" s="802"/>
      <c r="X20" s="802"/>
      <c r="Y20" s="802"/>
      <c r="Z20" s="802"/>
      <c r="AA20" s="65"/>
      <c r="AB20" s="65"/>
      <c r="AC20" s="79"/>
    </row>
    <row r="21" spans="1:68" ht="14.25" customHeight="1" x14ac:dyDescent="0.25">
      <c r="A21" s="803" t="s">
        <v>78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66"/>
      <c r="AB21" s="66"/>
      <c r="AC21" s="80"/>
    </row>
    <row r="22" spans="1:68" ht="37.5" customHeight="1" x14ac:dyDescent="0.25">
      <c r="A22" s="63" t="s">
        <v>79</v>
      </c>
      <c r="B22" s="63" t="s">
        <v>80</v>
      </c>
      <c r="C22" s="36">
        <v>4301051865</v>
      </c>
      <c r="D22" s="804">
        <v>4680115885912</v>
      </c>
      <c r="E22" s="804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0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806"/>
      <c r="R22" s="806"/>
      <c r="S22" s="806"/>
      <c r="T22" s="807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84</v>
      </c>
      <c r="B23" s="63" t="s">
        <v>85</v>
      </c>
      <c r="C23" s="36">
        <v>4301051552</v>
      </c>
      <c r="D23" s="804">
        <v>4607091388237</v>
      </c>
      <c r="E23" s="804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83</v>
      </c>
      <c r="L23" s="37" t="s">
        <v>45</v>
      </c>
      <c r="M23" s="38" t="s">
        <v>82</v>
      </c>
      <c r="N23" s="38"/>
      <c r="O23" s="37">
        <v>40</v>
      </c>
      <c r="P23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806"/>
      <c r="R23" s="806"/>
      <c r="S23" s="806"/>
      <c r="T23" s="807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86</v>
      </c>
      <c r="AG23" s="78"/>
      <c r="AJ23" s="84" t="s">
        <v>45</v>
      </c>
      <c r="AK23" s="84">
        <v>0</v>
      </c>
      <c r="BB23" s="89" t="s">
        <v>66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ht="27" customHeight="1" x14ac:dyDescent="0.25">
      <c r="A24" s="63" t="s">
        <v>87</v>
      </c>
      <c r="B24" s="63" t="s">
        <v>88</v>
      </c>
      <c r="C24" s="36">
        <v>4301051861</v>
      </c>
      <c r="D24" s="804">
        <v>4680115885905</v>
      </c>
      <c r="E24" s="804"/>
      <c r="F24" s="62">
        <v>0.3</v>
      </c>
      <c r="G24" s="37">
        <v>6</v>
      </c>
      <c r="H24" s="62">
        <v>1.8</v>
      </c>
      <c r="I24" s="62">
        <v>3.18</v>
      </c>
      <c r="J24" s="37">
        <v>182</v>
      </c>
      <c r="K24" s="37" t="s">
        <v>83</v>
      </c>
      <c r="L24" s="37" t="s">
        <v>45</v>
      </c>
      <c r="M24" s="38" t="s">
        <v>82</v>
      </c>
      <c r="N24" s="38"/>
      <c r="O24" s="37">
        <v>40</v>
      </c>
      <c r="P24" s="80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806"/>
      <c r="R24" s="806"/>
      <c r="S24" s="806"/>
      <c r="T24" s="807"/>
      <c r="U24" s="39" t="s">
        <v>45</v>
      </c>
      <c r="V24" s="39" t="s">
        <v>45</v>
      </c>
      <c r="W24" s="40" t="s">
        <v>0</v>
      </c>
      <c r="X24" s="58">
        <v>0</v>
      </c>
      <c r="Y24" s="55">
        <f>IFERROR(IF(X24="",0,CEILING((X24/$H24),1)*$H24),"")</f>
        <v>0</v>
      </c>
      <c r="Z24" s="41" t="str">
        <f>IFERROR(IF(Y24=0,"",ROUNDUP(Y24/H24,0)*0.00651),"")</f>
        <v/>
      </c>
      <c r="AA24" s="68" t="s">
        <v>45</v>
      </c>
      <c r="AB24" s="69" t="s">
        <v>45</v>
      </c>
      <c r="AC24" s="90" t="s">
        <v>89</v>
      </c>
      <c r="AG24" s="78"/>
      <c r="AJ24" s="84" t="s">
        <v>45</v>
      </c>
      <c r="AK24" s="84">
        <v>0</v>
      </c>
      <c r="BB24" s="91" t="s">
        <v>66</v>
      </c>
      <c r="BM24" s="78">
        <f>IFERROR(X24*I24/H24,"0")</f>
        <v>0</v>
      </c>
      <c r="BN24" s="78">
        <f>IFERROR(Y24*I24/H24,"0")</f>
        <v>0</v>
      </c>
      <c r="BO24" s="78">
        <f>IFERROR(1/J24*(X24/H24),"0")</f>
        <v>0</v>
      </c>
      <c r="BP24" s="78">
        <f>IFERROR(1/J24*(Y24/H24),"0")</f>
        <v>0</v>
      </c>
    </row>
    <row r="25" spans="1:68" ht="37.5" customHeight="1" x14ac:dyDescent="0.25">
      <c r="A25" s="63" t="s">
        <v>90</v>
      </c>
      <c r="B25" s="63" t="s">
        <v>91</v>
      </c>
      <c r="C25" s="36">
        <v>4301051592</v>
      </c>
      <c r="D25" s="804">
        <v>4607091388244</v>
      </c>
      <c r="E25" s="804"/>
      <c r="F25" s="62">
        <v>0.42</v>
      </c>
      <c r="G25" s="37">
        <v>6</v>
      </c>
      <c r="H25" s="62">
        <v>2.52</v>
      </c>
      <c r="I25" s="62">
        <v>2.766</v>
      </c>
      <c r="J25" s="37">
        <v>182</v>
      </c>
      <c r="K25" s="37" t="s">
        <v>83</v>
      </c>
      <c r="L25" s="37" t="s">
        <v>45</v>
      </c>
      <c r="M25" s="38" t="s">
        <v>82</v>
      </c>
      <c r="N25" s="38"/>
      <c r="O25" s="37">
        <v>40</v>
      </c>
      <c r="P25" s="81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806"/>
      <c r="R25" s="806"/>
      <c r="S25" s="806"/>
      <c r="T25" s="807"/>
      <c r="U25" s="39" t="s">
        <v>45</v>
      </c>
      <c r="V25" s="39" t="s">
        <v>45</v>
      </c>
      <c r="W25" s="40" t="s">
        <v>0</v>
      </c>
      <c r="X25" s="58">
        <v>0</v>
      </c>
      <c r="Y25" s="55">
        <f>IFERROR(IF(X25="",0,CEILING((X25/$H25),1)*$H25),"")</f>
        <v>0</v>
      </c>
      <c r="Z25" s="41" t="str">
        <f>IFERROR(IF(Y25=0,"",ROUNDUP(Y25/H25,0)*0.00651),"")</f>
        <v/>
      </c>
      <c r="AA25" s="68" t="s">
        <v>45</v>
      </c>
      <c r="AB25" s="69" t="s">
        <v>45</v>
      </c>
      <c r="AC25" s="92" t="s">
        <v>92</v>
      </c>
      <c r="AG25" s="78"/>
      <c r="AJ25" s="84" t="s">
        <v>45</v>
      </c>
      <c r="AK25" s="84">
        <v>0</v>
      </c>
      <c r="BB25" s="93" t="s">
        <v>66</v>
      </c>
      <c r="BM25" s="78">
        <f>IFERROR(X25*I25/H25,"0")</f>
        <v>0</v>
      </c>
      <c r="BN25" s="78">
        <f>IFERROR(Y25*I25/H25,"0")</f>
        <v>0</v>
      </c>
      <c r="BO25" s="78">
        <f>IFERROR(1/J25*(X25/H25),"0")</f>
        <v>0</v>
      </c>
      <c r="BP25" s="78">
        <f>IFERROR(1/J25*(Y25/H25),"0")</f>
        <v>0</v>
      </c>
    </row>
    <row r="26" spans="1:68" x14ac:dyDescent="0.2">
      <c r="A26" s="814"/>
      <c r="B26" s="814"/>
      <c r="C26" s="814"/>
      <c r="D26" s="814"/>
      <c r="E26" s="814"/>
      <c r="F26" s="814"/>
      <c r="G26" s="814"/>
      <c r="H26" s="814"/>
      <c r="I26" s="814"/>
      <c r="J26" s="814"/>
      <c r="K26" s="814"/>
      <c r="L26" s="814"/>
      <c r="M26" s="814"/>
      <c r="N26" s="814"/>
      <c r="O26" s="815"/>
      <c r="P26" s="811" t="s">
        <v>40</v>
      </c>
      <c r="Q26" s="812"/>
      <c r="R26" s="812"/>
      <c r="S26" s="812"/>
      <c r="T26" s="812"/>
      <c r="U26" s="812"/>
      <c r="V26" s="813"/>
      <c r="W26" s="42" t="s">
        <v>39</v>
      </c>
      <c r="X26" s="43">
        <f>IFERROR(X22/H22,"0")+IFERROR(X23/H23,"0")+IFERROR(X24/H24,"0")+IFERROR(X25/H25,"0")</f>
        <v>0</v>
      </c>
      <c r="Y26" s="43">
        <f>IFERROR(Y22/H22,"0")+IFERROR(Y23/H23,"0")+IFERROR(Y24/H24,"0")+IFERROR(Y25/H25,"0")</f>
        <v>0</v>
      </c>
      <c r="Z26" s="43">
        <f>IFERROR(IF(Z22="",0,Z22),"0")+IFERROR(IF(Z23="",0,Z23),"0")+IFERROR(IF(Z24="",0,Z24),"0")+IFERROR(IF(Z25="",0,Z25),"0")</f>
        <v>0</v>
      </c>
      <c r="AA26" s="67"/>
      <c r="AB26" s="67"/>
      <c r="AC26" s="67"/>
    </row>
    <row r="27" spans="1:68" x14ac:dyDescent="0.2">
      <c r="A27" s="814"/>
      <c r="B27" s="814"/>
      <c r="C27" s="814"/>
      <c r="D27" s="814"/>
      <c r="E27" s="814"/>
      <c r="F27" s="814"/>
      <c r="G27" s="814"/>
      <c r="H27" s="814"/>
      <c r="I27" s="814"/>
      <c r="J27" s="814"/>
      <c r="K27" s="814"/>
      <c r="L27" s="814"/>
      <c r="M27" s="814"/>
      <c r="N27" s="814"/>
      <c r="O27" s="815"/>
      <c r="P27" s="811" t="s">
        <v>40</v>
      </c>
      <c r="Q27" s="812"/>
      <c r="R27" s="812"/>
      <c r="S27" s="812"/>
      <c r="T27" s="812"/>
      <c r="U27" s="812"/>
      <c r="V27" s="813"/>
      <c r="W27" s="42" t="s">
        <v>0</v>
      </c>
      <c r="X27" s="43">
        <f>IFERROR(SUM(X22:X25),"0")</f>
        <v>0</v>
      </c>
      <c r="Y27" s="43">
        <f>IFERROR(SUM(Y22:Y25),"0")</f>
        <v>0</v>
      </c>
      <c r="Z27" s="42"/>
      <c r="AA27" s="67"/>
      <c r="AB27" s="67"/>
      <c r="AC27" s="67"/>
    </row>
    <row r="28" spans="1:68" ht="14.25" customHeight="1" x14ac:dyDescent="0.25">
      <c r="A28" s="803" t="s">
        <v>93</v>
      </c>
      <c r="B28" s="803"/>
      <c r="C28" s="803"/>
      <c r="D28" s="803"/>
      <c r="E28" s="803"/>
      <c r="F28" s="803"/>
      <c r="G28" s="803"/>
      <c r="H28" s="803"/>
      <c r="I28" s="803"/>
      <c r="J28" s="803"/>
      <c r="K28" s="803"/>
      <c r="L28" s="803"/>
      <c r="M28" s="803"/>
      <c r="N28" s="803"/>
      <c r="O28" s="803"/>
      <c r="P28" s="803"/>
      <c r="Q28" s="803"/>
      <c r="R28" s="803"/>
      <c r="S28" s="803"/>
      <c r="T28" s="803"/>
      <c r="U28" s="803"/>
      <c r="V28" s="803"/>
      <c r="W28" s="803"/>
      <c r="X28" s="803"/>
      <c r="Y28" s="803"/>
      <c r="Z28" s="803"/>
      <c r="AA28" s="66"/>
      <c r="AB28" s="66"/>
      <c r="AC28" s="80"/>
    </row>
    <row r="29" spans="1:68" ht="27" customHeight="1" x14ac:dyDescent="0.25">
      <c r="A29" s="63" t="s">
        <v>94</v>
      </c>
      <c r="B29" s="63" t="s">
        <v>95</v>
      </c>
      <c r="C29" s="36">
        <v>4301032013</v>
      </c>
      <c r="D29" s="804">
        <v>4607091388503</v>
      </c>
      <c r="E29" s="804"/>
      <c r="F29" s="62">
        <v>0.05</v>
      </c>
      <c r="G29" s="37">
        <v>12</v>
      </c>
      <c r="H29" s="62">
        <v>0.6</v>
      </c>
      <c r="I29" s="62">
        <v>0.82199999999999995</v>
      </c>
      <c r="J29" s="37">
        <v>182</v>
      </c>
      <c r="K29" s="37" t="s">
        <v>83</v>
      </c>
      <c r="L29" s="37" t="s">
        <v>45</v>
      </c>
      <c r="M29" s="38" t="s">
        <v>98</v>
      </c>
      <c r="N29" s="38"/>
      <c r="O29" s="37">
        <v>120</v>
      </c>
      <c r="P29" s="81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806"/>
      <c r="R29" s="806"/>
      <c r="S29" s="806"/>
      <c r="T29" s="807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97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x14ac:dyDescent="0.2">
      <c r="A30" s="814"/>
      <c r="B30" s="814"/>
      <c r="C30" s="814"/>
      <c r="D30" s="814"/>
      <c r="E30" s="814"/>
      <c r="F30" s="814"/>
      <c r="G30" s="814"/>
      <c r="H30" s="814"/>
      <c r="I30" s="814"/>
      <c r="J30" s="814"/>
      <c r="K30" s="814"/>
      <c r="L30" s="814"/>
      <c r="M30" s="814"/>
      <c r="N30" s="814"/>
      <c r="O30" s="815"/>
      <c r="P30" s="811" t="s">
        <v>40</v>
      </c>
      <c r="Q30" s="812"/>
      <c r="R30" s="812"/>
      <c r="S30" s="812"/>
      <c r="T30" s="812"/>
      <c r="U30" s="812"/>
      <c r="V30" s="813"/>
      <c r="W30" s="42" t="s">
        <v>39</v>
      </c>
      <c r="X30" s="43">
        <f>IFERROR(X29/H29,"0")</f>
        <v>0</v>
      </c>
      <c r="Y30" s="43">
        <f>IFERROR(Y29/H29,"0")</f>
        <v>0</v>
      </c>
      <c r="Z30" s="43">
        <f>IFERROR(IF(Z29="",0,Z29),"0")</f>
        <v>0</v>
      </c>
      <c r="AA30" s="67"/>
      <c r="AB30" s="67"/>
      <c r="AC30" s="67"/>
    </row>
    <row r="31" spans="1:68" x14ac:dyDescent="0.2">
      <c r="A31" s="814"/>
      <c r="B31" s="814"/>
      <c r="C31" s="814"/>
      <c r="D31" s="814"/>
      <c r="E31" s="814"/>
      <c r="F31" s="814"/>
      <c r="G31" s="814"/>
      <c r="H31" s="814"/>
      <c r="I31" s="814"/>
      <c r="J31" s="814"/>
      <c r="K31" s="814"/>
      <c r="L31" s="814"/>
      <c r="M31" s="814"/>
      <c r="N31" s="814"/>
      <c r="O31" s="815"/>
      <c r="P31" s="811" t="s">
        <v>40</v>
      </c>
      <c r="Q31" s="812"/>
      <c r="R31" s="812"/>
      <c r="S31" s="812"/>
      <c r="T31" s="812"/>
      <c r="U31" s="812"/>
      <c r="V31" s="813"/>
      <c r="W31" s="42" t="s">
        <v>0</v>
      </c>
      <c r="X31" s="43">
        <f>IFERROR(SUM(X29:X29),"0")</f>
        <v>0</v>
      </c>
      <c r="Y31" s="43">
        <f>IFERROR(SUM(Y29:Y29),"0")</f>
        <v>0</v>
      </c>
      <c r="Z31" s="42"/>
      <c r="AA31" s="67"/>
      <c r="AB31" s="67"/>
      <c r="AC31" s="67"/>
    </row>
    <row r="32" spans="1:68" ht="27.75" customHeight="1" x14ac:dyDescent="0.2">
      <c r="A32" s="801" t="s">
        <v>99</v>
      </c>
      <c r="B32" s="801"/>
      <c r="C32" s="801"/>
      <c r="D32" s="801"/>
      <c r="E32" s="801"/>
      <c r="F32" s="801"/>
      <c r="G32" s="801"/>
      <c r="H32" s="801"/>
      <c r="I32" s="801"/>
      <c r="J32" s="801"/>
      <c r="K32" s="801"/>
      <c r="L32" s="801"/>
      <c r="M32" s="801"/>
      <c r="N32" s="801"/>
      <c r="O32" s="801"/>
      <c r="P32" s="801"/>
      <c r="Q32" s="801"/>
      <c r="R32" s="801"/>
      <c r="S32" s="801"/>
      <c r="T32" s="801"/>
      <c r="U32" s="801"/>
      <c r="V32" s="801"/>
      <c r="W32" s="801"/>
      <c r="X32" s="801"/>
      <c r="Y32" s="801"/>
      <c r="Z32" s="801"/>
      <c r="AA32" s="54"/>
      <c r="AB32" s="54"/>
      <c r="AC32" s="54"/>
    </row>
    <row r="33" spans="1:68" ht="16.5" customHeight="1" x14ac:dyDescent="0.25">
      <c r="A33" s="802" t="s">
        <v>100</v>
      </c>
      <c r="B33" s="802"/>
      <c r="C33" s="802"/>
      <c r="D33" s="802"/>
      <c r="E33" s="802"/>
      <c r="F33" s="802"/>
      <c r="G33" s="802"/>
      <c r="H33" s="802"/>
      <c r="I33" s="802"/>
      <c r="J33" s="802"/>
      <c r="K33" s="802"/>
      <c r="L33" s="802"/>
      <c r="M33" s="802"/>
      <c r="N33" s="802"/>
      <c r="O33" s="802"/>
      <c r="P33" s="802"/>
      <c r="Q33" s="802"/>
      <c r="R33" s="802"/>
      <c r="S33" s="802"/>
      <c r="T33" s="802"/>
      <c r="U33" s="802"/>
      <c r="V33" s="802"/>
      <c r="W33" s="802"/>
      <c r="X33" s="802"/>
      <c r="Y33" s="802"/>
      <c r="Z33" s="802"/>
      <c r="AA33" s="65"/>
      <c r="AB33" s="65"/>
      <c r="AC33" s="79"/>
    </row>
    <row r="34" spans="1:68" ht="14.25" customHeight="1" x14ac:dyDescent="0.25">
      <c r="A34" s="803" t="s">
        <v>101</v>
      </c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03"/>
      <c r="P34" s="803"/>
      <c r="Q34" s="803"/>
      <c r="R34" s="803"/>
      <c r="S34" s="803"/>
      <c r="T34" s="803"/>
      <c r="U34" s="803"/>
      <c r="V34" s="803"/>
      <c r="W34" s="803"/>
      <c r="X34" s="803"/>
      <c r="Y34" s="803"/>
      <c r="Z34" s="803"/>
      <c r="AA34" s="66"/>
      <c r="AB34" s="66"/>
      <c r="AC34" s="80"/>
    </row>
    <row r="35" spans="1:68" ht="16.5" customHeight="1" x14ac:dyDescent="0.25">
      <c r="A35" s="63" t="s">
        <v>102</v>
      </c>
      <c r="B35" s="63" t="s">
        <v>103</v>
      </c>
      <c r="C35" s="36">
        <v>4301011380</v>
      </c>
      <c r="D35" s="804">
        <v>4607091385670</v>
      </c>
      <c r="E35" s="804"/>
      <c r="F35" s="62">
        <v>1.35</v>
      </c>
      <c r="G35" s="37">
        <v>8</v>
      </c>
      <c r="H35" s="62">
        <v>10.8</v>
      </c>
      <c r="I35" s="62">
        <v>11.234999999999999</v>
      </c>
      <c r="J35" s="37">
        <v>64</v>
      </c>
      <c r="K35" s="37" t="s">
        <v>106</v>
      </c>
      <c r="L35" s="37" t="s">
        <v>45</v>
      </c>
      <c r="M35" s="38" t="s">
        <v>105</v>
      </c>
      <c r="N35" s="38"/>
      <c r="O35" s="37">
        <v>50</v>
      </c>
      <c r="P35" s="81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806"/>
      <c r="R35" s="806"/>
      <c r="S35" s="806"/>
      <c r="T35" s="807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IFERROR(IF(Y35=0,"",ROUNDUP(Y35/H35,0)*0.01898),"")</f>
        <v/>
      </c>
      <c r="AA35" s="68" t="s">
        <v>45</v>
      </c>
      <c r="AB35" s="69" t="s">
        <v>45</v>
      </c>
      <c r="AC35" s="96" t="s">
        <v>104</v>
      </c>
      <c r="AG35" s="78"/>
      <c r="AJ35" s="84" t="s">
        <v>45</v>
      </c>
      <c r="AK35" s="84">
        <v>0</v>
      </c>
      <c r="BB35" s="97" t="s">
        <v>66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t="16.5" customHeight="1" x14ac:dyDescent="0.25">
      <c r="A36" s="63" t="s">
        <v>107</v>
      </c>
      <c r="B36" s="63" t="s">
        <v>108</v>
      </c>
      <c r="C36" s="36">
        <v>4301011625</v>
      </c>
      <c r="D36" s="804">
        <v>4680115883956</v>
      </c>
      <c r="E36" s="804"/>
      <c r="F36" s="62">
        <v>1.4</v>
      </c>
      <c r="G36" s="37">
        <v>8</v>
      </c>
      <c r="H36" s="62">
        <v>11.2</v>
      </c>
      <c r="I36" s="62">
        <v>11.635</v>
      </c>
      <c r="J36" s="37">
        <v>64</v>
      </c>
      <c r="K36" s="37" t="s">
        <v>106</v>
      </c>
      <c r="L36" s="37" t="s">
        <v>45</v>
      </c>
      <c r="M36" s="38" t="s">
        <v>105</v>
      </c>
      <c r="N36" s="38"/>
      <c r="O36" s="37">
        <v>50</v>
      </c>
      <c r="P36" s="81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806"/>
      <c r="R36" s="806"/>
      <c r="S36" s="806"/>
      <c r="T36" s="807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IFERROR(IF(Y36=0,"",ROUNDUP(Y36/H36,0)*0.01898),"")</f>
        <v/>
      </c>
      <c r="AA36" s="68" t="s">
        <v>45</v>
      </c>
      <c r="AB36" s="69" t="s">
        <v>45</v>
      </c>
      <c r="AC36" s="98" t="s">
        <v>109</v>
      </c>
      <c r="AG36" s="78"/>
      <c r="AJ36" s="84" t="s">
        <v>45</v>
      </c>
      <c r="AK36" s="84">
        <v>0</v>
      </c>
      <c r="BB36" s="99" t="s">
        <v>66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ht="27" customHeight="1" x14ac:dyDescent="0.25">
      <c r="A37" s="63" t="s">
        <v>110</v>
      </c>
      <c r="B37" s="63" t="s">
        <v>111</v>
      </c>
      <c r="C37" s="36">
        <v>4301011382</v>
      </c>
      <c r="D37" s="804">
        <v>4607091385687</v>
      </c>
      <c r="E37" s="804"/>
      <c r="F37" s="62">
        <v>0.4</v>
      </c>
      <c r="G37" s="37">
        <v>10</v>
      </c>
      <c r="H37" s="62">
        <v>4</v>
      </c>
      <c r="I37" s="62">
        <v>4.21</v>
      </c>
      <c r="J37" s="37">
        <v>132</v>
      </c>
      <c r="K37" s="37" t="s">
        <v>113</v>
      </c>
      <c r="L37" s="37" t="s">
        <v>114</v>
      </c>
      <c r="M37" s="38" t="s">
        <v>112</v>
      </c>
      <c r="N37" s="38"/>
      <c r="O37" s="37">
        <v>50</v>
      </c>
      <c r="P37" s="81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806"/>
      <c r="R37" s="806"/>
      <c r="S37" s="806"/>
      <c r="T37" s="807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IFERROR(IF(Y37=0,"",ROUNDUP(Y37/H37,0)*0.00902),"")</f>
        <v/>
      </c>
      <c r="AA37" s="68" t="s">
        <v>45</v>
      </c>
      <c r="AB37" s="69" t="s">
        <v>45</v>
      </c>
      <c r="AC37" s="100" t="s">
        <v>104</v>
      </c>
      <c r="AG37" s="78"/>
      <c r="AJ37" s="84" t="s">
        <v>115</v>
      </c>
      <c r="AK37" s="84">
        <v>48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116</v>
      </c>
      <c r="B38" s="63" t="s">
        <v>117</v>
      </c>
      <c r="C38" s="36">
        <v>4301011565</v>
      </c>
      <c r="D38" s="804">
        <v>4680115882539</v>
      </c>
      <c r="E38" s="804"/>
      <c r="F38" s="62">
        <v>0.37</v>
      </c>
      <c r="G38" s="37">
        <v>10</v>
      </c>
      <c r="H38" s="62">
        <v>3.7</v>
      </c>
      <c r="I38" s="62">
        <v>3.91</v>
      </c>
      <c r="J38" s="37">
        <v>132</v>
      </c>
      <c r="K38" s="37" t="s">
        <v>113</v>
      </c>
      <c r="L38" s="37" t="s">
        <v>45</v>
      </c>
      <c r="M38" s="38" t="s">
        <v>112</v>
      </c>
      <c r="N38" s="38"/>
      <c r="O38" s="37">
        <v>50</v>
      </c>
      <c r="P38" s="82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806"/>
      <c r="R38" s="806"/>
      <c r="S38" s="806"/>
      <c r="T38" s="807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104</v>
      </c>
      <c r="AG38" s="78"/>
      <c r="AJ38" s="84" t="s">
        <v>45</v>
      </c>
      <c r="AK38" s="84">
        <v>0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118</v>
      </c>
      <c r="B39" s="63" t="s">
        <v>119</v>
      </c>
      <c r="C39" s="36">
        <v>4301011624</v>
      </c>
      <c r="D39" s="804">
        <v>4680115883949</v>
      </c>
      <c r="E39" s="804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113</v>
      </c>
      <c r="L39" s="37" t="s">
        <v>45</v>
      </c>
      <c r="M39" s="38" t="s">
        <v>105</v>
      </c>
      <c r="N39" s="38"/>
      <c r="O39" s="37">
        <v>50</v>
      </c>
      <c r="P39" s="82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806"/>
      <c r="R39" s="806"/>
      <c r="S39" s="806"/>
      <c r="T39" s="807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109</v>
      </c>
      <c r="AG39" s="78"/>
      <c r="AJ39" s="84" t="s">
        <v>45</v>
      </c>
      <c r="AK39" s="84">
        <v>0</v>
      </c>
      <c r="BB39" s="105" t="s">
        <v>66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x14ac:dyDescent="0.2">
      <c r="A40" s="814"/>
      <c r="B40" s="814"/>
      <c r="C40" s="814"/>
      <c r="D40" s="814"/>
      <c r="E40" s="814"/>
      <c r="F40" s="814"/>
      <c r="G40" s="814"/>
      <c r="H40" s="814"/>
      <c r="I40" s="814"/>
      <c r="J40" s="814"/>
      <c r="K40" s="814"/>
      <c r="L40" s="814"/>
      <c r="M40" s="814"/>
      <c r="N40" s="814"/>
      <c r="O40" s="815"/>
      <c r="P40" s="811" t="s">
        <v>40</v>
      </c>
      <c r="Q40" s="812"/>
      <c r="R40" s="812"/>
      <c r="S40" s="812"/>
      <c r="T40" s="812"/>
      <c r="U40" s="812"/>
      <c r="V40" s="813"/>
      <c r="W40" s="42" t="s">
        <v>39</v>
      </c>
      <c r="X40" s="43">
        <f>IFERROR(X35/H35,"0")+IFERROR(X36/H36,"0")+IFERROR(X37/H37,"0")+IFERROR(X38/H38,"0")+IFERROR(X39/H39,"0")</f>
        <v>0</v>
      </c>
      <c r="Y40" s="43">
        <f>IFERROR(Y35/H35,"0")+IFERROR(Y36/H36,"0")+IFERROR(Y37/H37,"0")+IFERROR(Y38/H38,"0")+IFERROR(Y39/H39,"0")</f>
        <v>0</v>
      </c>
      <c r="Z40" s="43">
        <f>IFERROR(IF(Z35="",0,Z35),"0")+IFERROR(IF(Z36="",0,Z36),"0")+IFERROR(IF(Z37="",0,Z37),"0")+IFERROR(IF(Z38="",0,Z38),"0")+IFERROR(IF(Z39="",0,Z39),"0")</f>
        <v>0</v>
      </c>
      <c r="AA40" s="67"/>
      <c r="AB40" s="67"/>
      <c r="AC40" s="67"/>
    </row>
    <row r="41" spans="1:68" x14ac:dyDescent="0.2">
      <c r="A41" s="814"/>
      <c r="B41" s="814"/>
      <c r="C41" s="814"/>
      <c r="D41" s="814"/>
      <c r="E41" s="814"/>
      <c r="F41" s="814"/>
      <c r="G41" s="814"/>
      <c r="H41" s="814"/>
      <c r="I41" s="814"/>
      <c r="J41" s="814"/>
      <c r="K41" s="814"/>
      <c r="L41" s="814"/>
      <c r="M41" s="814"/>
      <c r="N41" s="814"/>
      <c r="O41" s="815"/>
      <c r="P41" s="811" t="s">
        <v>40</v>
      </c>
      <c r="Q41" s="812"/>
      <c r="R41" s="812"/>
      <c r="S41" s="812"/>
      <c r="T41" s="812"/>
      <c r="U41" s="812"/>
      <c r="V41" s="813"/>
      <c r="W41" s="42" t="s">
        <v>0</v>
      </c>
      <c r="X41" s="43">
        <f>IFERROR(SUM(X35:X39),"0")</f>
        <v>0</v>
      </c>
      <c r="Y41" s="43">
        <f>IFERROR(SUM(Y35:Y39),"0")</f>
        <v>0</v>
      </c>
      <c r="Z41" s="42"/>
      <c r="AA41" s="67"/>
      <c r="AB41" s="67"/>
      <c r="AC41" s="67"/>
    </row>
    <row r="42" spans="1:68" ht="14.25" customHeight="1" x14ac:dyDescent="0.25">
      <c r="A42" s="803" t="s">
        <v>78</v>
      </c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03"/>
      <c r="P42" s="803"/>
      <c r="Q42" s="803"/>
      <c r="R42" s="803"/>
      <c r="S42" s="803"/>
      <c r="T42" s="803"/>
      <c r="U42" s="803"/>
      <c r="V42" s="803"/>
      <c r="W42" s="803"/>
      <c r="X42" s="803"/>
      <c r="Y42" s="803"/>
      <c r="Z42" s="803"/>
      <c r="AA42" s="66"/>
      <c r="AB42" s="66"/>
      <c r="AC42" s="80"/>
    </row>
    <row r="43" spans="1:68" ht="27" customHeight="1" x14ac:dyDescent="0.25">
      <c r="A43" s="63" t="s">
        <v>120</v>
      </c>
      <c r="B43" s="63" t="s">
        <v>121</v>
      </c>
      <c r="C43" s="36">
        <v>4301051842</v>
      </c>
      <c r="D43" s="804">
        <v>4680115885233</v>
      </c>
      <c r="E43" s="804"/>
      <c r="F43" s="62">
        <v>0.2</v>
      </c>
      <c r="G43" s="37">
        <v>6</v>
      </c>
      <c r="H43" s="62">
        <v>1.2</v>
      </c>
      <c r="I43" s="62">
        <v>1.3</v>
      </c>
      <c r="J43" s="37">
        <v>234</v>
      </c>
      <c r="K43" s="37" t="s">
        <v>123</v>
      </c>
      <c r="L43" s="37" t="s">
        <v>45</v>
      </c>
      <c r="M43" s="38" t="s">
        <v>112</v>
      </c>
      <c r="N43" s="38"/>
      <c r="O43" s="37">
        <v>40</v>
      </c>
      <c r="P43" s="82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806"/>
      <c r="R43" s="806"/>
      <c r="S43" s="806"/>
      <c r="T43" s="807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IFERROR(IF(Y43=0,"",ROUNDUP(Y43/H43,0)*0.00502),"")</f>
        <v/>
      </c>
      <c r="AA43" s="68" t="s">
        <v>45</v>
      </c>
      <c r="AB43" s="69" t="s">
        <v>45</v>
      </c>
      <c r="AC43" s="106" t="s">
        <v>122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16.5" customHeight="1" x14ac:dyDescent="0.25">
      <c r="A44" s="63" t="s">
        <v>124</v>
      </c>
      <c r="B44" s="63" t="s">
        <v>125</v>
      </c>
      <c r="C44" s="36">
        <v>4301051820</v>
      </c>
      <c r="D44" s="804">
        <v>4680115884915</v>
      </c>
      <c r="E44" s="804"/>
      <c r="F44" s="62">
        <v>0.3</v>
      </c>
      <c r="G44" s="37">
        <v>6</v>
      </c>
      <c r="H44" s="62">
        <v>1.8</v>
      </c>
      <c r="I44" s="62">
        <v>1.98</v>
      </c>
      <c r="J44" s="37">
        <v>182</v>
      </c>
      <c r="K44" s="37" t="s">
        <v>83</v>
      </c>
      <c r="L44" s="37" t="s">
        <v>45</v>
      </c>
      <c r="M44" s="38" t="s">
        <v>112</v>
      </c>
      <c r="N44" s="38"/>
      <c r="O44" s="37">
        <v>40</v>
      </c>
      <c r="P44" s="82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806"/>
      <c r="R44" s="806"/>
      <c r="S44" s="806"/>
      <c r="T44" s="807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IFERROR(IF(Y44=0,"",ROUNDUP(Y44/H44,0)*0.00651),"")</f>
        <v/>
      </c>
      <c r="AA44" s="68" t="s">
        <v>45</v>
      </c>
      <c r="AB44" s="69" t="s">
        <v>45</v>
      </c>
      <c r="AC44" s="108" t="s">
        <v>126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814"/>
      <c r="B45" s="814"/>
      <c r="C45" s="814"/>
      <c r="D45" s="814"/>
      <c r="E45" s="814"/>
      <c r="F45" s="814"/>
      <c r="G45" s="814"/>
      <c r="H45" s="814"/>
      <c r="I45" s="814"/>
      <c r="J45" s="814"/>
      <c r="K45" s="814"/>
      <c r="L45" s="814"/>
      <c r="M45" s="814"/>
      <c r="N45" s="814"/>
      <c r="O45" s="815"/>
      <c r="P45" s="811" t="s">
        <v>40</v>
      </c>
      <c r="Q45" s="812"/>
      <c r="R45" s="812"/>
      <c r="S45" s="812"/>
      <c r="T45" s="812"/>
      <c r="U45" s="812"/>
      <c r="V45" s="813"/>
      <c r="W45" s="42" t="s">
        <v>39</v>
      </c>
      <c r="X45" s="43">
        <f>IFERROR(X43/H43,"0")+IFERROR(X44/H44,"0")</f>
        <v>0</v>
      </c>
      <c r="Y45" s="43">
        <f>IFERROR(Y43/H43,"0")+IFERROR(Y44/H44,"0")</f>
        <v>0</v>
      </c>
      <c r="Z45" s="43">
        <f>IFERROR(IF(Z43="",0,Z43),"0")+IFERROR(IF(Z44="",0,Z44),"0")</f>
        <v>0</v>
      </c>
      <c r="AA45" s="67"/>
      <c r="AB45" s="67"/>
      <c r="AC45" s="67"/>
    </row>
    <row r="46" spans="1:68" x14ac:dyDescent="0.2">
      <c r="A46" s="814"/>
      <c r="B46" s="814"/>
      <c r="C46" s="814"/>
      <c r="D46" s="814"/>
      <c r="E46" s="814"/>
      <c r="F46" s="814"/>
      <c r="G46" s="814"/>
      <c r="H46" s="814"/>
      <c r="I46" s="814"/>
      <c r="J46" s="814"/>
      <c r="K46" s="814"/>
      <c r="L46" s="814"/>
      <c r="M46" s="814"/>
      <c r="N46" s="814"/>
      <c r="O46" s="815"/>
      <c r="P46" s="811" t="s">
        <v>40</v>
      </c>
      <c r="Q46" s="812"/>
      <c r="R46" s="812"/>
      <c r="S46" s="812"/>
      <c r="T46" s="812"/>
      <c r="U46" s="812"/>
      <c r="V46" s="813"/>
      <c r="W46" s="42" t="s">
        <v>0</v>
      </c>
      <c r="X46" s="43">
        <f>IFERROR(SUM(X43:X44),"0")</f>
        <v>0</v>
      </c>
      <c r="Y46" s="43">
        <f>IFERROR(SUM(Y43:Y44),"0")</f>
        <v>0</v>
      </c>
      <c r="Z46" s="42"/>
      <c r="AA46" s="67"/>
      <c r="AB46" s="67"/>
      <c r="AC46" s="67"/>
    </row>
    <row r="47" spans="1:68" ht="16.5" customHeight="1" x14ac:dyDescent="0.25">
      <c r="A47" s="802" t="s">
        <v>127</v>
      </c>
      <c r="B47" s="802"/>
      <c r="C47" s="802"/>
      <c r="D47" s="802"/>
      <c r="E47" s="802"/>
      <c r="F47" s="802"/>
      <c r="G47" s="802"/>
      <c r="H47" s="802"/>
      <c r="I47" s="802"/>
      <c r="J47" s="802"/>
      <c r="K47" s="802"/>
      <c r="L47" s="802"/>
      <c r="M47" s="802"/>
      <c r="N47" s="802"/>
      <c r="O47" s="802"/>
      <c r="P47" s="802"/>
      <c r="Q47" s="802"/>
      <c r="R47" s="802"/>
      <c r="S47" s="802"/>
      <c r="T47" s="802"/>
      <c r="U47" s="802"/>
      <c r="V47" s="802"/>
      <c r="W47" s="802"/>
      <c r="X47" s="802"/>
      <c r="Y47" s="802"/>
      <c r="Z47" s="802"/>
      <c r="AA47" s="65"/>
      <c r="AB47" s="65"/>
      <c r="AC47" s="79"/>
    </row>
    <row r="48" spans="1:68" ht="14.25" customHeight="1" x14ac:dyDescent="0.25">
      <c r="A48" s="803" t="s">
        <v>101</v>
      </c>
      <c r="B48" s="803"/>
      <c r="C48" s="803"/>
      <c r="D48" s="803"/>
      <c r="E48" s="803"/>
      <c r="F48" s="803"/>
      <c r="G48" s="803"/>
      <c r="H48" s="803"/>
      <c r="I48" s="803"/>
      <c r="J48" s="803"/>
      <c r="K48" s="803"/>
      <c r="L48" s="803"/>
      <c r="M48" s="803"/>
      <c r="N48" s="803"/>
      <c r="O48" s="803"/>
      <c r="P48" s="803"/>
      <c r="Q48" s="803"/>
      <c r="R48" s="803"/>
      <c r="S48" s="803"/>
      <c r="T48" s="803"/>
      <c r="U48" s="803"/>
      <c r="V48" s="803"/>
      <c r="W48" s="803"/>
      <c r="X48" s="803"/>
      <c r="Y48" s="803"/>
      <c r="Z48" s="803"/>
      <c r="AA48" s="66"/>
      <c r="AB48" s="66"/>
      <c r="AC48" s="80"/>
    </row>
    <row r="49" spans="1:68" ht="27" customHeight="1" x14ac:dyDescent="0.25">
      <c r="A49" s="63" t="s">
        <v>128</v>
      </c>
      <c r="B49" s="63" t="s">
        <v>129</v>
      </c>
      <c r="C49" s="36">
        <v>4301012030</v>
      </c>
      <c r="D49" s="804">
        <v>4680115885882</v>
      </c>
      <c r="E49" s="804"/>
      <c r="F49" s="62">
        <v>1.4</v>
      </c>
      <c r="G49" s="37">
        <v>8</v>
      </c>
      <c r="H49" s="62">
        <v>11.2</v>
      </c>
      <c r="I49" s="62">
        <v>11.635</v>
      </c>
      <c r="J49" s="37">
        <v>64</v>
      </c>
      <c r="K49" s="37" t="s">
        <v>106</v>
      </c>
      <c r="L49" s="37" t="s">
        <v>45</v>
      </c>
      <c r="M49" s="38" t="s">
        <v>112</v>
      </c>
      <c r="N49" s="38"/>
      <c r="O49" s="37">
        <v>50</v>
      </c>
      <c r="P49" s="82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806"/>
      <c r="R49" s="806"/>
      <c r="S49" s="806"/>
      <c r="T49" s="807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ref="Y49:Y55" si="0">IFERROR(IF(X49="",0,CEILING((X49/$H49),1)*$H49),"")</f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130</v>
      </c>
      <c r="AG49" s="78"/>
      <c r="AJ49" s="84" t="s">
        <v>45</v>
      </c>
      <c r="AK49" s="84">
        <v>0</v>
      </c>
      <c r="BB49" s="111" t="s">
        <v>66</v>
      </c>
      <c r="BM49" s="78">
        <f t="shared" ref="BM49:BM55" si="1">IFERROR(X49*I49/H49,"0")</f>
        <v>0</v>
      </c>
      <c r="BN49" s="78">
        <f t="shared" ref="BN49:BN55" si="2">IFERROR(Y49*I49/H49,"0")</f>
        <v>0</v>
      </c>
      <c r="BO49" s="78">
        <f t="shared" ref="BO49:BO55" si="3">IFERROR(1/J49*(X49/H49),"0")</f>
        <v>0</v>
      </c>
      <c r="BP49" s="78">
        <f t="shared" ref="BP49:BP55" si="4">IFERROR(1/J49*(Y49/H49),"0")</f>
        <v>0</v>
      </c>
    </row>
    <row r="50" spans="1:68" ht="27" customHeight="1" x14ac:dyDescent="0.25">
      <c r="A50" s="63" t="s">
        <v>131</v>
      </c>
      <c r="B50" s="63" t="s">
        <v>132</v>
      </c>
      <c r="C50" s="36">
        <v>4301011816</v>
      </c>
      <c r="D50" s="804">
        <v>4680115881426</v>
      </c>
      <c r="E50" s="804"/>
      <c r="F50" s="62">
        <v>1.35</v>
      </c>
      <c r="G50" s="37">
        <v>8</v>
      </c>
      <c r="H50" s="62">
        <v>10.8</v>
      </c>
      <c r="I50" s="62">
        <v>11.234999999999999</v>
      </c>
      <c r="J50" s="37">
        <v>64</v>
      </c>
      <c r="K50" s="37" t="s">
        <v>106</v>
      </c>
      <c r="L50" s="37" t="s">
        <v>134</v>
      </c>
      <c r="M50" s="38" t="s">
        <v>105</v>
      </c>
      <c r="N50" s="38"/>
      <c r="O50" s="37">
        <v>50</v>
      </c>
      <c r="P50" s="8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806"/>
      <c r="R50" s="806"/>
      <c r="S50" s="806"/>
      <c r="T50" s="807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0"/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133</v>
      </c>
      <c r="AG50" s="78"/>
      <c r="AJ50" s="84" t="s">
        <v>135</v>
      </c>
      <c r="AK50" s="84">
        <v>691.2</v>
      </c>
      <c r="BB50" s="113" t="s">
        <v>66</v>
      </c>
      <c r="BM50" s="78">
        <f t="shared" si="1"/>
        <v>0</v>
      </c>
      <c r="BN50" s="78">
        <f t="shared" si="2"/>
        <v>0</v>
      </c>
      <c r="BO50" s="78">
        <f t="shared" si="3"/>
        <v>0</v>
      </c>
      <c r="BP50" s="78">
        <f t="shared" si="4"/>
        <v>0</v>
      </c>
    </row>
    <row r="51" spans="1:68" ht="27" customHeight="1" x14ac:dyDescent="0.25">
      <c r="A51" s="63" t="s">
        <v>136</v>
      </c>
      <c r="B51" s="63" t="s">
        <v>137</v>
      </c>
      <c r="C51" s="36">
        <v>4301011386</v>
      </c>
      <c r="D51" s="804">
        <v>4680115880283</v>
      </c>
      <c r="E51" s="804"/>
      <c r="F51" s="62">
        <v>0.6</v>
      </c>
      <c r="G51" s="37">
        <v>8</v>
      </c>
      <c r="H51" s="62">
        <v>4.8</v>
      </c>
      <c r="I51" s="62">
        <v>5.01</v>
      </c>
      <c r="J51" s="37">
        <v>132</v>
      </c>
      <c r="K51" s="37" t="s">
        <v>113</v>
      </c>
      <c r="L51" s="37" t="s">
        <v>45</v>
      </c>
      <c r="M51" s="38" t="s">
        <v>105</v>
      </c>
      <c r="N51" s="38"/>
      <c r="O51" s="37">
        <v>45</v>
      </c>
      <c r="P51" s="82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806"/>
      <c r="R51" s="806"/>
      <c r="S51" s="806"/>
      <c r="T51" s="807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0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138</v>
      </c>
      <c r="AG51" s="78"/>
      <c r="AJ51" s="84" t="s">
        <v>45</v>
      </c>
      <c r="AK51" s="84">
        <v>0</v>
      </c>
      <c r="BB51" s="115" t="s">
        <v>66</v>
      </c>
      <c r="BM51" s="78">
        <f t="shared" si="1"/>
        <v>0</v>
      </c>
      <c r="BN51" s="78">
        <f t="shared" si="2"/>
        <v>0</v>
      </c>
      <c r="BO51" s="78">
        <f t="shared" si="3"/>
        <v>0</v>
      </c>
      <c r="BP51" s="78">
        <f t="shared" si="4"/>
        <v>0</v>
      </c>
    </row>
    <row r="52" spans="1:68" ht="27" customHeight="1" x14ac:dyDescent="0.25">
      <c r="A52" s="63" t="s">
        <v>139</v>
      </c>
      <c r="B52" s="63" t="s">
        <v>140</v>
      </c>
      <c r="C52" s="36">
        <v>4301011432</v>
      </c>
      <c r="D52" s="804">
        <v>4680115882720</v>
      </c>
      <c r="E52" s="804"/>
      <c r="F52" s="62">
        <v>0.45</v>
      </c>
      <c r="G52" s="37">
        <v>10</v>
      </c>
      <c r="H52" s="62">
        <v>4.5</v>
      </c>
      <c r="I52" s="62">
        <v>4.71</v>
      </c>
      <c r="J52" s="37">
        <v>132</v>
      </c>
      <c r="K52" s="37" t="s">
        <v>113</v>
      </c>
      <c r="L52" s="37" t="s">
        <v>45</v>
      </c>
      <c r="M52" s="38" t="s">
        <v>105</v>
      </c>
      <c r="N52" s="38"/>
      <c r="O52" s="37">
        <v>90</v>
      </c>
      <c r="P52" s="82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806"/>
      <c r="R52" s="806"/>
      <c r="S52" s="806"/>
      <c r="T52" s="807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141</v>
      </c>
      <c r="AG52" s="78"/>
      <c r="AJ52" s="84" t="s">
        <v>45</v>
      </c>
      <c r="AK52" s="84">
        <v>0</v>
      </c>
      <c r="BB52" s="117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16.5" customHeight="1" x14ac:dyDescent="0.25">
      <c r="A53" s="63" t="s">
        <v>142</v>
      </c>
      <c r="B53" s="63" t="s">
        <v>143</v>
      </c>
      <c r="C53" s="36">
        <v>4301011806</v>
      </c>
      <c r="D53" s="804">
        <v>4680115881525</v>
      </c>
      <c r="E53" s="804"/>
      <c r="F53" s="62">
        <v>0.4</v>
      </c>
      <c r="G53" s="37">
        <v>10</v>
      </c>
      <c r="H53" s="62">
        <v>4</v>
      </c>
      <c r="I53" s="62">
        <v>4.21</v>
      </c>
      <c r="J53" s="37">
        <v>132</v>
      </c>
      <c r="K53" s="37" t="s">
        <v>113</v>
      </c>
      <c r="L53" s="37" t="s">
        <v>45</v>
      </c>
      <c r="M53" s="38" t="s">
        <v>105</v>
      </c>
      <c r="N53" s="38"/>
      <c r="O53" s="37">
        <v>50</v>
      </c>
      <c r="P53" s="82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806"/>
      <c r="R53" s="806"/>
      <c r="S53" s="806"/>
      <c r="T53" s="807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8" t="s">
        <v>133</v>
      </c>
      <c r="AG53" s="78"/>
      <c r="AJ53" s="84" t="s">
        <v>45</v>
      </c>
      <c r="AK53" s="84">
        <v>0</v>
      </c>
      <c r="BB53" s="119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27" customHeight="1" x14ac:dyDescent="0.25">
      <c r="A54" s="63" t="s">
        <v>144</v>
      </c>
      <c r="B54" s="63" t="s">
        <v>145</v>
      </c>
      <c r="C54" s="36">
        <v>4301011589</v>
      </c>
      <c r="D54" s="804">
        <v>4680115885899</v>
      </c>
      <c r="E54" s="804"/>
      <c r="F54" s="62">
        <v>0.35</v>
      </c>
      <c r="G54" s="37">
        <v>6</v>
      </c>
      <c r="H54" s="62">
        <v>2.1</v>
      </c>
      <c r="I54" s="62">
        <v>2.2799999999999998</v>
      </c>
      <c r="J54" s="37">
        <v>182</v>
      </c>
      <c r="K54" s="37" t="s">
        <v>83</v>
      </c>
      <c r="L54" s="37" t="s">
        <v>45</v>
      </c>
      <c r="M54" s="38" t="s">
        <v>147</v>
      </c>
      <c r="N54" s="38"/>
      <c r="O54" s="37">
        <v>50</v>
      </c>
      <c r="P54" s="82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806"/>
      <c r="R54" s="806"/>
      <c r="S54" s="806"/>
      <c r="T54" s="807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IFERROR(IF(Y54=0,"",ROUNDUP(Y54/H54,0)*0.00651),"")</f>
        <v/>
      </c>
      <c r="AA54" s="68" t="s">
        <v>45</v>
      </c>
      <c r="AB54" s="69" t="s">
        <v>45</v>
      </c>
      <c r="AC54" s="120" t="s">
        <v>146</v>
      </c>
      <c r="AG54" s="78"/>
      <c r="AJ54" s="84" t="s">
        <v>45</v>
      </c>
      <c r="AK54" s="84">
        <v>0</v>
      </c>
      <c r="BB54" s="121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 x14ac:dyDescent="0.25">
      <c r="A55" s="63" t="s">
        <v>148</v>
      </c>
      <c r="B55" s="63" t="s">
        <v>149</v>
      </c>
      <c r="C55" s="36">
        <v>4301011801</v>
      </c>
      <c r="D55" s="804">
        <v>4680115881419</v>
      </c>
      <c r="E55" s="804"/>
      <c r="F55" s="62">
        <v>0.45</v>
      </c>
      <c r="G55" s="37">
        <v>10</v>
      </c>
      <c r="H55" s="62">
        <v>4.5</v>
      </c>
      <c r="I55" s="62">
        <v>4.71</v>
      </c>
      <c r="J55" s="37">
        <v>132</v>
      </c>
      <c r="K55" s="37" t="s">
        <v>113</v>
      </c>
      <c r="L55" s="37" t="s">
        <v>134</v>
      </c>
      <c r="M55" s="38" t="s">
        <v>105</v>
      </c>
      <c r="N55" s="38"/>
      <c r="O55" s="37">
        <v>50</v>
      </c>
      <c r="P55" s="83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806"/>
      <c r="R55" s="806"/>
      <c r="S55" s="806"/>
      <c r="T55" s="807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22" t="s">
        <v>133</v>
      </c>
      <c r="AG55" s="78"/>
      <c r="AJ55" s="84" t="s">
        <v>135</v>
      </c>
      <c r="AK55" s="84">
        <v>594</v>
      </c>
      <c r="BB55" s="123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x14ac:dyDescent="0.2">
      <c r="A56" s="814"/>
      <c r="B56" s="814"/>
      <c r="C56" s="814"/>
      <c r="D56" s="814"/>
      <c r="E56" s="814"/>
      <c r="F56" s="814"/>
      <c r="G56" s="814"/>
      <c r="H56" s="814"/>
      <c r="I56" s="814"/>
      <c r="J56" s="814"/>
      <c r="K56" s="814"/>
      <c r="L56" s="814"/>
      <c r="M56" s="814"/>
      <c r="N56" s="814"/>
      <c r="O56" s="815"/>
      <c r="P56" s="811" t="s">
        <v>40</v>
      </c>
      <c r="Q56" s="812"/>
      <c r="R56" s="812"/>
      <c r="S56" s="812"/>
      <c r="T56" s="812"/>
      <c r="U56" s="812"/>
      <c r="V56" s="813"/>
      <c r="W56" s="42" t="s">
        <v>39</v>
      </c>
      <c r="X56" s="43">
        <f>IFERROR(X49/H49,"0")+IFERROR(X50/H50,"0")+IFERROR(X51/H51,"0")+IFERROR(X52/H52,"0")+IFERROR(X53/H53,"0")+IFERROR(X54/H54,"0")+IFERROR(X55/H55,"0")</f>
        <v>0</v>
      </c>
      <c r="Y56" s="43">
        <f>IFERROR(Y49/H49,"0")+IFERROR(Y50/H50,"0")+IFERROR(Y51/H51,"0")+IFERROR(Y52/H52,"0")+IFERROR(Y53/H53,"0")+IFERROR(Y54/H54,"0")+IFERROR(Y55/H55,"0")</f>
        <v>0</v>
      </c>
      <c r="Z56" s="43">
        <f>IFERROR(IF(Z49="",0,Z49),"0")+IFERROR(IF(Z50="",0,Z50),"0")+IFERROR(IF(Z51="",0,Z51),"0")+IFERROR(IF(Z52="",0,Z52),"0")+IFERROR(IF(Z53="",0,Z53),"0")+IFERROR(IF(Z54="",0,Z54),"0")+IFERROR(IF(Z55="",0,Z55),"0")</f>
        <v>0</v>
      </c>
      <c r="AA56" s="67"/>
      <c r="AB56" s="67"/>
      <c r="AC56" s="67"/>
    </row>
    <row r="57" spans="1:68" x14ac:dyDescent="0.2">
      <c r="A57" s="814"/>
      <c r="B57" s="814"/>
      <c r="C57" s="814"/>
      <c r="D57" s="814"/>
      <c r="E57" s="814"/>
      <c r="F57" s="814"/>
      <c r="G57" s="814"/>
      <c r="H57" s="814"/>
      <c r="I57" s="814"/>
      <c r="J57" s="814"/>
      <c r="K57" s="814"/>
      <c r="L57" s="814"/>
      <c r="M57" s="814"/>
      <c r="N57" s="814"/>
      <c r="O57" s="815"/>
      <c r="P57" s="811" t="s">
        <v>40</v>
      </c>
      <c r="Q57" s="812"/>
      <c r="R57" s="812"/>
      <c r="S57" s="812"/>
      <c r="T57" s="812"/>
      <c r="U57" s="812"/>
      <c r="V57" s="813"/>
      <c r="W57" s="42" t="s">
        <v>0</v>
      </c>
      <c r="X57" s="43">
        <f>IFERROR(SUM(X49:X55),"0")</f>
        <v>0</v>
      </c>
      <c r="Y57" s="43">
        <f>IFERROR(SUM(Y49:Y55),"0")</f>
        <v>0</v>
      </c>
      <c r="Z57" s="42"/>
      <c r="AA57" s="67"/>
      <c r="AB57" s="67"/>
      <c r="AC57" s="67"/>
    </row>
    <row r="58" spans="1:68" ht="14.25" customHeight="1" x14ac:dyDescent="0.25">
      <c r="A58" s="803" t="s">
        <v>150</v>
      </c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3"/>
      <c r="P58" s="803"/>
      <c r="Q58" s="803"/>
      <c r="R58" s="803"/>
      <c r="S58" s="803"/>
      <c r="T58" s="803"/>
      <c r="U58" s="803"/>
      <c r="V58" s="803"/>
      <c r="W58" s="803"/>
      <c r="X58" s="803"/>
      <c r="Y58" s="803"/>
      <c r="Z58" s="803"/>
      <c r="AA58" s="66"/>
      <c r="AB58" s="66"/>
      <c r="AC58" s="80"/>
    </row>
    <row r="59" spans="1:68" ht="27" customHeight="1" x14ac:dyDescent="0.25">
      <c r="A59" s="63" t="s">
        <v>151</v>
      </c>
      <c r="B59" s="63" t="s">
        <v>152</v>
      </c>
      <c r="C59" s="36">
        <v>4301020298</v>
      </c>
      <c r="D59" s="804">
        <v>4680115881440</v>
      </c>
      <c r="E59" s="804"/>
      <c r="F59" s="62">
        <v>1.35</v>
      </c>
      <c r="G59" s="37">
        <v>8</v>
      </c>
      <c r="H59" s="62">
        <v>10.8</v>
      </c>
      <c r="I59" s="62">
        <v>11.234999999999999</v>
      </c>
      <c r="J59" s="37">
        <v>64</v>
      </c>
      <c r="K59" s="37" t="s">
        <v>106</v>
      </c>
      <c r="L59" s="37" t="s">
        <v>45</v>
      </c>
      <c r="M59" s="38" t="s">
        <v>105</v>
      </c>
      <c r="N59" s="38"/>
      <c r="O59" s="37">
        <v>50</v>
      </c>
      <c r="P59" s="83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806"/>
      <c r="R59" s="806"/>
      <c r="S59" s="806"/>
      <c r="T59" s="807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IFERROR(IF(Y59=0,"",ROUNDUP(Y59/H59,0)*0.01898),"")</f>
        <v/>
      </c>
      <c r="AA59" s="68" t="s">
        <v>45</v>
      </c>
      <c r="AB59" s="69" t="s">
        <v>45</v>
      </c>
      <c r="AC59" s="124" t="s">
        <v>153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27" customHeight="1" x14ac:dyDescent="0.25">
      <c r="A60" s="63" t="s">
        <v>154</v>
      </c>
      <c r="B60" s="63" t="s">
        <v>155</v>
      </c>
      <c r="C60" s="36">
        <v>4301020228</v>
      </c>
      <c r="D60" s="804">
        <v>4680115882751</v>
      </c>
      <c r="E60" s="804"/>
      <c r="F60" s="62">
        <v>0.45</v>
      </c>
      <c r="G60" s="37">
        <v>10</v>
      </c>
      <c r="H60" s="62">
        <v>4.5</v>
      </c>
      <c r="I60" s="62">
        <v>4.71</v>
      </c>
      <c r="J60" s="37">
        <v>132</v>
      </c>
      <c r="K60" s="37" t="s">
        <v>113</v>
      </c>
      <c r="L60" s="37" t="s">
        <v>45</v>
      </c>
      <c r="M60" s="38" t="s">
        <v>105</v>
      </c>
      <c r="N60" s="38"/>
      <c r="O60" s="37">
        <v>90</v>
      </c>
      <c r="P60" s="83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806"/>
      <c r="R60" s="806"/>
      <c r="S60" s="806"/>
      <c r="T60" s="807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IFERROR(IF(Y60=0,"",ROUNDUP(Y60/H60,0)*0.00902),"")</f>
        <v/>
      </c>
      <c r="AA60" s="68" t="s">
        <v>45</v>
      </c>
      <c r="AB60" s="69" t="s">
        <v>45</v>
      </c>
      <c r="AC60" s="126" t="s">
        <v>156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157</v>
      </c>
      <c r="B61" s="63" t="s">
        <v>158</v>
      </c>
      <c r="C61" s="36">
        <v>4301020358</v>
      </c>
      <c r="D61" s="804">
        <v>4680115885950</v>
      </c>
      <c r="E61" s="804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83</v>
      </c>
      <c r="L61" s="37" t="s">
        <v>45</v>
      </c>
      <c r="M61" s="38" t="s">
        <v>112</v>
      </c>
      <c r="N61" s="38"/>
      <c r="O61" s="37">
        <v>50</v>
      </c>
      <c r="P61" s="83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806"/>
      <c r="R61" s="806"/>
      <c r="S61" s="806"/>
      <c r="T61" s="807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8" t="s">
        <v>153</v>
      </c>
      <c r="AG61" s="78"/>
      <c r="AJ61" s="84" t="s">
        <v>45</v>
      </c>
      <c r="AK61" s="84">
        <v>0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159</v>
      </c>
      <c r="B62" s="63" t="s">
        <v>160</v>
      </c>
      <c r="C62" s="36">
        <v>4301020296</v>
      </c>
      <c r="D62" s="804">
        <v>4680115881433</v>
      </c>
      <c r="E62" s="804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83</v>
      </c>
      <c r="L62" s="37" t="s">
        <v>134</v>
      </c>
      <c r="M62" s="38" t="s">
        <v>105</v>
      </c>
      <c r="N62" s="38"/>
      <c r="O62" s="37">
        <v>50</v>
      </c>
      <c r="P62" s="83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806"/>
      <c r="R62" s="806"/>
      <c r="S62" s="806"/>
      <c r="T62" s="807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30" t="s">
        <v>153</v>
      </c>
      <c r="AG62" s="78"/>
      <c r="AJ62" s="84" t="s">
        <v>135</v>
      </c>
      <c r="AK62" s="84">
        <v>491.4</v>
      </c>
      <c r="BB62" s="131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814"/>
      <c r="B63" s="814"/>
      <c r="C63" s="814"/>
      <c r="D63" s="814"/>
      <c r="E63" s="814"/>
      <c r="F63" s="814"/>
      <c r="G63" s="814"/>
      <c r="H63" s="814"/>
      <c r="I63" s="814"/>
      <c r="J63" s="814"/>
      <c r="K63" s="814"/>
      <c r="L63" s="814"/>
      <c r="M63" s="814"/>
      <c r="N63" s="814"/>
      <c r="O63" s="815"/>
      <c r="P63" s="811" t="s">
        <v>40</v>
      </c>
      <c r="Q63" s="812"/>
      <c r="R63" s="812"/>
      <c r="S63" s="812"/>
      <c r="T63" s="812"/>
      <c r="U63" s="812"/>
      <c r="V63" s="813"/>
      <c r="W63" s="42" t="s">
        <v>39</v>
      </c>
      <c r="X63" s="43">
        <f>IFERROR(X59/H59,"0")+IFERROR(X60/H60,"0")+IFERROR(X61/H61,"0")+IFERROR(X62/H62,"0")</f>
        <v>0</v>
      </c>
      <c r="Y63" s="43">
        <f>IFERROR(Y59/H59,"0")+IFERROR(Y60/H60,"0")+IFERROR(Y61/H61,"0")+IFERROR(Y62/H62,"0")</f>
        <v>0</v>
      </c>
      <c r="Z63" s="43">
        <f>IFERROR(IF(Z59="",0,Z59),"0")+IFERROR(IF(Z60="",0,Z60),"0")+IFERROR(IF(Z61="",0,Z61),"0")+IFERROR(IF(Z62="",0,Z62),"0")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814"/>
      <c r="B64" s="814"/>
      <c r="C64" s="814"/>
      <c r="D64" s="814"/>
      <c r="E64" s="814"/>
      <c r="F64" s="814"/>
      <c r="G64" s="814"/>
      <c r="H64" s="814"/>
      <c r="I64" s="814"/>
      <c r="J64" s="814"/>
      <c r="K64" s="814"/>
      <c r="L64" s="814"/>
      <c r="M64" s="814"/>
      <c r="N64" s="814"/>
      <c r="O64" s="815"/>
      <c r="P64" s="811" t="s">
        <v>40</v>
      </c>
      <c r="Q64" s="812"/>
      <c r="R64" s="812"/>
      <c r="S64" s="812"/>
      <c r="T64" s="812"/>
      <c r="U64" s="812"/>
      <c r="V64" s="813"/>
      <c r="W64" s="42" t="s">
        <v>0</v>
      </c>
      <c r="X64" s="43">
        <f>IFERROR(SUM(X59:X62),"0")</f>
        <v>0</v>
      </c>
      <c r="Y64" s="43">
        <f>IFERROR(SUM(Y59:Y62),"0")</f>
        <v>0</v>
      </c>
      <c r="Z64" s="42"/>
      <c r="AA64" s="67"/>
      <c r="AB64" s="67"/>
      <c r="AC64" s="67"/>
    </row>
    <row r="65" spans="1:68" ht="14.25" customHeight="1" x14ac:dyDescent="0.25">
      <c r="A65" s="803" t="s">
        <v>161</v>
      </c>
      <c r="B65" s="803"/>
      <c r="C65" s="803"/>
      <c r="D65" s="803"/>
      <c r="E65" s="803"/>
      <c r="F65" s="803"/>
      <c r="G65" s="803"/>
      <c r="H65" s="803"/>
      <c r="I65" s="803"/>
      <c r="J65" s="803"/>
      <c r="K65" s="803"/>
      <c r="L65" s="803"/>
      <c r="M65" s="803"/>
      <c r="N65" s="803"/>
      <c r="O65" s="803"/>
      <c r="P65" s="803"/>
      <c r="Q65" s="803"/>
      <c r="R65" s="803"/>
      <c r="S65" s="803"/>
      <c r="T65" s="803"/>
      <c r="U65" s="803"/>
      <c r="V65" s="803"/>
      <c r="W65" s="803"/>
      <c r="X65" s="803"/>
      <c r="Y65" s="803"/>
      <c r="Z65" s="803"/>
      <c r="AA65" s="66"/>
      <c r="AB65" s="66"/>
      <c r="AC65" s="80"/>
    </row>
    <row r="66" spans="1:68" ht="16.5" customHeight="1" x14ac:dyDescent="0.25">
      <c r="A66" s="63" t="s">
        <v>162</v>
      </c>
      <c r="B66" s="63" t="s">
        <v>163</v>
      </c>
      <c r="C66" s="36">
        <v>4301031240</v>
      </c>
      <c r="D66" s="804">
        <v>4680115885042</v>
      </c>
      <c r="E66" s="804"/>
      <c r="F66" s="62">
        <v>0.7</v>
      </c>
      <c r="G66" s="37">
        <v>6</v>
      </c>
      <c r="H66" s="62">
        <v>4.2</v>
      </c>
      <c r="I66" s="62">
        <v>4.41</v>
      </c>
      <c r="J66" s="37">
        <v>132</v>
      </c>
      <c r="K66" s="37" t="s">
        <v>113</v>
      </c>
      <c r="L66" s="37" t="s">
        <v>45</v>
      </c>
      <c r="M66" s="38" t="s">
        <v>82</v>
      </c>
      <c r="N66" s="38"/>
      <c r="O66" s="37">
        <v>40</v>
      </c>
      <c r="P66" s="83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806"/>
      <c r="R66" s="806"/>
      <c r="S66" s="806"/>
      <c r="T66" s="807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164</v>
      </c>
      <c r="AG66" s="78"/>
      <c r="AJ66" s="84" t="s">
        <v>45</v>
      </c>
      <c r="AK66" s="84">
        <v>0</v>
      </c>
      <c r="BB66" s="133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16.5" customHeight="1" x14ac:dyDescent="0.25">
      <c r="A67" s="63" t="s">
        <v>165</v>
      </c>
      <c r="B67" s="63" t="s">
        <v>166</v>
      </c>
      <c r="C67" s="36">
        <v>4301031315</v>
      </c>
      <c r="D67" s="804">
        <v>4680115885080</v>
      </c>
      <c r="E67" s="804"/>
      <c r="F67" s="62">
        <v>0.7</v>
      </c>
      <c r="G67" s="37">
        <v>6</v>
      </c>
      <c r="H67" s="62">
        <v>4.2</v>
      </c>
      <c r="I67" s="62">
        <v>4.41</v>
      </c>
      <c r="J67" s="37">
        <v>132</v>
      </c>
      <c r="K67" s="37" t="s">
        <v>113</v>
      </c>
      <c r="L67" s="37" t="s">
        <v>45</v>
      </c>
      <c r="M67" s="38" t="s">
        <v>82</v>
      </c>
      <c r="N67" s="38"/>
      <c r="O67" s="37">
        <v>40</v>
      </c>
      <c r="P67" s="83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806"/>
      <c r="R67" s="806"/>
      <c r="S67" s="806"/>
      <c r="T67" s="807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167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168</v>
      </c>
      <c r="B68" s="63" t="s">
        <v>169</v>
      </c>
      <c r="C68" s="36">
        <v>4301031243</v>
      </c>
      <c r="D68" s="804">
        <v>4680115885073</v>
      </c>
      <c r="E68" s="804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123</v>
      </c>
      <c r="L68" s="37" t="s">
        <v>45</v>
      </c>
      <c r="M68" s="38" t="s">
        <v>82</v>
      </c>
      <c r="N68" s="38"/>
      <c r="O68" s="37">
        <v>40</v>
      </c>
      <c r="P68" s="8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806"/>
      <c r="R68" s="806"/>
      <c r="S68" s="806"/>
      <c r="T68" s="807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6" t="s">
        <v>170</v>
      </c>
      <c r="AG68" s="78"/>
      <c r="AJ68" s="84" t="s">
        <v>45</v>
      </c>
      <c r="AK68" s="84">
        <v>0</v>
      </c>
      <c r="BB68" s="137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171</v>
      </c>
      <c r="B69" s="63" t="s">
        <v>172</v>
      </c>
      <c r="C69" s="36">
        <v>4301031241</v>
      </c>
      <c r="D69" s="804">
        <v>4680115885059</v>
      </c>
      <c r="E69" s="804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123</v>
      </c>
      <c r="L69" s="37" t="s">
        <v>45</v>
      </c>
      <c r="M69" s="38" t="s">
        <v>82</v>
      </c>
      <c r="N69" s="38"/>
      <c r="O69" s="37">
        <v>40</v>
      </c>
      <c r="P69" s="83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806"/>
      <c r="R69" s="806"/>
      <c r="S69" s="806"/>
      <c r="T69" s="807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8" t="s">
        <v>164</v>
      </c>
      <c r="AG69" s="78"/>
      <c r="AJ69" s="84" t="s">
        <v>45</v>
      </c>
      <c r="AK69" s="84">
        <v>0</v>
      </c>
      <c r="BB69" s="139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173</v>
      </c>
      <c r="B70" s="63" t="s">
        <v>174</v>
      </c>
      <c r="C70" s="36">
        <v>4301031316</v>
      </c>
      <c r="D70" s="804">
        <v>4680115885097</v>
      </c>
      <c r="E70" s="804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123</v>
      </c>
      <c r="L70" s="37" t="s">
        <v>45</v>
      </c>
      <c r="M70" s="38" t="s">
        <v>82</v>
      </c>
      <c r="N70" s="38"/>
      <c r="O70" s="37">
        <v>40</v>
      </c>
      <c r="P70" s="8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806"/>
      <c r="R70" s="806"/>
      <c r="S70" s="806"/>
      <c r="T70" s="807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40" t="s">
        <v>167</v>
      </c>
      <c r="AG70" s="78"/>
      <c r="AJ70" s="84" t="s">
        <v>45</v>
      </c>
      <c r="AK70" s="84">
        <v>0</v>
      </c>
      <c r="BB70" s="141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814"/>
      <c r="B71" s="814"/>
      <c r="C71" s="814"/>
      <c r="D71" s="814"/>
      <c r="E71" s="814"/>
      <c r="F71" s="814"/>
      <c r="G71" s="814"/>
      <c r="H71" s="814"/>
      <c r="I71" s="814"/>
      <c r="J71" s="814"/>
      <c r="K71" s="814"/>
      <c r="L71" s="814"/>
      <c r="M71" s="814"/>
      <c r="N71" s="814"/>
      <c r="O71" s="815"/>
      <c r="P71" s="811" t="s">
        <v>40</v>
      </c>
      <c r="Q71" s="812"/>
      <c r="R71" s="812"/>
      <c r="S71" s="812"/>
      <c r="T71" s="812"/>
      <c r="U71" s="812"/>
      <c r="V71" s="813"/>
      <c r="W71" s="42" t="s">
        <v>39</v>
      </c>
      <c r="X71" s="43">
        <f>IFERROR(X66/H66,"0")+IFERROR(X67/H67,"0")+IFERROR(X68/H68,"0")+IFERROR(X69/H69,"0")+IFERROR(X70/H70,"0")</f>
        <v>0</v>
      </c>
      <c r="Y71" s="43">
        <f>IFERROR(Y66/H66,"0")+IFERROR(Y67/H67,"0")+IFERROR(Y68/H68,"0")+IFERROR(Y69/H69,"0")+IFERROR(Y70/H70,"0")</f>
        <v>0</v>
      </c>
      <c r="Z71" s="43">
        <f>IFERROR(IF(Z66="",0,Z66),"0")+IFERROR(IF(Z67="",0,Z67),"0")+IFERROR(IF(Z68="",0,Z68),"0")+IFERROR(IF(Z69="",0,Z69),"0")+IFERROR(IF(Z70="",0,Z70),"0")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814"/>
      <c r="B72" s="814"/>
      <c r="C72" s="814"/>
      <c r="D72" s="814"/>
      <c r="E72" s="814"/>
      <c r="F72" s="814"/>
      <c r="G72" s="814"/>
      <c r="H72" s="814"/>
      <c r="I72" s="814"/>
      <c r="J72" s="814"/>
      <c r="K72" s="814"/>
      <c r="L72" s="814"/>
      <c r="M72" s="814"/>
      <c r="N72" s="814"/>
      <c r="O72" s="815"/>
      <c r="P72" s="811" t="s">
        <v>40</v>
      </c>
      <c r="Q72" s="812"/>
      <c r="R72" s="812"/>
      <c r="S72" s="812"/>
      <c r="T72" s="812"/>
      <c r="U72" s="812"/>
      <c r="V72" s="813"/>
      <c r="W72" s="42" t="s">
        <v>0</v>
      </c>
      <c r="X72" s="43">
        <f>IFERROR(SUM(X66:X70),"0")</f>
        <v>0</v>
      </c>
      <c r="Y72" s="43">
        <f>IFERROR(SUM(Y66:Y70),"0")</f>
        <v>0</v>
      </c>
      <c r="Z72" s="42"/>
      <c r="AA72" s="67"/>
      <c r="AB72" s="67"/>
      <c r="AC72" s="67"/>
    </row>
    <row r="73" spans="1:68" ht="14.25" customHeight="1" x14ac:dyDescent="0.25">
      <c r="A73" s="803" t="s">
        <v>78</v>
      </c>
      <c r="B73" s="803"/>
      <c r="C73" s="803"/>
      <c r="D73" s="803"/>
      <c r="E73" s="803"/>
      <c r="F73" s="803"/>
      <c r="G73" s="803"/>
      <c r="H73" s="803"/>
      <c r="I73" s="803"/>
      <c r="J73" s="803"/>
      <c r="K73" s="803"/>
      <c r="L73" s="803"/>
      <c r="M73" s="803"/>
      <c r="N73" s="803"/>
      <c r="O73" s="803"/>
      <c r="P73" s="803"/>
      <c r="Q73" s="803"/>
      <c r="R73" s="803"/>
      <c r="S73" s="803"/>
      <c r="T73" s="803"/>
      <c r="U73" s="803"/>
      <c r="V73" s="803"/>
      <c r="W73" s="803"/>
      <c r="X73" s="803"/>
      <c r="Y73" s="803"/>
      <c r="Z73" s="803"/>
      <c r="AA73" s="66"/>
      <c r="AB73" s="66"/>
      <c r="AC73" s="80"/>
    </row>
    <row r="74" spans="1:68" ht="16.5" customHeight="1" x14ac:dyDescent="0.25">
      <c r="A74" s="63" t="s">
        <v>175</v>
      </c>
      <c r="B74" s="63" t="s">
        <v>176</v>
      </c>
      <c r="C74" s="36">
        <v>4301051838</v>
      </c>
      <c r="D74" s="804">
        <v>4680115881891</v>
      </c>
      <c r="E74" s="804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106</v>
      </c>
      <c r="L74" s="37" t="s">
        <v>45</v>
      </c>
      <c r="M74" s="38" t="s">
        <v>112</v>
      </c>
      <c r="N74" s="38"/>
      <c r="O74" s="37">
        <v>40</v>
      </c>
      <c r="P74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806"/>
      <c r="R74" s="806"/>
      <c r="S74" s="806"/>
      <c r="T74" s="807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5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42" t="s">
        <v>177</v>
      </c>
      <c r="AG74" s="78"/>
      <c r="AJ74" s="84" t="s">
        <v>45</v>
      </c>
      <c r="AK74" s="84">
        <v>0</v>
      </c>
      <c r="BB74" s="143" t="s">
        <v>66</v>
      </c>
      <c r="BM74" s="78">
        <f t="shared" ref="BM74:BM79" si="6">IFERROR(X74*I74/H74,"0")</f>
        <v>0</v>
      </c>
      <c r="BN74" s="78">
        <f t="shared" ref="BN74:BN79" si="7">IFERROR(Y74*I74/H74,"0")</f>
        <v>0</v>
      </c>
      <c r="BO74" s="78">
        <f t="shared" ref="BO74:BO79" si="8">IFERROR(1/J74*(X74/H74),"0")</f>
        <v>0</v>
      </c>
      <c r="BP74" s="78">
        <f t="shared" ref="BP74:BP79" si="9">IFERROR(1/J74*(Y74/H74),"0")</f>
        <v>0</v>
      </c>
    </row>
    <row r="75" spans="1:68" ht="27" customHeight="1" x14ac:dyDescent="0.25">
      <c r="A75" s="63" t="s">
        <v>178</v>
      </c>
      <c r="B75" s="63" t="s">
        <v>179</v>
      </c>
      <c r="C75" s="36">
        <v>4301051846</v>
      </c>
      <c r="D75" s="804">
        <v>4680115885769</v>
      </c>
      <c r="E75" s="804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106</v>
      </c>
      <c r="L75" s="37" t="s">
        <v>45</v>
      </c>
      <c r="M75" s="38" t="s">
        <v>112</v>
      </c>
      <c r="N75" s="38"/>
      <c r="O75" s="37">
        <v>45</v>
      </c>
      <c r="P75" s="84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806"/>
      <c r="R75" s="806"/>
      <c r="S75" s="806"/>
      <c r="T75" s="807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5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44" t="s">
        <v>180</v>
      </c>
      <c r="AG75" s="78"/>
      <c r="AJ75" s="84" t="s">
        <v>45</v>
      </c>
      <c r="AK75" s="84">
        <v>0</v>
      </c>
      <c r="BB75" s="145" t="s">
        <v>66</v>
      </c>
      <c r="BM75" s="78">
        <f t="shared" si="6"/>
        <v>0</v>
      </c>
      <c r="BN75" s="78">
        <f t="shared" si="7"/>
        <v>0</v>
      </c>
      <c r="BO75" s="78">
        <f t="shared" si="8"/>
        <v>0</v>
      </c>
      <c r="BP75" s="78">
        <f t="shared" si="9"/>
        <v>0</v>
      </c>
    </row>
    <row r="76" spans="1:68" ht="37.5" customHeight="1" x14ac:dyDescent="0.25">
      <c r="A76" s="63" t="s">
        <v>181</v>
      </c>
      <c r="B76" s="63" t="s">
        <v>182</v>
      </c>
      <c r="C76" s="36">
        <v>4301051822</v>
      </c>
      <c r="D76" s="804">
        <v>4680115884410</v>
      </c>
      <c r="E76" s="804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106</v>
      </c>
      <c r="L76" s="37" t="s">
        <v>45</v>
      </c>
      <c r="M76" s="38" t="s">
        <v>82</v>
      </c>
      <c r="N76" s="38"/>
      <c r="O76" s="37">
        <v>40</v>
      </c>
      <c r="P76" s="8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806"/>
      <c r="R76" s="806"/>
      <c r="S76" s="806"/>
      <c r="T76" s="807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5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6" t="s">
        <v>183</v>
      </c>
      <c r="AG76" s="78"/>
      <c r="AJ76" s="84" t="s">
        <v>45</v>
      </c>
      <c r="AK76" s="84">
        <v>0</v>
      </c>
      <c r="BB76" s="147" t="s">
        <v>66</v>
      </c>
      <c r="BM76" s="78">
        <f t="shared" si="6"/>
        <v>0</v>
      </c>
      <c r="BN76" s="78">
        <f t="shared" si="7"/>
        <v>0</v>
      </c>
      <c r="BO76" s="78">
        <f t="shared" si="8"/>
        <v>0</v>
      </c>
      <c r="BP76" s="78">
        <f t="shared" si="9"/>
        <v>0</v>
      </c>
    </row>
    <row r="77" spans="1:68" ht="16.5" customHeight="1" x14ac:dyDescent="0.25">
      <c r="A77" s="63" t="s">
        <v>184</v>
      </c>
      <c r="B77" s="63" t="s">
        <v>185</v>
      </c>
      <c r="C77" s="36">
        <v>4301051837</v>
      </c>
      <c r="D77" s="804">
        <v>4680115884311</v>
      </c>
      <c r="E77" s="804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83</v>
      </c>
      <c r="L77" s="37" t="s">
        <v>45</v>
      </c>
      <c r="M77" s="38" t="s">
        <v>112</v>
      </c>
      <c r="N77" s="38"/>
      <c r="O77" s="37">
        <v>40</v>
      </c>
      <c r="P77" s="84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806"/>
      <c r="R77" s="806"/>
      <c r="S77" s="806"/>
      <c r="T77" s="807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5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8" t="s">
        <v>177</v>
      </c>
      <c r="AG77" s="78"/>
      <c r="AJ77" s="84" t="s">
        <v>45</v>
      </c>
      <c r="AK77" s="84">
        <v>0</v>
      </c>
      <c r="BB77" s="149" t="s">
        <v>66</v>
      </c>
      <c r="BM77" s="78">
        <f t="shared" si="6"/>
        <v>0</v>
      </c>
      <c r="BN77" s="78">
        <f t="shared" si="7"/>
        <v>0</v>
      </c>
      <c r="BO77" s="78">
        <f t="shared" si="8"/>
        <v>0</v>
      </c>
      <c r="BP77" s="78">
        <f t="shared" si="9"/>
        <v>0</v>
      </c>
    </row>
    <row r="78" spans="1:68" ht="27" customHeight="1" x14ac:dyDescent="0.25">
      <c r="A78" s="63" t="s">
        <v>186</v>
      </c>
      <c r="B78" s="63" t="s">
        <v>187</v>
      </c>
      <c r="C78" s="36">
        <v>4301051844</v>
      </c>
      <c r="D78" s="804">
        <v>4680115885929</v>
      </c>
      <c r="E78" s="804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83</v>
      </c>
      <c r="L78" s="37" t="s">
        <v>45</v>
      </c>
      <c r="M78" s="38" t="s">
        <v>112</v>
      </c>
      <c r="N78" s="38"/>
      <c r="O78" s="37">
        <v>45</v>
      </c>
      <c r="P78" s="84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806"/>
      <c r="R78" s="806"/>
      <c r="S78" s="806"/>
      <c r="T78" s="807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5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50" t="s">
        <v>180</v>
      </c>
      <c r="AG78" s="78"/>
      <c r="AJ78" s="84" t="s">
        <v>45</v>
      </c>
      <c r="AK78" s="84">
        <v>0</v>
      </c>
      <c r="BB78" s="151" t="s">
        <v>66</v>
      </c>
      <c r="BM78" s="78">
        <f t="shared" si="6"/>
        <v>0</v>
      </c>
      <c r="BN78" s="78">
        <f t="shared" si="7"/>
        <v>0</v>
      </c>
      <c r="BO78" s="78">
        <f t="shared" si="8"/>
        <v>0</v>
      </c>
      <c r="BP78" s="78">
        <f t="shared" si="9"/>
        <v>0</v>
      </c>
    </row>
    <row r="79" spans="1:68" ht="37.5" customHeight="1" x14ac:dyDescent="0.25">
      <c r="A79" s="63" t="s">
        <v>188</v>
      </c>
      <c r="B79" s="63" t="s">
        <v>189</v>
      </c>
      <c r="C79" s="36">
        <v>4301051827</v>
      </c>
      <c r="D79" s="804">
        <v>4680115884403</v>
      </c>
      <c r="E79" s="804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83</v>
      </c>
      <c r="L79" s="37" t="s">
        <v>45</v>
      </c>
      <c r="M79" s="38" t="s">
        <v>82</v>
      </c>
      <c r="N79" s="38"/>
      <c r="O79" s="37">
        <v>40</v>
      </c>
      <c r="P79" s="84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806"/>
      <c r="R79" s="806"/>
      <c r="S79" s="806"/>
      <c r="T79" s="807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5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52" t="s">
        <v>183</v>
      </c>
      <c r="AG79" s="78"/>
      <c r="AJ79" s="84" t="s">
        <v>45</v>
      </c>
      <c r="AK79" s="84">
        <v>0</v>
      </c>
      <c r="BB79" s="153" t="s">
        <v>66</v>
      </c>
      <c r="BM79" s="78">
        <f t="shared" si="6"/>
        <v>0</v>
      </c>
      <c r="BN79" s="78">
        <f t="shared" si="7"/>
        <v>0</v>
      </c>
      <c r="BO79" s="78">
        <f t="shared" si="8"/>
        <v>0</v>
      </c>
      <c r="BP79" s="78">
        <f t="shared" si="9"/>
        <v>0</v>
      </c>
    </row>
    <row r="80" spans="1:68" x14ac:dyDescent="0.2">
      <c r="A80" s="814"/>
      <c r="B80" s="814"/>
      <c r="C80" s="814"/>
      <c r="D80" s="814"/>
      <c r="E80" s="814"/>
      <c r="F80" s="814"/>
      <c r="G80" s="814"/>
      <c r="H80" s="814"/>
      <c r="I80" s="814"/>
      <c r="J80" s="814"/>
      <c r="K80" s="814"/>
      <c r="L80" s="814"/>
      <c r="M80" s="814"/>
      <c r="N80" s="814"/>
      <c r="O80" s="815"/>
      <c r="P80" s="811" t="s">
        <v>40</v>
      </c>
      <c r="Q80" s="812"/>
      <c r="R80" s="812"/>
      <c r="S80" s="812"/>
      <c r="T80" s="812"/>
      <c r="U80" s="812"/>
      <c r="V80" s="813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814"/>
      <c r="B81" s="814"/>
      <c r="C81" s="814"/>
      <c r="D81" s="814"/>
      <c r="E81" s="814"/>
      <c r="F81" s="814"/>
      <c r="G81" s="814"/>
      <c r="H81" s="814"/>
      <c r="I81" s="814"/>
      <c r="J81" s="814"/>
      <c r="K81" s="814"/>
      <c r="L81" s="814"/>
      <c r="M81" s="814"/>
      <c r="N81" s="814"/>
      <c r="O81" s="815"/>
      <c r="P81" s="811" t="s">
        <v>40</v>
      </c>
      <c r="Q81" s="812"/>
      <c r="R81" s="812"/>
      <c r="S81" s="812"/>
      <c r="T81" s="812"/>
      <c r="U81" s="812"/>
      <c r="V81" s="813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803" t="s">
        <v>190</v>
      </c>
      <c r="B82" s="803"/>
      <c r="C82" s="803"/>
      <c r="D82" s="803"/>
      <c r="E82" s="803"/>
      <c r="F82" s="803"/>
      <c r="G82" s="803"/>
      <c r="H82" s="803"/>
      <c r="I82" s="803"/>
      <c r="J82" s="803"/>
      <c r="K82" s="803"/>
      <c r="L82" s="803"/>
      <c r="M82" s="803"/>
      <c r="N82" s="803"/>
      <c r="O82" s="803"/>
      <c r="P82" s="803"/>
      <c r="Q82" s="803"/>
      <c r="R82" s="803"/>
      <c r="S82" s="803"/>
      <c r="T82" s="803"/>
      <c r="U82" s="803"/>
      <c r="V82" s="803"/>
      <c r="W82" s="803"/>
      <c r="X82" s="803"/>
      <c r="Y82" s="803"/>
      <c r="Z82" s="803"/>
      <c r="AA82" s="66"/>
      <c r="AB82" s="66"/>
      <c r="AC82" s="80"/>
    </row>
    <row r="83" spans="1:68" ht="37.5" customHeight="1" x14ac:dyDescent="0.25">
      <c r="A83" s="63" t="s">
        <v>191</v>
      </c>
      <c r="B83" s="63" t="s">
        <v>192</v>
      </c>
      <c r="C83" s="36">
        <v>4301060366</v>
      </c>
      <c r="D83" s="804">
        <v>4680115881532</v>
      </c>
      <c r="E83" s="804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106</v>
      </c>
      <c r="L83" s="37" t="s">
        <v>45</v>
      </c>
      <c r="M83" s="38" t="s">
        <v>82</v>
      </c>
      <c r="N83" s="38"/>
      <c r="O83" s="37">
        <v>30</v>
      </c>
      <c r="P83" s="84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806"/>
      <c r="R83" s="806"/>
      <c r="S83" s="806"/>
      <c r="T83" s="807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54" t="s">
        <v>193</v>
      </c>
      <c r="AG83" s="78"/>
      <c r="AJ83" s="84" t="s">
        <v>45</v>
      </c>
      <c r="AK83" s="84">
        <v>0</v>
      </c>
      <c r="BB83" s="155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37.5" customHeight="1" x14ac:dyDescent="0.25">
      <c r="A84" s="63" t="s">
        <v>191</v>
      </c>
      <c r="B84" s="63" t="s">
        <v>194</v>
      </c>
      <c r="C84" s="36">
        <v>4301060371</v>
      </c>
      <c r="D84" s="804">
        <v>4680115881532</v>
      </c>
      <c r="E84" s="804"/>
      <c r="F84" s="62">
        <v>1.4</v>
      </c>
      <c r="G84" s="37">
        <v>6</v>
      </c>
      <c r="H84" s="62">
        <v>8.4</v>
      </c>
      <c r="I84" s="62">
        <v>8.9190000000000005</v>
      </c>
      <c r="J84" s="37">
        <v>64</v>
      </c>
      <c r="K84" s="37" t="s">
        <v>106</v>
      </c>
      <c r="L84" s="37" t="s">
        <v>45</v>
      </c>
      <c r="M84" s="38" t="s">
        <v>82</v>
      </c>
      <c r="N84" s="38"/>
      <c r="O84" s="37">
        <v>30</v>
      </c>
      <c r="P84" s="84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806"/>
      <c r="R84" s="806"/>
      <c r="S84" s="806"/>
      <c r="T84" s="807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6" t="s">
        <v>193</v>
      </c>
      <c r="AG84" s="78"/>
      <c r="AJ84" s="84" t="s">
        <v>45</v>
      </c>
      <c r="AK84" s="84">
        <v>0</v>
      </c>
      <c r="BB84" s="157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27" customHeight="1" x14ac:dyDescent="0.25">
      <c r="A85" s="63" t="s">
        <v>195</v>
      </c>
      <c r="B85" s="63" t="s">
        <v>196</v>
      </c>
      <c r="C85" s="36">
        <v>4301060351</v>
      </c>
      <c r="D85" s="804">
        <v>4680115881464</v>
      </c>
      <c r="E85" s="804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113</v>
      </c>
      <c r="L85" s="37" t="s">
        <v>45</v>
      </c>
      <c r="M85" s="38" t="s">
        <v>112</v>
      </c>
      <c r="N85" s="38"/>
      <c r="O85" s="37">
        <v>30</v>
      </c>
      <c r="P85" s="8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806"/>
      <c r="R85" s="806"/>
      <c r="S85" s="806"/>
      <c r="T85" s="807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8" t="s">
        <v>197</v>
      </c>
      <c r="AG85" s="78"/>
      <c r="AJ85" s="84" t="s">
        <v>45</v>
      </c>
      <c r="AK85" s="84">
        <v>0</v>
      </c>
      <c r="BB85" s="159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x14ac:dyDescent="0.2">
      <c r="A86" s="814"/>
      <c r="B86" s="814"/>
      <c r="C86" s="814"/>
      <c r="D86" s="814"/>
      <c r="E86" s="814"/>
      <c r="F86" s="814"/>
      <c r="G86" s="814"/>
      <c r="H86" s="814"/>
      <c r="I86" s="814"/>
      <c r="J86" s="814"/>
      <c r="K86" s="814"/>
      <c r="L86" s="814"/>
      <c r="M86" s="814"/>
      <c r="N86" s="814"/>
      <c r="O86" s="815"/>
      <c r="P86" s="811" t="s">
        <v>40</v>
      </c>
      <c r="Q86" s="812"/>
      <c r="R86" s="812"/>
      <c r="S86" s="812"/>
      <c r="T86" s="812"/>
      <c r="U86" s="812"/>
      <c r="V86" s="813"/>
      <c r="W86" s="42" t="s">
        <v>39</v>
      </c>
      <c r="X86" s="43">
        <f>IFERROR(X83/H83,"0")+IFERROR(X84/H84,"0")+IFERROR(X85/H85,"0")</f>
        <v>0</v>
      </c>
      <c r="Y86" s="43">
        <f>IFERROR(Y83/H83,"0")+IFERROR(Y84/H84,"0")+IFERROR(Y85/H85,"0")</f>
        <v>0</v>
      </c>
      <c r="Z86" s="43">
        <f>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814"/>
      <c r="B87" s="814"/>
      <c r="C87" s="814"/>
      <c r="D87" s="814"/>
      <c r="E87" s="814"/>
      <c r="F87" s="814"/>
      <c r="G87" s="814"/>
      <c r="H87" s="814"/>
      <c r="I87" s="814"/>
      <c r="J87" s="814"/>
      <c r="K87" s="814"/>
      <c r="L87" s="814"/>
      <c r="M87" s="814"/>
      <c r="N87" s="814"/>
      <c r="O87" s="815"/>
      <c r="P87" s="811" t="s">
        <v>40</v>
      </c>
      <c r="Q87" s="812"/>
      <c r="R87" s="812"/>
      <c r="S87" s="812"/>
      <c r="T87" s="812"/>
      <c r="U87" s="812"/>
      <c r="V87" s="813"/>
      <c r="W87" s="42" t="s">
        <v>0</v>
      </c>
      <c r="X87" s="43">
        <f>IFERROR(SUM(X83:X85),"0")</f>
        <v>0</v>
      </c>
      <c r="Y87" s="43">
        <f>IFERROR(SUM(Y83:Y85),"0")</f>
        <v>0</v>
      </c>
      <c r="Z87" s="42"/>
      <c r="AA87" s="67"/>
      <c r="AB87" s="67"/>
      <c r="AC87" s="67"/>
    </row>
    <row r="88" spans="1:68" ht="16.5" customHeight="1" x14ac:dyDescent="0.25">
      <c r="A88" s="802" t="s">
        <v>198</v>
      </c>
      <c r="B88" s="802"/>
      <c r="C88" s="802"/>
      <c r="D88" s="802"/>
      <c r="E88" s="802"/>
      <c r="F88" s="802"/>
      <c r="G88" s="802"/>
      <c r="H88" s="802"/>
      <c r="I88" s="802"/>
      <c r="J88" s="802"/>
      <c r="K88" s="802"/>
      <c r="L88" s="802"/>
      <c r="M88" s="802"/>
      <c r="N88" s="802"/>
      <c r="O88" s="802"/>
      <c r="P88" s="802"/>
      <c r="Q88" s="802"/>
      <c r="R88" s="802"/>
      <c r="S88" s="802"/>
      <c r="T88" s="802"/>
      <c r="U88" s="802"/>
      <c r="V88" s="802"/>
      <c r="W88" s="802"/>
      <c r="X88" s="802"/>
      <c r="Y88" s="802"/>
      <c r="Z88" s="802"/>
      <c r="AA88" s="65"/>
      <c r="AB88" s="65"/>
      <c r="AC88" s="79"/>
    </row>
    <row r="89" spans="1:68" ht="14.25" customHeight="1" x14ac:dyDescent="0.25">
      <c r="A89" s="803" t="s">
        <v>101</v>
      </c>
      <c r="B89" s="803"/>
      <c r="C89" s="803"/>
      <c r="D89" s="803"/>
      <c r="E89" s="803"/>
      <c r="F89" s="803"/>
      <c r="G89" s="803"/>
      <c r="H89" s="803"/>
      <c r="I89" s="803"/>
      <c r="J89" s="803"/>
      <c r="K89" s="803"/>
      <c r="L89" s="803"/>
      <c r="M89" s="803"/>
      <c r="N89" s="803"/>
      <c r="O89" s="803"/>
      <c r="P89" s="803"/>
      <c r="Q89" s="803"/>
      <c r="R89" s="803"/>
      <c r="S89" s="803"/>
      <c r="T89" s="803"/>
      <c r="U89" s="803"/>
      <c r="V89" s="803"/>
      <c r="W89" s="803"/>
      <c r="X89" s="803"/>
      <c r="Y89" s="803"/>
      <c r="Z89" s="803"/>
      <c r="AA89" s="66"/>
      <c r="AB89" s="66"/>
      <c r="AC89" s="80"/>
    </row>
    <row r="90" spans="1:68" ht="27" customHeight="1" x14ac:dyDescent="0.25">
      <c r="A90" s="63" t="s">
        <v>199</v>
      </c>
      <c r="B90" s="63" t="s">
        <v>200</v>
      </c>
      <c r="C90" s="36">
        <v>4301011468</v>
      </c>
      <c r="D90" s="804">
        <v>4680115881327</v>
      </c>
      <c r="E90" s="804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106</v>
      </c>
      <c r="L90" s="37" t="s">
        <v>45</v>
      </c>
      <c r="M90" s="38" t="s">
        <v>147</v>
      </c>
      <c r="N90" s="38"/>
      <c r="O90" s="37">
        <v>50</v>
      </c>
      <c r="P90" s="84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806"/>
      <c r="R90" s="806"/>
      <c r="S90" s="806"/>
      <c r="T90" s="807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60" t="s">
        <v>201</v>
      </c>
      <c r="AG90" s="78"/>
      <c r="AJ90" s="84" t="s">
        <v>45</v>
      </c>
      <c r="AK90" s="84">
        <v>0</v>
      </c>
      <c r="BB90" s="161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 x14ac:dyDescent="0.25">
      <c r="A91" s="63" t="s">
        <v>202</v>
      </c>
      <c r="B91" s="63" t="s">
        <v>203</v>
      </c>
      <c r="C91" s="36">
        <v>4301011476</v>
      </c>
      <c r="D91" s="804">
        <v>4680115881518</v>
      </c>
      <c r="E91" s="804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113</v>
      </c>
      <c r="L91" s="37" t="s">
        <v>45</v>
      </c>
      <c r="M91" s="38" t="s">
        <v>112</v>
      </c>
      <c r="N91" s="38"/>
      <c r="O91" s="37">
        <v>50</v>
      </c>
      <c r="P91" s="8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806"/>
      <c r="R91" s="806"/>
      <c r="S91" s="806"/>
      <c r="T91" s="807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62" t="s">
        <v>201</v>
      </c>
      <c r="AG91" s="78"/>
      <c r="AJ91" s="84" t="s">
        <v>45</v>
      </c>
      <c r="AK91" s="84">
        <v>0</v>
      </c>
      <c r="BB91" s="163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 x14ac:dyDescent="0.25">
      <c r="A92" s="63" t="s">
        <v>204</v>
      </c>
      <c r="B92" s="63" t="s">
        <v>205</v>
      </c>
      <c r="C92" s="36">
        <v>4301011443</v>
      </c>
      <c r="D92" s="804">
        <v>4680115881303</v>
      </c>
      <c r="E92" s="804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113</v>
      </c>
      <c r="L92" s="37" t="s">
        <v>114</v>
      </c>
      <c r="M92" s="38" t="s">
        <v>147</v>
      </c>
      <c r="N92" s="38"/>
      <c r="O92" s="37">
        <v>50</v>
      </c>
      <c r="P92" s="85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806"/>
      <c r="R92" s="806"/>
      <c r="S92" s="806"/>
      <c r="T92" s="807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IFERROR(IF(Y92=0,"",ROUNDUP(Y92/H92,0)*0.00902),"")</f>
        <v/>
      </c>
      <c r="AA92" s="68" t="s">
        <v>45</v>
      </c>
      <c r="AB92" s="69" t="s">
        <v>45</v>
      </c>
      <c r="AC92" s="164" t="s">
        <v>206</v>
      </c>
      <c r="AG92" s="78"/>
      <c r="AJ92" s="84" t="s">
        <v>115</v>
      </c>
      <c r="AK92" s="84">
        <v>54</v>
      </c>
      <c r="BB92" s="165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x14ac:dyDescent="0.2">
      <c r="A93" s="814"/>
      <c r="B93" s="814"/>
      <c r="C93" s="814"/>
      <c r="D93" s="814"/>
      <c r="E93" s="814"/>
      <c r="F93" s="814"/>
      <c r="G93" s="814"/>
      <c r="H93" s="814"/>
      <c r="I93" s="814"/>
      <c r="J93" s="814"/>
      <c r="K93" s="814"/>
      <c r="L93" s="814"/>
      <c r="M93" s="814"/>
      <c r="N93" s="814"/>
      <c r="O93" s="815"/>
      <c r="P93" s="811" t="s">
        <v>40</v>
      </c>
      <c r="Q93" s="812"/>
      <c r="R93" s="812"/>
      <c r="S93" s="812"/>
      <c r="T93" s="812"/>
      <c r="U93" s="812"/>
      <c r="V93" s="813"/>
      <c r="W93" s="42" t="s">
        <v>39</v>
      </c>
      <c r="X93" s="43">
        <f>IFERROR(X90/H90,"0")+IFERROR(X91/H91,"0")+IFERROR(X92/H92,"0")</f>
        <v>0</v>
      </c>
      <c r="Y93" s="43">
        <f>IFERROR(Y90/H90,"0")+IFERROR(Y91/H91,"0")+IFERROR(Y92/H92,"0")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814"/>
      <c r="B94" s="814"/>
      <c r="C94" s="814"/>
      <c r="D94" s="814"/>
      <c r="E94" s="814"/>
      <c r="F94" s="814"/>
      <c r="G94" s="814"/>
      <c r="H94" s="814"/>
      <c r="I94" s="814"/>
      <c r="J94" s="814"/>
      <c r="K94" s="814"/>
      <c r="L94" s="814"/>
      <c r="M94" s="814"/>
      <c r="N94" s="814"/>
      <c r="O94" s="815"/>
      <c r="P94" s="811" t="s">
        <v>40</v>
      </c>
      <c r="Q94" s="812"/>
      <c r="R94" s="812"/>
      <c r="S94" s="812"/>
      <c r="T94" s="812"/>
      <c r="U94" s="812"/>
      <c r="V94" s="813"/>
      <c r="W94" s="42" t="s">
        <v>0</v>
      </c>
      <c r="X94" s="43">
        <f>IFERROR(SUM(X90:X92),"0")</f>
        <v>0</v>
      </c>
      <c r="Y94" s="43">
        <f>IFERROR(SUM(Y90:Y92),"0")</f>
        <v>0</v>
      </c>
      <c r="Z94" s="42"/>
      <c r="AA94" s="67"/>
      <c r="AB94" s="67"/>
      <c r="AC94" s="67"/>
    </row>
    <row r="95" spans="1:68" ht="14.25" customHeight="1" x14ac:dyDescent="0.25">
      <c r="A95" s="803" t="s">
        <v>78</v>
      </c>
      <c r="B95" s="803"/>
      <c r="C95" s="803"/>
      <c r="D95" s="803"/>
      <c r="E95" s="803"/>
      <c r="F95" s="803"/>
      <c r="G95" s="803"/>
      <c r="H95" s="803"/>
      <c r="I95" s="803"/>
      <c r="J95" s="803"/>
      <c r="K95" s="803"/>
      <c r="L95" s="803"/>
      <c r="M95" s="803"/>
      <c r="N95" s="803"/>
      <c r="O95" s="803"/>
      <c r="P95" s="803"/>
      <c r="Q95" s="803"/>
      <c r="R95" s="803"/>
      <c r="S95" s="803"/>
      <c r="T95" s="803"/>
      <c r="U95" s="803"/>
      <c r="V95" s="803"/>
      <c r="W95" s="803"/>
      <c r="X95" s="803"/>
      <c r="Y95" s="803"/>
      <c r="Z95" s="803"/>
      <c r="AA95" s="66"/>
      <c r="AB95" s="66"/>
      <c r="AC95" s="80"/>
    </row>
    <row r="96" spans="1:68" ht="27" customHeight="1" x14ac:dyDescent="0.25">
      <c r="A96" s="63" t="s">
        <v>207</v>
      </c>
      <c r="B96" s="63" t="s">
        <v>208</v>
      </c>
      <c r="C96" s="36">
        <v>4301051437</v>
      </c>
      <c r="D96" s="804">
        <v>4607091386967</v>
      </c>
      <c r="E96" s="804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106</v>
      </c>
      <c r="L96" s="37" t="s">
        <v>45</v>
      </c>
      <c r="M96" s="38" t="s">
        <v>112</v>
      </c>
      <c r="N96" s="38"/>
      <c r="O96" s="37">
        <v>45</v>
      </c>
      <c r="P96" s="85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806"/>
      <c r="R96" s="806"/>
      <c r="S96" s="806"/>
      <c r="T96" s="807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ref="Y96:Y105" si="10"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6" t="s">
        <v>209</v>
      </c>
      <c r="AG96" s="78"/>
      <c r="AJ96" s="84" t="s">
        <v>45</v>
      </c>
      <c r="AK96" s="84">
        <v>0</v>
      </c>
      <c r="BB96" s="167" t="s">
        <v>66</v>
      </c>
      <c r="BM96" s="78">
        <f t="shared" ref="BM96:BM105" si="11">IFERROR(X96*I96/H96,"0")</f>
        <v>0</v>
      </c>
      <c r="BN96" s="78">
        <f t="shared" ref="BN96:BN105" si="12">IFERROR(Y96*I96/H96,"0")</f>
        <v>0</v>
      </c>
      <c r="BO96" s="78">
        <f t="shared" ref="BO96:BO105" si="13">IFERROR(1/J96*(X96/H96),"0")</f>
        <v>0</v>
      </c>
      <c r="BP96" s="78">
        <f t="shared" ref="BP96:BP105" si="14">IFERROR(1/J96*(Y96/H96),"0")</f>
        <v>0</v>
      </c>
    </row>
    <row r="97" spans="1:68" ht="27" customHeight="1" x14ac:dyDescent="0.25">
      <c r="A97" s="63" t="s">
        <v>207</v>
      </c>
      <c r="B97" s="63" t="s">
        <v>210</v>
      </c>
      <c r="C97" s="36">
        <v>4301051546</v>
      </c>
      <c r="D97" s="804">
        <v>4607091386967</v>
      </c>
      <c r="E97" s="804"/>
      <c r="F97" s="62">
        <v>1.4</v>
      </c>
      <c r="G97" s="37">
        <v>6</v>
      </c>
      <c r="H97" s="62">
        <v>8.4</v>
      </c>
      <c r="I97" s="62">
        <v>8.9190000000000005</v>
      </c>
      <c r="J97" s="37">
        <v>64</v>
      </c>
      <c r="K97" s="37" t="s">
        <v>106</v>
      </c>
      <c r="L97" s="37" t="s">
        <v>45</v>
      </c>
      <c r="M97" s="38" t="s">
        <v>112</v>
      </c>
      <c r="N97" s="38"/>
      <c r="O97" s="37">
        <v>45</v>
      </c>
      <c r="P97" s="85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806"/>
      <c r="R97" s="806"/>
      <c r="S97" s="806"/>
      <c r="T97" s="807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0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8" t="s">
        <v>209</v>
      </c>
      <c r="AG97" s="78"/>
      <c r="AJ97" s="84" t="s">
        <v>45</v>
      </c>
      <c r="AK97" s="84">
        <v>0</v>
      </c>
      <c r="BB97" s="169" t="s">
        <v>66</v>
      </c>
      <c r="BM97" s="78">
        <f t="shared" si="11"/>
        <v>0</v>
      </c>
      <c r="BN97" s="78">
        <f t="shared" si="12"/>
        <v>0</v>
      </c>
      <c r="BO97" s="78">
        <f t="shared" si="13"/>
        <v>0</v>
      </c>
      <c r="BP97" s="78">
        <f t="shared" si="14"/>
        <v>0</v>
      </c>
    </row>
    <row r="98" spans="1:68" ht="16.5" customHeight="1" x14ac:dyDescent="0.25">
      <c r="A98" s="63" t="s">
        <v>207</v>
      </c>
      <c r="B98" s="63" t="s">
        <v>212</v>
      </c>
      <c r="C98" s="36">
        <v>4301051712</v>
      </c>
      <c r="D98" s="804">
        <v>4607091386967</v>
      </c>
      <c r="E98" s="804"/>
      <c r="F98" s="62">
        <v>1.35</v>
      </c>
      <c r="G98" s="37">
        <v>6</v>
      </c>
      <c r="H98" s="62">
        <v>8.1</v>
      </c>
      <c r="I98" s="62">
        <v>8.6189999999999998</v>
      </c>
      <c r="J98" s="37">
        <v>64</v>
      </c>
      <c r="K98" s="37" t="s">
        <v>106</v>
      </c>
      <c r="L98" s="37" t="s">
        <v>45</v>
      </c>
      <c r="M98" s="38" t="s">
        <v>147</v>
      </c>
      <c r="N98" s="38"/>
      <c r="O98" s="37">
        <v>45</v>
      </c>
      <c r="P98" s="854" t="s">
        <v>213</v>
      </c>
      <c r="Q98" s="806"/>
      <c r="R98" s="806"/>
      <c r="S98" s="806"/>
      <c r="T98" s="807"/>
      <c r="U98" s="39" t="s">
        <v>211</v>
      </c>
      <c r="V98" s="39" t="s">
        <v>45</v>
      </c>
      <c r="W98" s="40" t="s">
        <v>0</v>
      </c>
      <c r="X98" s="58">
        <v>0</v>
      </c>
      <c r="Y98" s="55">
        <f t="shared" si="10"/>
        <v>0</v>
      </c>
      <c r="Z98" s="41" t="str">
        <f>IFERROR(IF(Y98=0,"",ROUNDUP(Y98/H98,0)*0.01898),"")</f>
        <v/>
      </c>
      <c r="AA98" s="68" t="s">
        <v>45</v>
      </c>
      <c r="AB98" s="69" t="s">
        <v>45</v>
      </c>
      <c r="AC98" s="170" t="s">
        <v>214</v>
      </c>
      <c r="AG98" s="78"/>
      <c r="AJ98" s="84" t="s">
        <v>45</v>
      </c>
      <c r="AK98" s="84">
        <v>0</v>
      </c>
      <c r="BB98" s="171" t="s">
        <v>66</v>
      </c>
      <c r="BM98" s="78">
        <f t="shared" si="11"/>
        <v>0</v>
      </c>
      <c r="BN98" s="78">
        <f t="shared" si="12"/>
        <v>0</v>
      </c>
      <c r="BO98" s="78">
        <f t="shared" si="13"/>
        <v>0</v>
      </c>
      <c r="BP98" s="78">
        <f t="shared" si="14"/>
        <v>0</v>
      </c>
    </row>
    <row r="99" spans="1:68" ht="27" customHeight="1" x14ac:dyDescent="0.25">
      <c r="A99" s="63" t="s">
        <v>216</v>
      </c>
      <c r="B99" s="63" t="s">
        <v>217</v>
      </c>
      <c r="C99" s="36">
        <v>4301051788</v>
      </c>
      <c r="D99" s="804">
        <v>4680115884953</v>
      </c>
      <c r="E99" s="804"/>
      <c r="F99" s="62">
        <v>0.37</v>
      </c>
      <c r="G99" s="37">
        <v>6</v>
      </c>
      <c r="H99" s="62">
        <v>2.2200000000000002</v>
      </c>
      <c r="I99" s="62">
        <v>2.472</v>
      </c>
      <c r="J99" s="37">
        <v>182</v>
      </c>
      <c r="K99" s="37" t="s">
        <v>83</v>
      </c>
      <c r="L99" s="37" t="s">
        <v>45</v>
      </c>
      <c r="M99" s="38" t="s">
        <v>112</v>
      </c>
      <c r="N99" s="38"/>
      <c r="O99" s="37">
        <v>45</v>
      </c>
      <c r="P99" s="855" t="s">
        <v>218</v>
      </c>
      <c r="Q99" s="806"/>
      <c r="R99" s="806"/>
      <c r="S99" s="806"/>
      <c r="T99" s="807"/>
      <c r="U99" s="39" t="s">
        <v>215</v>
      </c>
      <c r="V99" s="39" t="s">
        <v>45</v>
      </c>
      <c r="W99" s="40" t="s">
        <v>0</v>
      </c>
      <c r="X99" s="58">
        <v>0</v>
      </c>
      <c r="Y99" s="55">
        <f t="shared" si="10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2" t="s">
        <v>219</v>
      </c>
      <c r="AG99" s="78"/>
      <c r="AJ99" s="84" t="s">
        <v>45</v>
      </c>
      <c r="AK99" s="84">
        <v>0</v>
      </c>
      <c r="BB99" s="173" t="s">
        <v>66</v>
      </c>
      <c r="BM99" s="78">
        <f t="shared" si="11"/>
        <v>0</v>
      </c>
      <c r="BN99" s="78">
        <f t="shared" si="12"/>
        <v>0</v>
      </c>
      <c r="BO99" s="78">
        <f t="shared" si="13"/>
        <v>0</v>
      </c>
      <c r="BP99" s="78">
        <f t="shared" si="14"/>
        <v>0</v>
      </c>
    </row>
    <row r="100" spans="1:68" ht="27" customHeight="1" x14ac:dyDescent="0.25">
      <c r="A100" s="63" t="s">
        <v>220</v>
      </c>
      <c r="B100" s="63" t="s">
        <v>221</v>
      </c>
      <c r="C100" s="36">
        <v>4301051436</v>
      </c>
      <c r="D100" s="804">
        <v>4607091385731</v>
      </c>
      <c r="E100" s="804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83</v>
      </c>
      <c r="L100" s="37" t="s">
        <v>134</v>
      </c>
      <c r="M100" s="38" t="s">
        <v>112</v>
      </c>
      <c r="N100" s="38"/>
      <c r="O100" s="37">
        <v>45</v>
      </c>
      <c r="P100" s="85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806"/>
      <c r="R100" s="806"/>
      <c r="S100" s="806"/>
      <c r="T100" s="807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0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74" t="s">
        <v>209</v>
      </c>
      <c r="AG100" s="78"/>
      <c r="AJ100" s="84" t="s">
        <v>135</v>
      </c>
      <c r="AK100" s="84">
        <v>491.4</v>
      </c>
      <c r="BB100" s="175" t="s">
        <v>66</v>
      </c>
      <c r="BM100" s="78">
        <f t="shared" si="11"/>
        <v>0</v>
      </c>
      <c r="BN100" s="78">
        <f t="shared" si="12"/>
        <v>0</v>
      </c>
      <c r="BO100" s="78">
        <f t="shared" si="13"/>
        <v>0</v>
      </c>
      <c r="BP100" s="78">
        <f t="shared" si="14"/>
        <v>0</v>
      </c>
    </row>
    <row r="101" spans="1:68" ht="16.5" customHeight="1" x14ac:dyDescent="0.25">
      <c r="A101" s="63" t="s">
        <v>220</v>
      </c>
      <c r="B101" s="63" t="s">
        <v>222</v>
      </c>
      <c r="C101" s="36">
        <v>4301051718</v>
      </c>
      <c r="D101" s="804">
        <v>4607091385731</v>
      </c>
      <c r="E101" s="804"/>
      <c r="F101" s="62">
        <v>0.45</v>
      </c>
      <c r="G101" s="37">
        <v>6</v>
      </c>
      <c r="H101" s="62">
        <v>2.7</v>
      </c>
      <c r="I101" s="62">
        <v>2.952</v>
      </c>
      <c r="J101" s="37">
        <v>182</v>
      </c>
      <c r="K101" s="37" t="s">
        <v>83</v>
      </c>
      <c r="L101" s="37" t="s">
        <v>45</v>
      </c>
      <c r="M101" s="38" t="s">
        <v>147</v>
      </c>
      <c r="N101" s="38"/>
      <c r="O101" s="37">
        <v>45</v>
      </c>
      <c r="P101" s="857" t="s">
        <v>223</v>
      </c>
      <c r="Q101" s="806"/>
      <c r="R101" s="806"/>
      <c r="S101" s="806"/>
      <c r="T101" s="807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0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6" t="s">
        <v>214</v>
      </c>
      <c r="AG101" s="78"/>
      <c r="AJ101" s="84" t="s">
        <v>45</v>
      </c>
      <c r="AK101" s="84">
        <v>0</v>
      </c>
      <c r="BB101" s="177" t="s">
        <v>66</v>
      </c>
      <c r="BM101" s="78">
        <f t="shared" si="11"/>
        <v>0</v>
      </c>
      <c r="BN101" s="78">
        <f t="shared" si="12"/>
        <v>0</v>
      </c>
      <c r="BO101" s="78">
        <f t="shared" si="13"/>
        <v>0</v>
      </c>
      <c r="BP101" s="78">
        <f t="shared" si="14"/>
        <v>0</v>
      </c>
    </row>
    <row r="102" spans="1:68" ht="27" customHeight="1" x14ac:dyDescent="0.25">
      <c r="A102" s="63" t="s">
        <v>220</v>
      </c>
      <c r="B102" s="63" t="s">
        <v>224</v>
      </c>
      <c r="C102" s="36">
        <v>4301052039</v>
      </c>
      <c r="D102" s="804">
        <v>4607091385731</v>
      </c>
      <c r="E102" s="804"/>
      <c r="F102" s="62">
        <v>0.45</v>
      </c>
      <c r="G102" s="37">
        <v>6</v>
      </c>
      <c r="H102" s="62">
        <v>2.7</v>
      </c>
      <c r="I102" s="62">
        <v>2.952</v>
      </c>
      <c r="J102" s="37">
        <v>182</v>
      </c>
      <c r="K102" s="37" t="s">
        <v>83</v>
      </c>
      <c r="L102" s="37" t="s">
        <v>45</v>
      </c>
      <c r="M102" s="38" t="s">
        <v>112</v>
      </c>
      <c r="N102" s="38"/>
      <c r="O102" s="37">
        <v>45</v>
      </c>
      <c r="P102" s="858" t="s">
        <v>225</v>
      </c>
      <c r="Q102" s="806"/>
      <c r="R102" s="806"/>
      <c r="S102" s="806"/>
      <c r="T102" s="807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10"/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8" t="s">
        <v>209</v>
      </c>
      <c r="AG102" s="78"/>
      <c r="AJ102" s="84" t="s">
        <v>45</v>
      </c>
      <c r="AK102" s="84">
        <v>0</v>
      </c>
      <c r="BB102" s="179" t="s">
        <v>66</v>
      </c>
      <c r="BM102" s="78">
        <f t="shared" si="11"/>
        <v>0</v>
      </c>
      <c r="BN102" s="78">
        <f t="shared" si="12"/>
        <v>0</v>
      </c>
      <c r="BO102" s="78">
        <f t="shared" si="13"/>
        <v>0</v>
      </c>
      <c r="BP102" s="78">
        <f t="shared" si="14"/>
        <v>0</v>
      </c>
    </row>
    <row r="103" spans="1:68" ht="16.5" customHeight="1" x14ac:dyDescent="0.25">
      <c r="A103" s="63" t="s">
        <v>226</v>
      </c>
      <c r="B103" s="63" t="s">
        <v>227</v>
      </c>
      <c r="C103" s="36">
        <v>4301051438</v>
      </c>
      <c r="D103" s="804">
        <v>4680115880894</v>
      </c>
      <c r="E103" s="804"/>
      <c r="F103" s="62">
        <v>0.33</v>
      </c>
      <c r="G103" s="37">
        <v>6</v>
      </c>
      <c r="H103" s="62">
        <v>1.98</v>
      </c>
      <c r="I103" s="62">
        <v>2.238</v>
      </c>
      <c r="J103" s="37">
        <v>182</v>
      </c>
      <c r="K103" s="37" t="s">
        <v>83</v>
      </c>
      <c r="L103" s="37" t="s">
        <v>45</v>
      </c>
      <c r="M103" s="38" t="s">
        <v>112</v>
      </c>
      <c r="N103" s="38"/>
      <c r="O103" s="37">
        <v>45</v>
      </c>
      <c r="P103" s="85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806"/>
      <c r="R103" s="806"/>
      <c r="S103" s="806"/>
      <c r="T103" s="807"/>
      <c r="U103" s="39" t="s">
        <v>45</v>
      </c>
      <c r="V103" s="39" t="s">
        <v>45</v>
      </c>
      <c r="W103" s="40" t="s">
        <v>0</v>
      </c>
      <c r="X103" s="58">
        <v>0</v>
      </c>
      <c r="Y103" s="55">
        <f t="shared" si="10"/>
        <v>0</v>
      </c>
      <c r="Z103" s="41" t="str">
        <f>IFERROR(IF(Y103=0,"",ROUNDUP(Y103/H103,0)*0.00651),"")</f>
        <v/>
      </c>
      <c r="AA103" s="68" t="s">
        <v>45</v>
      </c>
      <c r="AB103" s="69" t="s">
        <v>45</v>
      </c>
      <c r="AC103" s="180" t="s">
        <v>228</v>
      </c>
      <c r="AG103" s="78"/>
      <c r="AJ103" s="84" t="s">
        <v>45</v>
      </c>
      <c r="AK103" s="84">
        <v>0</v>
      </c>
      <c r="BB103" s="181" t="s">
        <v>66</v>
      </c>
      <c r="BM103" s="78">
        <f t="shared" si="11"/>
        <v>0</v>
      </c>
      <c r="BN103" s="78">
        <f t="shared" si="12"/>
        <v>0</v>
      </c>
      <c r="BO103" s="78">
        <f t="shared" si="13"/>
        <v>0</v>
      </c>
      <c r="BP103" s="78">
        <f t="shared" si="14"/>
        <v>0</v>
      </c>
    </row>
    <row r="104" spans="1:68" ht="27" customHeight="1" x14ac:dyDescent="0.25">
      <c r="A104" s="63" t="s">
        <v>229</v>
      </c>
      <c r="B104" s="63" t="s">
        <v>230</v>
      </c>
      <c r="C104" s="36">
        <v>4301051439</v>
      </c>
      <c r="D104" s="804">
        <v>4680115880214</v>
      </c>
      <c r="E104" s="804"/>
      <c r="F104" s="62">
        <v>0.45</v>
      </c>
      <c r="G104" s="37">
        <v>6</v>
      </c>
      <c r="H104" s="62">
        <v>2.7</v>
      </c>
      <c r="I104" s="62">
        <v>2.988</v>
      </c>
      <c r="J104" s="37">
        <v>132</v>
      </c>
      <c r="K104" s="37" t="s">
        <v>113</v>
      </c>
      <c r="L104" s="37" t="s">
        <v>45</v>
      </c>
      <c r="M104" s="38" t="s">
        <v>112</v>
      </c>
      <c r="N104" s="38"/>
      <c r="O104" s="37">
        <v>45</v>
      </c>
      <c r="P104" s="86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806"/>
      <c r="R104" s="806"/>
      <c r="S104" s="806"/>
      <c r="T104" s="807"/>
      <c r="U104" s="39" t="s">
        <v>45</v>
      </c>
      <c r="V104" s="39" t="s">
        <v>45</v>
      </c>
      <c r="W104" s="40" t="s">
        <v>0</v>
      </c>
      <c r="X104" s="58">
        <v>0</v>
      </c>
      <c r="Y104" s="55">
        <f t="shared" si="10"/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82" t="s">
        <v>228</v>
      </c>
      <c r="AG104" s="78"/>
      <c r="AJ104" s="84" t="s">
        <v>45</v>
      </c>
      <c r="AK104" s="84">
        <v>0</v>
      </c>
      <c r="BB104" s="183" t="s">
        <v>66</v>
      </c>
      <c r="BM104" s="78">
        <f t="shared" si="11"/>
        <v>0</v>
      </c>
      <c r="BN104" s="78">
        <f t="shared" si="12"/>
        <v>0</v>
      </c>
      <c r="BO104" s="78">
        <f t="shared" si="13"/>
        <v>0</v>
      </c>
      <c r="BP104" s="78">
        <f t="shared" si="14"/>
        <v>0</v>
      </c>
    </row>
    <row r="105" spans="1:68" ht="27" customHeight="1" x14ac:dyDescent="0.25">
      <c r="A105" s="63" t="s">
        <v>229</v>
      </c>
      <c r="B105" s="63" t="s">
        <v>231</v>
      </c>
      <c r="C105" s="36">
        <v>4301051687</v>
      </c>
      <c r="D105" s="804">
        <v>4680115880214</v>
      </c>
      <c r="E105" s="804"/>
      <c r="F105" s="62">
        <v>0.45</v>
      </c>
      <c r="G105" s="37">
        <v>4</v>
      </c>
      <c r="H105" s="62">
        <v>1.8</v>
      </c>
      <c r="I105" s="62">
        <v>2.032</v>
      </c>
      <c r="J105" s="37">
        <v>182</v>
      </c>
      <c r="K105" s="37" t="s">
        <v>83</v>
      </c>
      <c r="L105" s="37" t="s">
        <v>45</v>
      </c>
      <c r="M105" s="38" t="s">
        <v>112</v>
      </c>
      <c r="N105" s="38"/>
      <c r="O105" s="37">
        <v>45</v>
      </c>
      <c r="P105" s="86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806"/>
      <c r="R105" s="806"/>
      <c r="S105" s="806"/>
      <c r="T105" s="807"/>
      <c r="U105" s="39" t="s">
        <v>45</v>
      </c>
      <c r="V105" s="39" t="s">
        <v>45</v>
      </c>
      <c r="W105" s="40" t="s">
        <v>0</v>
      </c>
      <c r="X105" s="58">
        <v>0</v>
      </c>
      <c r="Y105" s="55">
        <f t="shared" si="10"/>
        <v>0</v>
      </c>
      <c r="Z105" s="41" t="str">
        <f>IFERROR(IF(Y105=0,"",ROUNDUP(Y105/H105,0)*0.00651),"")</f>
        <v/>
      </c>
      <c r="AA105" s="68" t="s">
        <v>45</v>
      </c>
      <c r="AB105" s="69" t="s">
        <v>45</v>
      </c>
      <c r="AC105" s="184" t="s">
        <v>228</v>
      </c>
      <c r="AG105" s="78"/>
      <c r="AJ105" s="84" t="s">
        <v>45</v>
      </c>
      <c r="AK105" s="84">
        <v>0</v>
      </c>
      <c r="BB105" s="185" t="s">
        <v>66</v>
      </c>
      <c r="BM105" s="78">
        <f t="shared" si="11"/>
        <v>0</v>
      </c>
      <c r="BN105" s="78">
        <f t="shared" si="12"/>
        <v>0</v>
      </c>
      <c r="BO105" s="78">
        <f t="shared" si="13"/>
        <v>0</v>
      </c>
      <c r="BP105" s="78">
        <f t="shared" si="14"/>
        <v>0</v>
      </c>
    </row>
    <row r="106" spans="1:68" x14ac:dyDescent="0.2">
      <c r="A106" s="814"/>
      <c r="B106" s="814"/>
      <c r="C106" s="814"/>
      <c r="D106" s="814"/>
      <c r="E106" s="814"/>
      <c r="F106" s="814"/>
      <c r="G106" s="814"/>
      <c r="H106" s="814"/>
      <c r="I106" s="814"/>
      <c r="J106" s="814"/>
      <c r="K106" s="814"/>
      <c r="L106" s="814"/>
      <c r="M106" s="814"/>
      <c r="N106" s="814"/>
      <c r="O106" s="815"/>
      <c r="P106" s="811" t="s">
        <v>40</v>
      </c>
      <c r="Q106" s="812"/>
      <c r="R106" s="812"/>
      <c r="S106" s="812"/>
      <c r="T106" s="812"/>
      <c r="U106" s="812"/>
      <c r="V106" s="813"/>
      <c r="W106" s="42" t="s">
        <v>39</v>
      </c>
      <c r="X106" s="43">
        <f>IFERROR(X96/H96,"0")+IFERROR(X97/H97,"0")+IFERROR(X98/H98,"0")+IFERROR(X99/H99,"0")+IFERROR(X100/H100,"0")+IFERROR(X101/H101,"0")+IFERROR(X102/H102,"0")+IFERROR(X103/H103,"0")+IFERROR(X104/H104,"0")+IFERROR(X105/H105,"0")</f>
        <v>0</v>
      </c>
      <c r="Y106" s="43">
        <f>IFERROR(Y96/H96,"0")+IFERROR(Y97/H97,"0")+IFERROR(Y98/H98,"0")+IFERROR(Y99/H99,"0")+IFERROR(Y100/H100,"0")+IFERROR(Y101/H101,"0")+IFERROR(Y102/H102,"0")+IFERROR(Y103/H103,"0")+IFERROR(Y104/H104,"0")+IFERROR(Y105/H105,"0")</f>
        <v>0</v>
      </c>
      <c r="Z106" s="43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814"/>
      <c r="B107" s="814"/>
      <c r="C107" s="814"/>
      <c r="D107" s="814"/>
      <c r="E107" s="814"/>
      <c r="F107" s="814"/>
      <c r="G107" s="814"/>
      <c r="H107" s="814"/>
      <c r="I107" s="814"/>
      <c r="J107" s="814"/>
      <c r="K107" s="814"/>
      <c r="L107" s="814"/>
      <c r="M107" s="814"/>
      <c r="N107" s="814"/>
      <c r="O107" s="815"/>
      <c r="P107" s="811" t="s">
        <v>40</v>
      </c>
      <c r="Q107" s="812"/>
      <c r="R107" s="812"/>
      <c r="S107" s="812"/>
      <c r="T107" s="812"/>
      <c r="U107" s="812"/>
      <c r="V107" s="813"/>
      <c r="W107" s="42" t="s">
        <v>0</v>
      </c>
      <c r="X107" s="43">
        <f>IFERROR(SUM(X96:X105),"0")</f>
        <v>0</v>
      </c>
      <c r="Y107" s="43">
        <f>IFERROR(SUM(Y96:Y105),"0")</f>
        <v>0</v>
      </c>
      <c r="Z107" s="42"/>
      <c r="AA107" s="67"/>
      <c r="AB107" s="67"/>
      <c r="AC107" s="67"/>
    </row>
    <row r="108" spans="1:68" ht="16.5" customHeight="1" x14ac:dyDescent="0.25">
      <c r="A108" s="802" t="s">
        <v>232</v>
      </c>
      <c r="B108" s="802"/>
      <c r="C108" s="802"/>
      <c r="D108" s="802"/>
      <c r="E108" s="802"/>
      <c r="F108" s="802"/>
      <c r="G108" s="802"/>
      <c r="H108" s="802"/>
      <c r="I108" s="802"/>
      <c r="J108" s="802"/>
      <c r="K108" s="802"/>
      <c r="L108" s="802"/>
      <c r="M108" s="802"/>
      <c r="N108" s="802"/>
      <c r="O108" s="802"/>
      <c r="P108" s="802"/>
      <c r="Q108" s="802"/>
      <c r="R108" s="802"/>
      <c r="S108" s="802"/>
      <c r="T108" s="802"/>
      <c r="U108" s="802"/>
      <c r="V108" s="802"/>
      <c r="W108" s="802"/>
      <c r="X108" s="802"/>
      <c r="Y108" s="802"/>
      <c r="Z108" s="802"/>
      <c r="AA108" s="65"/>
      <c r="AB108" s="65"/>
      <c r="AC108" s="79"/>
    </row>
    <row r="109" spans="1:68" ht="14.25" customHeight="1" x14ac:dyDescent="0.25">
      <c r="A109" s="803" t="s">
        <v>101</v>
      </c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03"/>
      <c r="P109" s="803"/>
      <c r="Q109" s="803"/>
      <c r="R109" s="803"/>
      <c r="S109" s="803"/>
      <c r="T109" s="803"/>
      <c r="U109" s="803"/>
      <c r="V109" s="803"/>
      <c r="W109" s="803"/>
      <c r="X109" s="803"/>
      <c r="Y109" s="803"/>
      <c r="Z109" s="803"/>
      <c r="AA109" s="66"/>
      <c r="AB109" s="66"/>
      <c r="AC109" s="80"/>
    </row>
    <row r="110" spans="1:68" ht="16.5" customHeight="1" x14ac:dyDescent="0.25">
      <c r="A110" s="63" t="s">
        <v>233</v>
      </c>
      <c r="B110" s="63" t="s">
        <v>234</v>
      </c>
      <c r="C110" s="36">
        <v>4301011514</v>
      </c>
      <c r="D110" s="804">
        <v>4680115882133</v>
      </c>
      <c r="E110" s="804"/>
      <c r="F110" s="62">
        <v>1.35</v>
      </c>
      <c r="G110" s="37">
        <v>8</v>
      </c>
      <c r="H110" s="62">
        <v>10.8</v>
      </c>
      <c r="I110" s="62">
        <v>11.234999999999999</v>
      </c>
      <c r="J110" s="37">
        <v>64</v>
      </c>
      <c r="K110" s="37" t="s">
        <v>106</v>
      </c>
      <c r="L110" s="37" t="s">
        <v>45</v>
      </c>
      <c r="M110" s="38" t="s">
        <v>105</v>
      </c>
      <c r="N110" s="38"/>
      <c r="O110" s="37">
        <v>50</v>
      </c>
      <c r="P110" s="8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806"/>
      <c r="R110" s="806"/>
      <c r="S110" s="806"/>
      <c r="T110" s="807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IFERROR(IF(Y110=0,"",ROUNDUP(Y110/H110,0)*0.01898),"")</f>
        <v/>
      </c>
      <c r="AA110" s="68" t="s">
        <v>45</v>
      </c>
      <c r="AB110" s="69" t="s">
        <v>45</v>
      </c>
      <c r="AC110" s="186" t="s">
        <v>235</v>
      </c>
      <c r="AG110" s="78"/>
      <c r="AJ110" s="84" t="s">
        <v>45</v>
      </c>
      <c r="AK110" s="84">
        <v>0</v>
      </c>
      <c r="BB110" s="187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16.5" customHeight="1" x14ac:dyDescent="0.25">
      <c r="A111" s="63" t="s">
        <v>233</v>
      </c>
      <c r="B111" s="63" t="s">
        <v>236</v>
      </c>
      <c r="C111" s="36">
        <v>4301011703</v>
      </c>
      <c r="D111" s="804">
        <v>4680115882133</v>
      </c>
      <c r="E111" s="804"/>
      <c r="F111" s="62">
        <v>1.4</v>
      </c>
      <c r="G111" s="37">
        <v>8</v>
      </c>
      <c r="H111" s="62">
        <v>11.2</v>
      </c>
      <c r="I111" s="62">
        <v>11.635</v>
      </c>
      <c r="J111" s="37">
        <v>64</v>
      </c>
      <c r="K111" s="37" t="s">
        <v>106</v>
      </c>
      <c r="L111" s="37" t="s">
        <v>45</v>
      </c>
      <c r="M111" s="38" t="s">
        <v>105</v>
      </c>
      <c r="N111" s="38"/>
      <c r="O111" s="37">
        <v>50</v>
      </c>
      <c r="P111" s="86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806"/>
      <c r="R111" s="806"/>
      <c r="S111" s="806"/>
      <c r="T111" s="807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88" t="s">
        <v>235</v>
      </c>
      <c r="AG111" s="78"/>
      <c r="AJ111" s="84" t="s">
        <v>45</v>
      </c>
      <c r="AK111" s="84">
        <v>0</v>
      </c>
      <c r="BB111" s="189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237</v>
      </c>
      <c r="B112" s="63" t="s">
        <v>238</v>
      </c>
      <c r="C112" s="36">
        <v>4301011417</v>
      </c>
      <c r="D112" s="804">
        <v>4680115880269</v>
      </c>
      <c r="E112" s="804"/>
      <c r="F112" s="62">
        <v>0.375</v>
      </c>
      <c r="G112" s="37">
        <v>10</v>
      </c>
      <c r="H112" s="62">
        <v>3.75</v>
      </c>
      <c r="I112" s="62">
        <v>3.96</v>
      </c>
      <c r="J112" s="37">
        <v>132</v>
      </c>
      <c r="K112" s="37" t="s">
        <v>113</v>
      </c>
      <c r="L112" s="37" t="s">
        <v>114</v>
      </c>
      <c r="M112" s="38" t="s">
        <v>112</v>
      </c>
      <c r="N112" s="38"/>
      <c r="O112" s="37">
        <v>50</v>
      </c>
      <c r="P112" s="8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806"/>
      <c r="R112" s="806"/>
      <c r="S112" s="806"/>
      <c r="T112" s="807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IFERROR(IF(Y112=0,"",ROUNDUP(Y112/H112,0)*0.00902),"")</f>
        <v/>
      </c>
      <c r="AA112" s="68" t="s">
        <v>45</v>
      </c>
      <c r="AB112" s="69" t="s">
        <v>45</v>
      </c>
      <c r="AC112" s="190" t="s">
        <v>235</v>
      </c>
      <c r="AG112" s="78"/>
      <c r="AJ112" s="84" t="s">
        <v>115</v>
      </c>
      <c r="AK112" s="84">
        <v>45</v>
      </c>
      <c r="BB112" s="191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239</v>
      </c>
      <c r="B113" s="63" t="s">
        <v>240</v>
      </c>
      <c r="C113" s="36">
        <v>4301011415</v>
      </c>
      <c r="D113" s="804">
        <v>4680115880429</v>
      </c>
      <c r="E113" s="804"/>
      <c r="F113" s="62">
        <v>0.45</v>
      </c>
      <c r="G113" s="37">
        <v>10</v>
      </c>
      <c r="H113" s="62">
        <v>4.5</v>
      </c>
      <c r="I113" s="62">
        <v>4.71</v>
      </c>
      <c r="J113" s="37">
        <v>132</v>
      </c>
      <c r="K113" s="37" t="s">
        <v>113</v>
      </c>
      <c r="L113" s="37" t="s">
        <v>45</v>
      </c>
      <c r="M113" s="38" t="s">
        <v>112</v>
      </c>
      <c r="N113" s="38"/>
      <c r="O113" s="37">
        <v>50</v>
      </c>
      <c r="P113" s="86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806"/>
      <c r="R113" s="806"/>
      <c r="S113" s="806"/>
      <c r="T113" s="807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IFERROR(IF(Y113=0,"",ROUNDUP(Y113/H113,0)*0.00902),"")</f>
        <v/>
      </c>
      <c r="AA113" s="68" t="s">
        <v>45</v>
      </c>
      <c r="AB113" s="69" t="s">
        <v>45</v>
      </c>
      <c r="AC113" s="192" t="s">
        <v>235</v>
      </c>
      <c r="AG113" s="78"/>
      <c r="AJ113" s="84" t="s">
        <v>45</v>
      </c>
      <c r="AK113" s="84">
        <v>0</v>
      </c>
      <c r="BB113" s="193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241</v>
      </c>
      <c r="B114" s="63" t="s">
        <v>242</v>
      </c>
      <c r="C114" s="36">
        <v>4301011462</v>
      </c>
      <c r="D114" s="804">
        <v>4680115881457</v>
      </c>
      <c r="E114" s="804"/>
      <c r="F114" s="62">
        <v>0.75</v>
      </c>
      <c r="G114" s="37">
        <v>6</v>
      </c>
      <c r="H114" s="62">
        <v>4.5</v>
      </c>
      <c r="I114" s="62">
        <v>4.71</v>
      </c>
      <c r="J114" s="37">
        <v>132</v>
      </c>
      <c r="K114" s="37" t="s">
        <v>113</v>
      </c>
      <c r="L114" s="37" t="s">
        <v>45</v>
      </c>
      <c r="M114" s="38" t="s">
        <v>112</v>
      </c>
      <c r="N114" s="38"/>
      <c r="O114" s="37">
        <v>50</v>
      </c>
      <c r="P114" s="86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806"/>
      <c r="R114" s="806"/>
      <c r="S114" s="806"/>
      <c r="T114" s="807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IFERROR(IF(Y114=0,"",ROUNDUP(Y114/H114,0)*0.00902),"")</f>
        <v/>
      </c>
      <c r="AA114" s="68" t="s">
        <v>45</v>
      </c>
      <c r="AB114" s="69" t="s">
        <v>45</v>
      </c>
      <c r="AC114" s="194" t="s">
        <v>235</v>
      </c>
      <c r="AG114" s="78"/>
      <c r="AJ114" s="84" t="s">
        <v>45</v>
      </c>
      <c r="AK114" s="84">
        <v>0</v>
      </c>
      <c r="BB114" s="195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814"/>
      <c r="B115" s="814"/>
      <c r="C115" s="814"/>
      <c r="D115" s="814"/>
      <c r="E115" s="814"/>
      <c r="F115" s="814"/>
      <c r="G115" s="814"/>
      <c r="H115" s="814"/>
      <c r="I115" s="814"/>
      <c r="J115" s="814"/>
      <c r="K115" s="814"/>
      <c r="L115" s="814"/>
      <c r="M115" s="814"/>
      <c r="N115" s="814"/>
      <c r="O115" s="815"/>
      <c r="P115" s="811" t="s">
        <v>40</v>
      </c>
      <c r="Q115" s="812"/>
      <c r="R115" s="812"/>
      <c r="S115" s="812"/>
      <c r="T115" s="812"/>
      <c r="U115" s="812"/>
      <c r="V115" s="813"/>
      <c r="W115" s="42" t="s">
        <v>39</v>
      </c>
      <c r="X115" s="43">
        <f>IFERROR(X110/H110,"0")+IFERROR(X111/H111,"0")+IFERROR(X112/H112,"0")+IFERROR(X113/H113,"0")+IFERROR(X114/H114,"0")</f>
        <v>0</v>
      </c>
      <c r="Y115" s="43">
        <f>IFERROR(Y110/H110,"0")+IFERROR(Y111/H111,"0")+IFERROR(Y112/H112,"0")+IFERROR(Y113/H113,"0")+IFERROR(Y114/H114,"0")</f>
        <v>0</v>
      </c>
      <c r="Z115" s="43">
        <f>IFERROR(IF(Z110="",0,Z110),"0")+IFERROR(IF(Z111="",0,Z111),"0")+IFERROR(IF(Z112="",0,Z112),"0")+IFERROR(IF(Z113="",0,Z113),"0")+IFERROR(IF(Z114="",0,Z114),"0")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814"/>
      <c r="B116" s="814"/>
      <c r="C116" s="814"/>
      <c r="D116" s="814"/>
      <c r="E116" s="814"/>
      <c r="F116" s="814"/>
      <c r="G116" s="814"/>
      <c r="H116" s="814"/>
      <c r="I116" s="814"/>
      <c r="J116" s="814"/>
      <c r="K116" s="814"/>
      <c r="L116" s="814"/>
      <c r="M116" s="814"/>
      <c r="N116" s="814"/>
      <c r="O116" s="815"/>
      <c r="P116" s="811" t="s">
        <v>40</v>
      </c>
      <c r="Q116" s="812"/>
      <c r="R116" s="812"/>
      <c r="S116" s="812"/>
      <c r="T116" s="812"/>
      <c r="U116" s="812"/>
      <c r="V116" s="813"/>
      <c r="W116" s="42" t="s">
        <v>0</v>
      </c>
      <c r="X116" s="43">
        <f>IFERROR(SUM(X110:X114),"0")</f>
        <v>0</v>
      </c>
      <c r="Y116" s="43">
        <f>IFERROR(SUM(Y110:Y114),"0")</f>
        <v>0</v>
      </c>
      <c r="Z116" s="42"/>
      <c r="AA116" s="67"/>
      <c r="AB116" s="67"/>
      <c r="AC116" s="67"/>
    </row>
    <row r="117" spans="1:68" ht="14.25" customHeight="1" x14ac:dyDescent="0.25">
      <c r="A117" s="803" t="s">
        <v>150</v>
      </c>
      <c r="B117" s="803"/>
      <c r="C117" s="803"/>
      <c r="D117" s="803"/>
      <c r="E117" s="803"/>
      <c r="F117" s="803"/>
      <c r="G117" s="803"/>
      <c r="H117" s="803"/>
      <c r="I117" s="803"/>
      <c r="J117" s="803"/>
      <c r="K117" s="803"/>
      <c r="L117" s="803"/>
      <c r="M117" s="803"/>
      <c r="N117" s="803"/>
      <c r="O117" s="803"/>
      <c r="P117" s="803"/>
      <c r="Q117" s="803"/>
      <c r="R117" s="803"/>
      <c r="S117" s="803"/>
      <c r="T117" s="803"/>
      <c r="U117" s="803"/>
      <c r="V117" s="803"/>
      <c r="W117" s="803"/>
      <c r="X117" s="803"/>
      <c r="Y117" s="803"/>
      <c r="Z117" s="803"/>
      <c r="AA117" s="66"/>
      <c r="AB117" s="66"/>
      <c r="AC117" s="80"/>
    </row>
    <row r="118" spans="1:68" ht="16.5" customHeight="1" x14ac:dyDescent="0.25">
      <c r="A118" s="63" t="s">
        <v>243</v>
      </c>
      <c r="B118" s="63" t="s">
        <v>244</v>
      </c>
      <c r="C118" s="36">
        <v>4301020345</v>
      </c>
      <c r="D118" s="804">
        <v>4680115881488</v>
      </c>
      <c r="E118" s="804"/>
      <c r="F118" s="62">
        <v>1.35</v>
      </c>
      <c r="G118" s="37">
        <v>8</v>
      </c>
      <c r="H118" s="62">
        <v>10.8</v>
      </c>
      <c r="I118" s="62">
        <v>11.234999999999999</v>
      </c>
      <c r="J118" s="37">
        <v>64</v>
      </c>
      <c r="K118" s="37" t="s">
        <v>106</v>
      </c>
      <c r="L118" s="37" t="s">
        <v>45</v>
      </c>
      <c r="M118" s="38" t="s">
        <v>105</v>
      </c>
      <c r="N118" s="38"/>
      <c r="O118" s="37">
        <v>55</v>
      </c>
      <c r="P118" s="86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806"/>
      <c r="R118" s="806"/>
      <c r="S118" s="806"/>
      <c r="T118" s="807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96" t="s">
        <v>245</v>
      </c>
      <c r="AG118" s="78"/>
      <c r="AJ118" s="84" t="s">
        <v>45</v>
      </c>
      <c r="AK118" s="84">
        <v>0</v>
      </c>
      <c r="BB118" s="197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16.5" customHeight="1" x14ac:dyDescent="0.25">
      <c r="A119" s="63" t="s">
        <v>246</v>
      </c>
      <c r="B119" s="63" t="s">
        <v>247</v>
      </c>
      <c r="C119" s="36">
        <v>4301020346</v>
      </c>
      <c r="D119" s="804">
        <v>4680115882775</v>
      </c>
      <c r="E119" s="804"/>
      <c r="F119" s="62">
        <v>0.3</v>
      </c>
      <c r="G119" s="37">
        <v>8</v>
      </c>
      <c r="H119" s="62">
        <v>2.4</v>
      </c>
      <c r="I119" s="62">
        <v>2.5</v>
      </c>
      <c r="J119" s="37">
        <v>234</v>
      </c>
      <c r="K119" s="37" t="s">
        <v>123</v>
      </c>
      <c r="L119" s="37" t="s">
        <v>45</v>
      </c>
      <c r="M119" s="38" t="s">
        <v>105</v>
      </c>
      <c r="N119" s="38"/>
      <c r="O119" s="37">
        <v>55</v>
      </c>
      <c r="P119" s="86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806"/>
      <c r="R119" s="806"/>
      <c r="S119" s="806"/>
      <c r="T119" s="807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IFERROR(IF(Y119=0,"",ROUNDUP(Y119/H119,0)*0.00502),"")</f>
        <v/>
      </c>
      <c r="AA119" s="68" t="s">
        <v>45</v>
      </c>
      <c r="AB119" s="69" t="s">
        <v>45</v>
      </c>
      <c r="AC119" s="198" t="s">
        <v>245</v>
      </c>
      <c r="AG119" s="78"/>
      <c r="AJ119" s="84" t="s">
        <v>45</v>
      </c>
      <c r="AK119" s="84">
        <v>0</v>
      </c>
      <c r="BB119" s="199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248</v>
      </c>
      <c r="B120" s="63" t="s">
        <v>249</v>
      </c>
      <c r="C120" s="36">
        <v>4301020344</v>
      </c>
      <c r="D120" s="804">
        <v>4680115880658</v>
      </c>
      <c r="E120" s="804"/>
      <c r="F120" s="62">
        <v>0.4</v>
      </c>
      <c r="G120" s="37">
        <v>6</v>
      </c>
      <c r="H120" s="62">
        <v>2.4</v>
      </c>
      <c r="I120" s="62">
        <v>2.58</v>
      </c>
      <c r="J120" s="37">
        <v>182</v>
      </c>
      <c r="K120" s="37" t="s">
        <v>83</v>
      </c>
      <c r="L120" s="37" t="s">
        <v>45</v>
      </c>
      <c r="M120" s="38" t="s">
        <v>105</v>
      </c>
      <c r="N120" s="38"/>
      <c r="O120" s="37">
        <v>55</v>
      </c>
      <c r="P120" s="86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806"/>
      <c r="R120" s="806"/>
      <c r="S120" s="806"/>
      <c r="T120" s="807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200" t="s">
        <v>245</v>
      </c>
      <c r="AG120" s="78"/>
      <c r="AJ120" s="84" t="s">
        <v>45</v>
      </c>
      <c r="AK120" s="84">
        <v>0</v>
      </c>
      <c r="BB120" s="201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814"/>
      <c r="B121" s="814"/>
      <c r="C121" s="814"/>
      <c r="D121" s="814"/>
      <c r="E121" s="814"/>
      <c r="F121" s="814"/>
      <c r="G121" s="814"/>
      <c r="H121" s="814"/>
      <c r="I121" s="814"/>
      <c r="J121" s="814"/>
      <c r="K121" s="814"/>
      <c r="L121" s="814"/>
      <c r="M121" s="814"/>
      <c r="N121" s="814"/>
      <c r="O121" s="815"/>
      <c r="P121" s="811" t="s">
        <v>40</v>
      </c>
      <c r="Q121" s="812"/>
      <c r="R121" s="812"/>
      <c r="S121" s="812"/>
      <c r="T121" s="812"/>
      <c r="U121" s="812"/>
      <c r="V121" s="813"/>
      <c r="W121" s="42" t="s">
        <v>39</v>
      </c>
      <c r="X121" s="43">
        <f>IFERROR(X118/H118,"0")+IFERROR(X119/H119,"0")+IFERROR(X120/H120,"0")</f>
        <v>0</v>
      </c>
      <c r="Y121" s="43">
        <f>IFERROR(Y118/H118,"0")+IFERROR(Y119/H119,"0")+IFERROR(Y120/H120,"0")</f>
        <v>0</v>
      </c>
      <c r="Z121" s="43">
        <f>IFERROR(IF(Z118="",0,Z118),"0")+IFERROR(IF(Z119="",0,Z119),"0")+IFERROR(IF(Z120="",0,Z120),"0")</f>
        <v>0</v>
      </c>
      <c r="AA121" s="67"/>
      <c r="AB121" s="67"/>
      <c r="AC121" s="67"/>
    </row>
    <row r="122" spans="1:68" x14ac:dyDescent="0.2">
      <c r="A122" s="814"/>
      <c r="B122" s="814"/>
      <c r="C122" s="814"/>
      <c r="D122" s="814"/>
      <c r="E122" s="814"/>
      <c r="F122" s="814"/>
      <c r="G122" s="814"/>
      <c r="H122" s="814"/>
      <c r="I122" s="814"/>
      <c r="J122" s="814"/>
      <c r="K122" s="814"/>
      <c r="L122" s="814"/>
      <c r="M122" s="814"/>
      <c r="N122" s="814"/>
      <c r="O122" s="815"/>
      <c r="P122" s="811" t="s">
        <v>40</v>
      </c>
      <c r="Q122" s="812"/>
      <c r="R122" s="812"/>
      <c r="S122" s="812"/>
      <c r="T122" s="812"/>
      <c r="U122" s="812"/>
      <c r="V122" s="813"/>
      <c r="W122" s="42" t="s">
        <v>0</v>
      </c>
      <c r="X122" s="43">
        <f>IFERROR(SUM(X118:X120),"0")</f>
        <v>0</v>
      </c>
      <c r="Y122" s="43">
        <f>IFERROR(SUM(Y118:Y120),"0")</f>
        <v>0</v>
      </c>
      <c r="Z122" s="42"/>
      <c r="AA122" s="67"/>
      <c r="AB122" s="67"/>
      <c r="AC122" s="67"/>
    </row>
    <row r="123" spans="1:68" ht="14.25" customHeight="1" x14ac:dyDescent="0.25">
      <c r="A123" s="803" t="s">
        <v>78</v>
      </c>
      <c r="B123" s="803"/>
      <c r="C123" s="803"/>
      <c r="D123" s="803"/>
      <c r="E123" s="803"/>
      <c r="F123" s="803"/>
      <c r="G123" s="803"/>
      <c r="H123" s="803"/>
      <c r="I123" s="803"/>
      <c r="J123" s="803"/>
      <c r="K123" s="803"/>
      <c r="L123" s="803"/>
      <c r="M123" s="803"/>
      <c r="N123" s="803"/>
      <c r="O123" s="803"/>
      <c r="P123" s="803"/>
      <c r="Q123" s="803"/>
      <c r="R123" s="803"/>
      <c r="S123" s="803"/>
      <c r="T123" s="803"/>
      <c r="U123" s="803"/>
      <c r="V123" s="803"/>
      <c r="W123" s="803"/>
      <c r="X123" s="803"/>
      <c r="Y123" s="803"/>
      <c r="Z123" s="803"/>
      <c r="AA123" s="66"/>
      <c r="AB123" s="66"/>
      <c r="AC123" s="80"/>
    </row>
    <row r="124" spans="1:68" ht="37.5" customHeight="1" x14ac:dyDescent="0.25">
      <c r="A124" s="63" t="s">
        <v>250</v>
      </c>
      <c r="B124" s="63" t="s">
        <v>251</v>
      </c>
      <c r="C124" s="36">
        <v>4301051360</v>
      </c>
      <c r="D124" s="804">
        <v>4607091385168</v>
      </c>
      <c r="E124" s="804"/>
      <c r="F124" s="62">
        <v>1.35</v>
      </c>
      <c r="G124" s="37">
        <v>6</v>
      </c>
      <c r="H124" s="62">
        <v>8.1</v>
      </c>
      <c r="I124" s="62">
        <v>8.6129999999999995</v>
      </c>
      <c r="J124" s="37">
        <v>64</v>
      </c>
      <c r="K124" s="37" t="s">
        <v>106</v>
      </c>
      <c r="L124" s="37" t="s">
        <v>45</v>
      </c>
      <c r="M124" s="38" t="s">
        <v>112</v>
      </c>
      <c r="N124" s="38"/>
      <c r="O124" s="37">
        <v>45</v>
      </c>
      <c r="P124" s="87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806"/>
      <c r="R124" s="806"/>
      <c r="S124" s="806"/>
      <c r="T124" s="807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ref="Y124:Y132" si="15">IFERROR(IF(X124="",0,CEILING((X124/$H124),1)*$H124),"")</f>
        <v>0</v>
      </c>
      <c r="Z124" s="41" t="str">
        <f>IFERROR(IF(Y124=0,"",ROUNDUP(Y124/H124,0)*0.01898),"")</f>
        <v/>
      </c>
      <c r="AA124" s="68" t="s">
        <v>45</v>
      </c>
      <c r="AB124" s="69" t="s">
        <v>45</v>
      </c>
      <c r="AC124" s="202" t="s">
        <v>252</v>
      </c>
      <c r="AG124" s="78"/>
      <c r="AJ124" s="84" t="s">
        <v>45</v>
      </c>
      <c r="AK124" s="84">
        <v>0</v>
      </c>
      <c r="BB124" s="203" t="s">
        <v>66</v>
      </c>
      <c r="BM124" s="78">
        <f t="shared" ref="BM124:BM132" si="16">IFERROR(X124*I124/H124,"0")</f>
        <v>0</v>
      </c>
      <c r="BN124" s="78">
        <f t="shared" ref="BN124:BN132" si="17">IFERROR(Y124*I124/H124,"0")</f>
        <v>0</v>
      </c>
      <c r="BO124" s="78">
        <f t="shared" ref="BO124:BO132" si="18">IFERROR(1/J124*(X124/H124),"0")</f>
        <v>0</v>
      </c>
      <c r="BP124" s="78">
        <f t="shared" ref="BP124:BP132" si="19">IFERROR(1/J124*(Y124/H124),"0")</f>
        <v>0</v>
      </c>
    </row>
    <row r="125" spans="1:68" ht="27" customHeight="1" x14ac:dyDescent="0.25">
      <c r="A125" s="63" t="s">
        <v>250</v>
      </c>
      <c r="B125" s="63" t="s">
        <v>253</v>
      </c>
      <c r="C125" s="36">
        <v>4301051625</v>
      </c>
      <c r="D125" s="804">
        <v>4607091385168</v>
      </c>
      <c r="E125" s="804"/>
      <c r="F125" s="62">
        <v>1.4</v>
      </c>
      <c r="G125" s="37">
        <v>6</v>
      </c>
      <c r="H125" s="62">
        <v>8.4</v>
      </c>
      <c r="I125" s="62">
        <v>8.9130000000000003</v>
      </c>
      <c r="J125" s="37">
        <v>64</v>
      </c>
      <c r="K125" s="37" t="s">
        <v>106</v>
      </c>
      <c r="L125" s="37" t="s">
        <v>45</v>
      </c>
      <c r="M125" s="38" t="s">
        <v>112</v>
      </c>
      <c r="N125" s="38"/>
      <c r="O125" s="37">
        <v>45</v>
      </c>
      <c r="P125" s="87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806"/>
      <c r="R125" s="806"/>
      <c r="S125" s="806"/>
      <c r="T125" s="807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15"/>
        <v>0</v>
      </c>
      <c r="Z125" s="41" t="str">
        <f>IFERROR(IF(Y125=0,"",ROUNDUP(Y125/H125,0)*0.01898),"")</f>
        <v/>
      </c>
      <c r="AA125" s="68" t="s">
        <v>45</v>
      </c>
      <c r="AB125" s="69" t="s">
        <v>45</v>
      </c>
      <c r="AC125" s="204" t="s">
        <v>254</v>
      </c>
      <c r="AG125" s="78"/>
      <c r="AJ125" s="84" t="s">
        <v>45</v>
      </c>
      <c r="AK125" s="84">
        <v>0</v>
      </c>
      <c r="BB125" s="205" t="s">
        <v>66</v>
      </c>
      <c r="BM125" s="78">
        <f t="shared" si="16"/>
        <v>0</v>
      </c>
      <c r="BN125" s="78">
        <f t="shared" si="17"/>
        <v>0</v>
      </c>
      <c r="BO125" s="78">
        <f t="shared" si="18"/>
        <v>0</v>
      </c>
      <c r="BP125" s="78">
        <f t="shared" si="19"/>
        <v>0</v>
      </c>
    </row>
    <row r="126" spans="1:68" ht="16.5" customHeight="1" x14ac:dyDescent="0.25">
      <c r="A126" s="63" t="s">
        <v>250</v>
      </c>
      <c r="B126" s="63" t="s">
        <v>256</v>
      </c>
      <c r="C126" s="36">
        <v>4301051724</v>
      </c>
      <c r="D126" s="804">
        <v>4607091385168</v>
      </c>
      <c r="E126" s="804"/>
      <c r="F126" s="62">
        <v>1.35</v>
      </c>
      <c r="G126" s="37">
        <v>6</v>
      </c>
      <c r="H126" s="62">
        <v>8.1</v>
      </c>
      <c r="I126" s="62">
        <v>8.6129999999999995</v>
      </c>
      <c r="J126" s="37">
        <v>64</v>
      </c>
      <c r="K126" s="37" t="s">
        <v>106</v>
      </c>
      <c r="L126" s="37" t="s">
        <v>45</v>
      </c>
      <c r="M126" s="38" t="s">
        <v>147</v>
      </c>
      <c r="N126" s="38"/>
      <c r="O126" s="37">
        <v>45</v>
      </c>
      <c r="P126" s="872" t="s">
        <v>257</v>
      </c>
      <c r="Q126" s="806"/>
      <c r="R126" s="806"/>
      <c r="S126" s="806"/>
      <c r="T126" s="807"/>
      <c r="U126" s="39" t="s">
        <v>255</v>
      </c>
      <c r="V126" s="39" t="s">
        <v>45</v>
      </c>
      <c r="W126" s="40" t="s">
        <v>0</v>
      </c>
      <c r="X126" s="58">
        <v>0</v>
      </c>
      <c r="Y126" s="55">
        <f t="shared" si="15"/>
        <v>0</v>
      </c>
      <c r="Z126" s="41" t="str">
        <f>IFERROR(IF(Y126=0,"",ROUNDUP(Y126/H126,0)*0.01898),"")</f>
        <v/>
      </c>
      <c r="AA126" s="68" t="s">
        <v>45</v>
      </c>
      <c r="AB126" s="69" t="s">
        <v>45</v>
      </c>
      <c r="AC126" s="206" t="s">
        <v>258</v>
      </c>
      <c r="AG126" s="78"/>
      <c r="AJ126" s="84" t="s">
        <v>45</v>
      </c>
      <c r="AK126" s="84">
        <v>0</v>
      </c>
      <c r="BB126" s="207" t="s">
        <v>66</v>
      </c>
      <c r="BM126" s="78">
        <f t="shared" si="16"/>
        <v>0</v>
      </c>
      <c r="BN126" s="78">
        <f t="shared" si="17"/>
        <v>0</v>
      </c>
      <c r="BO126" s="78">
        <f t="shared" si="18"/>
        <v>0</v>
      </c>
      <c r="BP126" s="78">
        <f t="shared" si="19"/>
        <v>0</v>
      </c>
    </row>
    <row r="127" spans="1:68" ht="37.5" customHeight="1" x14ac:dyDescent="0.25">
      <c r="A127" s="63" t="s">
        <v>259</v>
      </c>
      <c r="B127" s="63" t="s">
        <v>260</v>
      </c>
      <c r="C127" s="36">
        <v>4301051362</v>
      </c>
      <c r="D127" s="804">
        <v>4607091383256</v>
      </c>
      <c r="E127" s="804"/>
      <c r="F127" s="62">
        <v>0.33</v>
      </c>
      <c r="G127" s="37">
        <v>6</v>
      </c>
      <c r="H127" s="62">
        <v>1.98</v>
      </c>
      <c r="I127" s="62">
        <v>2.226</v>
      </c>
      <c r="J127" s="37">
        <v>182</v>
      </c>
      <c r="K127" s="37" t="s">
        <v>83</v>
      </c>
      <c r="L127" s="37" t="s">
        <v>45</v>
      </c>
      <c r="M127" s="38" t="s">
        <v>112</v>
      </c>
      <c r="N127" s="38"/>
      <c r="O127" s="37">
        <v>45</v>
      </c>
      <c r="P127" s="87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806"/>
      <c r="R127" s="806"/>
      <c r="S127" s="806"/>
      <c r="T127" s="807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15"/>
        <v>0</v>
      </c>
      <c r="Z127" s="41" t="str">
        <f t="shared" ref="Z127:Z132" si="20">IFERROR(IF(Y127=0,"",ROUNDUP(Y127/H127,0)*0.00651),"")</f>
        <v/>
      </c>
      <c r="AA127" s="68" t="s">
        <v>45</v>
      </c>
      <c r="AB127" s="69" t="s">
        <v>45</v>
      </c>
      <c r="AC127" s="208" t="s">
        <v>252</v>
      </c>
      <c r="AG127" s="78"/>
      <c r="AJ127" s="84" t="s">
        <v>45</v>
      </c>
      <c r="AK127" s="84">
        <v>0</v>
      </c>
      <c r="BB127" s="209" t="s">
        <v>66</v>
      </c>
      <c r="BM127" s="78">
        <f t="shared" si="16"/>
        <v>0</v>
      </c>
      <c r="BN127" s="78">
        <f t="shared" si="17"/>
        <v>0</v>
      </c>
      <c r="BO127" s="78">
        <f t="shared" si="18"/>
        <v>0</v>
      </c>
      <c r="BP127" s="78">
        <f t="shared" si="19"/>
        <v>0</v>
      </c>
    </row>
    <row r="128" spans="1:68" ht="27" customHeight="1" x14ac:dyDescent="0.25">
      <c r="A128" s="63" t="s">
        <v>259</v>
      </c>
      <c r="B128" s="63" t="s">
        <v>261</v>
      </c>
      <c r="C128" s="36">
        <v>4301051730</v>
      </c>
      <c r="D128" s="804">
        <v>4607091383256</v>
      </c>
      <c r="E128" s="804"/>
      <c r="F128" s="62">
        <v>0.33</v>
      </c>
      <c r="G128" s="37">
        <v>6</v>
      </c>
      <c r="H128" s="62">
        <v>1.98</v>
      </c>
      <c r="I128" s="62">
        <v>2.226</v>
      </c>
      <c r="J128" s="37">
        <v>182</v>
      </c>
      <c r="K128" s="37" t="s">
        <v>83</v>
      </c>
      <c r="L128" s="37" t="s">
        <v>45</v>
      </c>
      <c r="M128" s="38" t="s">
        <v>147</v>
      </c>
      <c r="N128" s="38"/>
      <c r="O128" s="37">
        <v>45</v>
      </c>
      <c r="P128" s="874" t="s">
        <v>262</v>
      </c>
      <c r="Q128" s="806"/>
      <c r="R128" s="806"/>
      <c r="S128" s="806"/>
      <c r="T128" s="807"/>
      <c r="U128" s="39" t="s">
        <v>215</v>
      </c>
      <c r="V128" s="39" t="s">
        <v>45</v>
      </c>
      <c r="W128" s="40" t="s">
        <v>0</v>
      </c>
      <c r="X128" s="58">
        <v>0</v>
      </c>
      <c r="Y128" s="55">
        <f t="shared" si="15"/>
        <v>0</v>
      </c>
      <c r="Z128" s="41" t="str">
        <f t="shared" si="20"/>
        <v/>
      </c>
      <c r="AA128" s="68" t="s">
        <v>45</v>
      </c>
      <c r="AB128" s="69" t="s">
        <v>45</v>
      </c>
      <c r="AC128" s="210" t="s">
        <v>258</v>
      </c>
      <c r="AG128" s="78"/>
      <c r="AJ128" s="84" t="s">
        <v>45</v>
      </c>
      <c r="AK128" s="84">
        <v>0</v>
      </c>
      <c r="BB128" s="211" t="s">
        <v>66</v>
      </c>
      <c r="BM128" s="78">
        <f t="shared" si="16"/>
        <v>0</v>
      </c>
      <c r="BN128" s="78">
        <f t="shared" si="17"/>
        <v>0</v>
      </c>
      <c r="BO128" s="78">
        <f t="shared" si="18"/>
        <v>0</v>
      </c>
      <c r="BP128" s="78">
        <f t="shared" si="19"/>
        <v>0</v>
      </c>
    </row>
    <row r="129" spans="1:68" ht="37.5" customHeight="1" x14ac:dyDescent="0.25">
      <c r="A129" s="63" t="s">
        <v>263</v>
      </c>
      <c r="B129" s="63" t="s">
        <v>264</v>
      </c>
      <c r="C129" s="36">
        <v>4301051358</v>
      </c>
      <c r="D129" s="804">
        <v>4607091385748</v>
      </c>
      <c r="E129" s="804"/>
      <c r="F129" s="62">
        <v>0.45</v>
      </c>
      <c r="G129" s="37">
        <v>6</v>
      </c>
      <c r="H129" s="62">
        <v>2.7</v>
      </c>
      <c r="I129" s="62">
        <v>2.952</v>
      </c>
      <c r="J129" s="37">
        <v>182</v>
      </c>
      <c r="K129" s="37" t="s">
        <v>83</v>
      </c>
      <c r="L129" s="37" t="s">
        <v>134</v>
      </c>
      <c r="M129" s="38" t="s">
        <v>112</v>
      </c>
      <c r="N129" s="38"/>
      <c r="O129" s="37">
        <v>45</v>
      </c>
      <c r="P129" s="87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806"/>
      <c r="R129" s="806"/>
      <c r="S129" s="806"/>
      <c r="T129" s="807"/>
      <c r="U129" s="39" t="s">
        <v>45</v>
      </c>
      <c r="V129" s="39" t="s">
        <v>45</v>
      </c>
      <c r="W129" s="40" t="s">
        <v>0</v>
      </c>
      <c r="X129" s="58">
        <v>0</v>
      </c>
      <c r="Y129" s="55">
        <f t="shared" si="15"/>
        <v>0</v>
      </c>
      <c r="Z129" s="41" t="str">
        <f t="shared" si="20"/>
        <v/>
      </c>
      <c r="AA129" s="68" t="s">
        <v>45</v>
      </c>
      <c r="AB129" s="69" t="s">
        <v>45</v>
      </c>
      <c r="AC129" s="212" t="s">
        <v>252</v>
      </c>
      <c r="AG129" s="78"/>
      <c r="AJ129" s="84" t="s">
        <v>135</v>
      </c>
      <c r="AK129" s="84">
        <v>491.4</v>
      </c>
      <c r="BB129" s="213" t="s">
        <v>66</v>
      </c>
      <c r="BM129" s="78">
        <f t="shared" si="16"/>
        <v>0</v>
      </c>
      <c r="BN129" s="78">
        <f t="shared" si="17"/>
        <v>0</v>
      </c>
      <c r="BO129" s="78">
        <f t="shared" si="18"/>
        <v>0</v>
      </c>
      <c r="BP129" s="78">
        <f t="shared" si="19"/>
        <v>0</v>
      </c>
    </row>
    <row r="130" spans="1:68" ht="27" customHeight="1" x14ac:dyDescent="0.25">
      <c r="A130" s="63" t="s">
        <v>263</v>
      </c>
      <c r="B130" s="63" t="s">
        <v>265</v>
      </c>
      <c r="C130" s="36">
        <v>4301051721</v>
      </c>
      <c r="D130" s="804">
        <v>4607091385748</v>
      </c>
      <c r="E130" s="804"/>
      <c r="F130" s="62">
        <v>0.45</v>
      </c>
      <c r="G130" s="37">
        <v>6</v>
      </c>
      <c r="H130" s="62">
        <v>2.7</v>
      </c>
      <c r="I130" s="62">
        <v>2.952</v>
      </c>
      <c r="J130" s="37">
        <v>182</v>
      </c>
      <c r="K130" s="37" t="s">
        <v>83</v>
      </c>
      <c r="L130" s="37" t="s">
        <v>45</v>
      </c>
      <c r="M130" s="38" t="s">
        <v>147</v>
      </c>
      <c r="N130" s="38"/>
      <c r="O130" s="37">
        <v>45</v>
      </c>
      <c r="P130" s="876" t="s">
        <v>266</v>
      </c>
      <c r="Q130" s="806"/>
      <c r="R130" s="806"/>
      <c r="S130" s="806"/>
      <c r="T130" s="807"/>
      <c r="U130" s="39" t="s">
        <v>215</v>
      </c>
      <c r="V130" s="39" t="s">
        <v>45</v>
      </c>
      <c r="W130" s="40" t="s">
        <v>0</v>
      </c>
      <c r="X130" s="58">
        <v>0</v>
      </c>
      <c r="Y130" s="55">
        <f t="shared" si="15"/>
        <v>0</v>
      </c>
      <c r="Z130" s="41" t="str">
        <f t="shared" si="20"/>
        <v/>
      </c>
      <c r="AA130" s="68" t="s">
        <v>45</v>
      </c>
      <c r="AB130" s="69" t="s">
        <v>45</v>
      </c>
      <c r="AC130" s="214" t="s">
        <v>258</v>
      </c>
      <c r="AG130" s="78"/>
      <c r="AJ130" s="84" t="s">
        <v>45</v>
      </c>
      <c r="AK130" s="84">
        <v>0</v>
      </c>
      <c r="BB130" s="215" t="s">
        <v>66</v>
      </c>
      <c r="BM130" s="78">
        <f t="shared" si="16"/>
        <v>0</v>
      </c>
      <c r="BN130" s="78">
        <f t="shared" si="17"/>
        <v>0</v>
      </c>
      <c r="BO130" s="78">
        <f t="shared" si="18"/>
        <v>0</v>
      </c>
      <c r="BP130" s="78">
        <f t="shared" si="19"/>
        <v>0</v>
      </c>
    </row>
    <row r="131" spans="1:68" ht="27" customHeight="1" x14ac:dyDescent="0.25">
      <c r="A131" s="63" t="s">
        <v>267</v>
      </c>
      <c r="B131" s="63" t="s">
        <v>268</v>
      </c>
      <c r="C131" s="36">
        <v>4301051740</v>
      </c>
      <c r="D131" s="804">
        <v>4680115884533</v>
      </c>
      <c r="E131" s="804"/>
      <c r="F131" s="62">
        <v>0.3</v>
      </c>
      <c r="G131" s="37">
        <v>6</v>
      </c>
      <c r="H131" s="62">
        <v>1.8</v>
      </c>
      <c r="I131" s="62">
        <v>1.98</v>
      </c>
      <c r="J131" s="37">
        <v>182</v>
      </c>
      <c r="K131" s="37" t="s">
        <v>83</v>
      </c>
      <c r="L131" s="37" t="s">
        <v>45</v>
      </c>
      <c r="M131" s="38" t="s">
        <v>112</v>
      </c>
      <c r="N131" s="38"/>
      <c r="O131" s="37">
        <v>45</v>
      </c>
      <c r="P131" s="87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806"/>
      <c r="R131" s="806"/>
      <c r="S131" s="806"/>
      <c r="T131" s="807"/>
      <c r="U131" s="39" t="s">
        <v>45</v>
      </c>
      <c r="V131" s="39" t="s">
        <v>45</v>
      </c>
      <c r="W131" s="40" t="s">
        <v>0</v>
      </c>
      <c r="X131" s="58">
        <v>0</v>
      </c>
      <c r="Y131" s="55">
        <f t="shared" si="15"/>
        <v>0</v>
      </c>
      <c r="Z131" s="41" t="str">
        <f t="shared" si="20"/>
        <v/>
      </c>
      <c r="AA131" s="68" t="s">
        <v>45</v>
      </c>
      <c r="AB131" s="69" t="s">
        <v>45</v>
      </c>
      <c r="AC131" s="216" t="s">
        <v>269</v>
      </c>
      <c r="AG131" s="78"/>
      <c r="AJ131" s="84" t="s">
        <v>45</v>
      </c>
      <c r="AK131" s="84">
        <v>0</v>
      </c>
      <c r="BB131" s="217" t="s">
        <v>66</v>
      </c>
      <c r="BM131" s="78">
        <f t="shared" si="16"/>
        <v>0</v>
      </c>
      <c r="BN131" s="78">
        <f t="shared" si="17"/>
        <v>0</v>
      </c>
      <c r="BO131" s="78">
        <f t="shared" si="18"/>
        <v>0</v>
      </c>
      <c r="BP131" s="78">
        <f t="shared" si="19"/>
        <v>0</v>
      </c>
    </row>
    <row r="132" spans="1:68" ht="37.5" customHeight="1" x14ac:dyDescent="0.25">
      <c r="A132" s="63" t="s">
        <v>270</v>
      </c>
      <c r="B132" s="63" t="s">
        <v>271</v>
      </c>
      <c r="C132" s="36">
        <v>4301051480</v>
      </c>
      <c r="D132" s="804">
        <v>4680115882645</v>
      </c>
      <c r="E132" s="804"/>
      <c r="F132" s="62">
        <v>0.3</v>
      </c>
      <c r="G132" s="37">
        <v>6</v>
      </c>
      <c r="H132" s="62">
        <v>1.8</v>
      </c>
      <c r="I132" s="62">
        <v>2.64</v>
      </c>
      <c r="J132" s="37">
        <v>182</v>
      </c>
      <c r="K132" s="37" t="s">
        <v>83</v>
      </c>
      <c r="L132" s="37" t="s">
        <v>45</v>
      </c>
      <c r="M132" s="38" t="s">
        <v>82</v>
      </c>
      <c r="N132" s="38"/>
      <c r="O132" s="37">
        <v>40</v>
      </c>
      <c r="P132" s="87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806"/>
      <c r="R132" s="806"/>
      <c r="S132" s="806"/>
      <c r="T132" s="807"/>
      <c r="U132" s="39" t="s">
        <v>45</v>
      </c>
      <c r="V132" s="39" t="s">
        <v>45</v>
      </c>
      <c r="W132" s="40" t="s">
        <v>0</v>
      </c>
      <c r="X132" s="58">
        <v>0</v>
      </c>
      <c r="Y132" s="55">
        <f t="shared" si="15"/>
        <v>0</v>
      </c>
      <c r="Z132" s="41" t="str">
        <f t="shared" si="20"/>
        <v/>
      </c>
      <c r="AA132" s="68" t="s">
        <v>45</v>
      </c>
      <c r="AB132" s="69" t="s">
        <v>45</v>
      </c>
      <c r="AC132" s="218" t="s">
        <v>272</v>
      </c>
      <c r="AG132" s="78"/>
      <c r="AJ132" s="84" t="s">
        <v>45</v>
      </c>
      <c r="AK132" s="84">
        <v>0</v>
      </c>
      <c r="BB132" s="219" t="s">
        <v>66</v>
      </c>
      <c r="BM132" s="78">
        <f t="shared" si="16"/>
        <v>0</v>
      </c>
      <c r="BN132" s="78">
        <f t="shared" si="17"/>
        <v>0</v>
      </c>
      <c r="BO132" s="78">
        <f t="shared" si="18"/>
        <v>0</v>
      </c>
      <c r="BP132" s="78">
        <f t="shared" si="19"/>
        <v>0</v>
      </c>
    </row>
    <row r="133" spans="1:68" x14ac:dyDescent="0.2">
      <c r="A133" s="814"/>
      <c r="B133" s="814"/>
      <c r="C133" s="814"/>
      <c r="D133" s="814"/>
      <c r="E133" s="814"/>
      <c r="F133" s="814"/>
      <c r="G133" s="814"/>
      <c r="H133" s="814"/>
      <c r="I133" s="814"/>
      <c r="J133" s="814"/>
      <c r="K133" s="814"/>
      <c r="L133" s="814"/>
      <c r="M133" s="814"/>
      <c r="N133" s="814"/>
      <c r="O133" s="815"/>
      <c r="P133" s="811" t="s">
        <v>40</v>
      </c>
      <c r="Q133" s="812"/>
      <c r="R133" s="812"/>
      <c r="S133" s="812"/>
      <c r="T133" s="812"/>
      <c r="U133" s="812"/>
      <c r="V133" s="813"/>
      <c r="W133" s="42" t="s">
        <v>39</v>
      </c>
      <c r="X133" s="43">
        <f>IFERROR(X124/H124,"0")+IFERROR(X125/H125,"0")+IFERROR(X126/H126,"0")+IFERROR(X127/H127,"0")+IFERROR(X128/H128,"0")+IFERROR(X129/H129,"0")+IFERROR(X130/H130,"0")+IFERROR(X131/H131,"0")+IFERROR(X132/H132,"0")</f>
        <v>0</v>
      </c>
      <c r="Y133" s="43">
        <f>IFERROR(Y124/H124,"0")+IFERROR(Y125/H125,"0")+IFERROR(Y126/H126,"0")+IFERROR(Y127/H127,"0")+IFERROR(Y128/H128,"0")+IFERROR(Y129/H129,"0")+IFERROR(Y130/H130,"0")+IFERROR(Y131/H131,"0")+IFERROR(Y132/H132,"0")</f>
        <v>0</v>
      </c>
      <c r="Z133" s="43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</v>
      </c>
      <c r="AA133" s="67"/>
      <c r="AB133" s="67"/>
      <c r="AC133" s="67"/>
    </row>
    <row r="134" spans="1:68" x14ac:dyDescent="0.2">
      <c r="A134" s="814"/>
      <c r="B134" s="814"/>
      <c r="C134" s="814"/>
      <c r="D134" s="814"/>
      <c r="E134" s="814"/>
      <c r="F134" s="814"/>
      <c r="G134" s="814"/>
      <c r="H134" s="814"/>
      <c r="I134" s="814"/>
      <c r="J134" s="814"/>
      <c r="K134" s="814"/>
      <c r="L134" s="814"/>
      <c r="M134" s="814"/>
      <c r="N134" s="814"/>
      <c r="O134" s="815"/>
      <c r="P134" s="811" t="s">
        <v>40</v>
      </c>
      <c r="Q134" s="812"/>
      <c r="R134" s="812"/>
      <c r="S134" s="812"/>
      <c r="T134" s="812"/>
      <c r="U134" s="812"/>
      <c r="V134" s="813"/>
      <c r="W134" s="42" t="s">
        <v>0</v>
      </c>
      <c r="X134" s="43">
        <f>IFERROR(SUM(X124:X132),"0")</f>
        <v>0</v>
      </c>
      <c r="Y134" s="43">
        <f>IFERROR(SUM(Y124:Y132),"0")</f>
        <v>0</v>
      </c>
      <c r="Z134" s="42"/>
      <c r="AA134" s="67"/>
      <c r="AB134" s="67"/>
      <c r="AC134" s="67"/>
    </row>
    <row r="135" spans="1:68" ht="14.25" customHeight="1" x14ac:dyDescent="0.25">
      <c r="A135" s="803" t="s">
        <v>190</v>
      </c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03"/>
      <c r="P135" s="803"/>
      <c r="Q135" s="803"/>
      <c r="R135" s="803"/>
      <c r="S135" s="803"/>
      <c r="T135" s="803"/>
      <c r="U135" s="803"/>
      <c r="V135" s="803"/>
      <c r="W135" s="803"/>
      <c r="X135" s="803"/>
      <c r="Y135" s="803"/>
      <c r="Z135" s="803"/>
      <c r="AA135" s="66"/>
      <c r="AB135" s="66"/>
      <c r="AC135" s="80"/>
    </row>
    <row r="136" spans="1:68" ht="37.5" customHeight="1" x14ac:dyDescent="0.25">
      <c r="A136" s="63" t="s">
        <v>273</v>
      </c>
      <c r="B136" s="63" t="s">
        <v>274</v>
      </c>
      <c r="C136" s="36">
        <v>4301060356</v>
      </c>
      <c r="D136" s="804">
        <v>4680115882652</v>
      </c>
      <c r="E136" s="804"/>
      <c r="F136" s="62">
        <v>0.33</v>
      </c>
      <c r="G136" s="37">
        <v>6</v>
      </c>
      <c r="H136" s="62">
        <v>1.98</v>
      </c>
      <c r="I136" s="62">
        <v>2.82</v>
      </c>
      <c r="J136" s="37">
        <v>182</v>
      </c>
      <c r="K136" s="37" t="s">
        <v>83</v>
      </c>
      <c r="L136" s="37" t="s">
        <v>45</v>
      </c>
      <c r="M136" s="38" t="s">
        <v>82</v>
      </c>
      <c r="N136" s="38"/>
      <c r="O136" s="37">
        <v>40</v>
      </c>
      <c r="P136" s="87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806"/>
      <c r="R136" s="806"/>
      <c r="S136" s="806"/>
      <c r="T136" s="807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20" t="s">
        <v>275</v>
      </c>
      <c r="AG136" s="78"/>
      <c r="AJ136" s="84" t="s">
        <v>45</v>
      </c>
      <c r="AK136" s="84">
        <v>0</v>
      </c>
      <c r="BB136" s="22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27" customHeight="1" x14ac:dyDescent="0.25">
      <c r="A137" s="63" t="s">
        <v>276</v>
      </c>
      <c r="B137" s="63" t="s">
        <v>277</v>
      </c>
      <c r="C137" s="36">
        <v>4301060317</v>
      </c>
      <c r="D137" s="804">
        <v>4680115880238</v>
      </c>
      <c r="E137" s="804"/>
      <c r="F137" s="62">
        <v>0.33</v>
      </c>
      <c r="G137" s="37">
        <v>6</v>
      </c>
      <c r="H137" s="62">
        <v>1.98</v>
      </c>
      <c r="I137" s="62">
        <v>2.238</v>
      </c>
      <c r="J137" s="37">
        <v>182</v>
      </c>
      <c r="K137" s="37" t="s">
        <v>83</v>
      </c>
      <c r="L137" s="37" t="s">
        <v>45</v>
      </c>
      <c r="M137" s="38" t="s">
        <v>112</v>
      </c>
      <c r="N137" s="38"/>
      <c r="O137" s="37">
        <v>40</v>
      </c>
      <c r="P137" s="88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806"/>
      <c r="R137" s="806"/>
      <c r="S137" s="806"/>
      <c r="T137" s="807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22" t="s">
        <v>278</v>
      </c>
      <c r="AG137" s="78"/>
      <c r="AJ137" s="84" t="s">
        <v>45</v>
      </c>
      <c r="AK137" s="84">
        <v>0</v>
      </c>
      <c r="BB137" s="22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814"/>
      <c r="B138" s="814"/>
      <c r="C138" s="814"/>
      <c r="D138" s="814"/>
      <c r="E138" s="814"/>
      <c r="F138" s="814"/>
      <c r="G138" s="814"/>
      <c r="H138" s="814"/>
      <c r="I138" s="814"/>
      <c r="J138" s="814"/>
      <c r="K138" s="814"/>
      <c r="L138" s="814"/>
      <c r="M138" s="814"/>
      <c r="N138" s="814"/>
      <c r="O138" s="815"/>
      <c r="P138" s="811" t="s">
        <v>40</v>
      </c>
      <c r="Q138" s="812"/>
      <c r="R138" s="812"/>
      <c r="S138" s="812"/>
      <c r="T138" s="812"/>
      <c r="U138" s="812"/>
      <c r="V138" s="813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814"/>
      <c r="B139" s="814"/>
      <c r="C139" s="814"/>
      <c r="D139" s="814"/>
      <c r="E139" s="814"/>
      <c r="F139" s="814"/>
      <c r="G139" s="814"/>
      <c r="H139" s="814"/>
      <c r="I139" s="814"/>
      <c r="J139" s="814"/>
      <c r="K139" s="814"/>
      <c r="L139" s="814"/>
      <c r="M139" s="814"/>
      <c r="N139" s="814"/>
      <c r="O139" s="815"/>
      <c r="P139" s="811" t="s">
        <v>40</v>
      </c>
      <c r="Q139" s="812"/>
      <c r="R139" s="812"/>
      <c r="S139" s="812"/>
      <c r="T139" s="812"/>
      <c r="U139" s="812"/>
      <c r="V139" s="813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6.5" customHeight="1" x14ac:dyDescent="0.25">
      <c r="A140" s="802" t="s">
        <v>279</v>
      </c>
      <c r="B140" s="802"/>
      <c r="C140" s="802"/>
      <c r="D140" s="802"/>
      <c r="E140" s="802"/>
      <c r="F140" s="802"/>
      <c r="G140" s="802"/>
      <c r="H140" s="802"/>
      <c r="I140" s="802"/>
      <c r="J140" s="802"/>
      <c r="K140" s="802"/>
      <c r="L140" s="802"/>
      <c r="M140" s="802"/>
      <c r="N140" s="802"/>
      <c r="O140" s="802"/>
      <c r="P140" s="802"/>
      <c r="Q140" s="802"/>
      <c r="R140" s="802"/>
      <c r="S140" s="802"/>
      <c r="T140" s="802"/>
      <c r="U140" s="802"/>
      <c r="V140" s="802"/>
      <c r="W140" s="802"/>
      <c r="X140" s="802"/>
      <c r="Y140" s="802"/>
      <c r="Z140" s="802"/>
      <c r="AA140" s="65"/>
      <c r="AB140" s="65"/>
      <c r="AC140" s="79"/>
    </row>
    <row r="141" spans="1:68" ht="14.25" customHeight="1" x14ac:dyDescent="0.25">
      <c r="A141" s="803" t="s">
        <v>101</v>
      </c>
      <c r="B141" s="803"/>
      <c r="C141" s="803"/>
      <c r="D141" s="803"/>
      <c r="E141" s="803"/>
      <c r="F141" s="803"/>
      <c r="G141" s="803"/>
      <c r="H141" s="803"/>
      <c r="I141" s="803"/>
      <c r="J141" s="803"/>
      <c r="K141" s="803"/>
      <c r="L141" s="803"/>
      <c r="M141" s="803"/>
      <c r="N141" s="803"/>
      <c r="O141" s="803"/>
      <c r="P141" s="803"/>
      <c r="Q141" s="803"/>
      <c r="R141" s="803"/>
      <c r="S141" s="803"/>
      <c r="T141" s="803"/>
      <c r="U141" s="803"/>
      <c r="V141" s="803"/>
      <c r="W141" s="803"/>
      <c r="X141" s="803"/>
      <c r="Y141" s="803"/>
      <c r="Z141" s="803"/>
      <c r="AA141" s="66"/>
      <c r="AB141" s="66"/>
      <c r="AC141" s="80"/>
    </row>
    <row r="142" spans="1:68" ht="27" customHeight="1" x14ac:dyDescent="0.25">
      <c r="A142" s="63" t="s">
        <v>280</v>
      </c>
      <c r="B142" s="63" t="s">
        <v>281</v>
      </c>
      <c r="C142" s="36">
        <v>4301011564</v>
      </c>
      <c r="D142" s="804">
        <v>4680115882577</v>
      </c>
      <c r="E142" s="804"/>
      <c r="F142" s="62">
        <v>0.4</v>
      </c>
      <c r="G142" s="37">
        <v>8</v>
      </c>
      <c r="H142" s="62">
        <v>3.2</v>
      </c>
      <c r="I142" s="62">
        <v>3.38</v>
      </c>
      <c r="J142" s="37">
        <v>182</v>
      </c>
      <c r="K142" s="37" t="s">
        <v>83</v>
      </c>
      <c r="L142" s="37" t="s">
        <v>45</v>
      </c>
      <c r="M142" s="38" t="s">
        <v>98</v>
      </c>
      <c r="N142" s="38"/>
      <c r="O142" s="37">
        <v>90</v>
      </c>
      <c r="P142" s="88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806"/>
      <c r="R142" s="806"/>
      <c r="S142" s="806"/>
      <c r="T142" s="807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4" t="s">
        <v>282</v>
      </c>
      <c r="AG142" s="78"/>
      <c r="AJ142" s="84" t="s">
        <v>45</v>
      </c>
      <c r="AK142" s="84">
        <v>0</v>
      </c>
      <c r="BB142" s="225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27" customHeight="1" x14ac:dyDescent="0.25">
      <c r="A143" s="63" t="s">
        <v>280</v>
      </c>
      <c r="B143" s="63" t="s">
        <v>283</v>
      </c>
      <c r="C143" s="36">
        <v>4301011562</v>
      </c>
      <c r="D143" s="804">
        <v>4680115882577</v>
      </c>
      <c r="E143" s="804"/>
      <c r="F143" s="62">
        <v>0.4</v>
      </c>
      <c r="G143" s="37">
        <v>8</v>
      </c>
      <c r="H143" s="62">
        <v>3.2</v>
      </c>
      <c r="I143" s="62">
        <v>3.38</v>
      </c>
      <c r="J143" s="37">
        <v>182</v>
      </c>
      <c r="K143" s="37" t="s">
        <v>83</v>
      </c>
      <c r="L143" s="37" t="s">
        <v>45</v>
      </c>
      <c r="M143" s="38" t="s">
        <v>98</v>
      </c>
      <c r="N143" s="38"/>
      <c r="O143" s="37">
        <v>90</v>
      </c>
      <c r="P143" s="88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806"/>
      <c r="R143" s="806"/>
      <c r="S143" s="806"/>
      <c r="T143" s="807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6" t="s">
        <v>282</v>
      </c>
      <c r="AG143" s="78"/>
      <c r="AJ143" s="84" t="s">
        <v>45</v>
      </c>
      <c r="AK143" s="84">
        <v>0</v>
      </c>
      <c r="BB143" s="227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814"/>
      <c r="B144" s="814"/>
      <c r="C144" s="814"/>
      <c r="D144" s="814"/>
      <c r="E144" s="814"/>
      <c r="F144" s="814"/>
      <c r="G144" s="814"/>
      <c r="H144" s="814"/>
      <c r="I144" s="814"/>
      <c r="J144" s="814"/>
      <c r="K144" s="814"/>
      <c r="L144" s="814"/>
      <c r="M144" s="814"/>
      <c r="N144" s="814"/>
      <c r="O144" s="815"/>
      <c r="P144" s="811" t="s">
        <v>40</v>
      </c>
      <c r="Q144" s="812"/>
      <c r="R144" s="812"/>
      <c r="S144" s="812"/>
      <c r="T144" s="812"/>
      <c r="U144" s="812"/>
      <c r="V144" s="813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814"/>
      <c r="B145" s="814"/>
      <c r="C145" s="814"/>
      <c r="D145" s="814"/>
      <c r="E145" s="814"/>
      <c r="F145" s="814"/>
      <c r="G145" s="814"/>
      <c r="H145" s="814"/>
      <c r="I145" s="814"/>
      <c r="J145" s="814"/>
      <c r="K145" s="814"/>
      <c r="L145" s="814"/>
      <c r="M145" s="814"/>
      <c r="N145" s="814"/>
      <c r="O145" s="815"/>
      <c r="P145" s="811" t="s">
        <v>40</v>
      </c>
      <c r="Q145" s="812"/>
      <c r="R145" s="812"/>
      <c r="S145" s="812"/>
      <c r="T145" s="812"/>
      <c r="U145" s="812"/>
      <c r="V145" s="813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4.25" customHeight="1" x14ac:dyDescent="0.25">
      <c r="A146" s="803" t="s">
        <v>161</v>
      </c>
      <c r="B146" s="803"/>
      <c r="C146" s="803"/>
      <c r="D146" s="803"/>
      <c r="E146" s="803"/>
      <c r="F146" s="803"/>
      <c r="G146" s="803"/>
      <c r="H146" s="803"/>
      <c r="I146" s="803"/>
      <c r="J146" s="803"/>
      <c r="K146" s="803"/>
      <c r="L146" s="803"/>
      <c r="M146" s="803"/>
      <c r="N146" s="803"/>
      <c r="O146" s="803"/>
      <c r="P146" s="803"/>
      <c r="Q146" s="803"/>
      <c r="R146" s="803"/>
      <c r="S146" s="803"/>
      <c r="T146" s="803"/>
      <c r="U146" s="803"/>
      <c r="V146" s="803"/>
      <c r="W146" s="803"/>
      <c r="X146" s="803"/>
      <c r="Y146" s="803"/>
      <c r="Z146" s="803"/>
      <c r="AA146" s="66"/>
      <c r="AB146" s="66"/>
      <c r="AC146" s="80"/>
    </row>
    <row r="147" spans="1:68" ht="27" customHeight="1" x14ac:dyDescent="0.25">
      <c r="A147" s="63" t="s">
        <v>284</v>
      </c>
      <c r="B147" s="63" t="s">
        <v>285</v>
      </c>
      <c r="C147" s="36">
        <v>4301031234</v>
      </c>
      <c r="D147" s="804">
        <v>4680115883444</v>
      </c>
      <c r="E147" s="804"/>
      <c r="F147" s="62">
        <v>0.35</v>
      </c>
      <c r="G147" s="37">
        <v>8</v>
      </c>
      <c r="H147" s="62">
        <v>2.8</v>
      </c>
      <c r="I147" s="62">
        <v>3.0680000000000001</v>
      </c>
      <c r="J147" s="37">
        <v>182</v>
      </c>
      <c r="K147" s="37" t="s">
        <v>83</v>
      </c>
      <c r="L147" s="37" t="s">
        <v>45</v>
      </c>
      <c r="M147" s="38" t="s">
        <v>98</v>
      </c>
      <c r="N147" s="38"/>
      <c r="O147" s="37">
        <v>90</v>
      </c>
      <c r="P147" s="88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806"/>
      <c r="R147" s="806"/>
      <c r="S147" s="806"/>
      <c r="T147" s="807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28" t="s">
        <v>286</v>
      </c>
      <c r="AG147" s="78"/>
      <c r="AJ147" s="84" t="s">
        <v>45</v>
      </c>
      <c r="AK147" s="84">
        <v>0</v>
      </c>
      <c r="BB147" s="22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284</v>
      </c>
      <c r="B148" s="63" t="s">
        <v>287</v>
      </c>
      <c r="C148" s="36">
        <v>4301031235</v>
      </c>
      <c r="D148" s="804">
        <v>4680115883444</v>
      </c>
      <c r="E148" s="804"/>
      <c r="F148" s="62">
        <v>0.35</v>
      </c>
      <c r="G148" s="37">
        <v>8</v>
      </c>
      <c r="H148" s="62">
        <v>2.8</v>
      </c>
      <c r="I148" s="62">
        <v>3.0680000000000001</v>
      </c>
      <c r="J148" s="37">
        <v>182</v>
      </c>
      <c r="K148" s="37" t="s">
        <v>83</v>
      </c>
      <c r="L148" s="37" t="s">
        <v>45</v>
      </c>
      <c r="M148" s="38" t="s">
        <v>98</v>
      </c>
      <c r="N148" s="38"/>
      <c r="O148" s="37">
        <v>90</v>
      </c>
      <c r="P148" s="8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806"/>
      <c r="R148" s="806"/>
      <c r="S148" s="806"/>
      <c r="T148" s="807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30" t="s">
        <v>286</v>
      </c>
      <c r="AG148" s="78"/>
      <c r="AJ148" s="84" t="s">
        <v>45</v>
      </c>
      <c r="AK148" s="84">
        <v>0</v>
      </c>
      <c r="BB148" s="23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814"/>
      <c r="B149" s="814"/>
      <c r="C149" s="814"/>
      <c r="D149" s="814"/>
      <c r="E149" s="814"/>
      <c r="F149" s="814"/>
      <c r="G149" s="814"/>
      <c r="H149" s="814"/>
      <c r="I149" s="814"/>
      <c r="J149" s="814"/>
      <c r="K149" s="814"/>
      <c r="L149" s="814"/>
      <c r="M149" s="814"/>
      <c r="N149" s="814"/>
      <c r="O149" s="815"/>
      <c r="P149" s="811" t="s">
        <v>40</v>
      </c>
      <c r="Q149" s="812"/>
      <c r="R149" s="812"/>
      <c r="S149" s="812"/>
      <c r="T149" s="812"/>
      <c r="U149" s="812"/>
      <c r="V149" s="813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814"/>
      <c r="B150" s="814"/>
      <c r="C150" s="814"/>
      <c r="D150" s="814"/>
      <c r="E150" s="814"/>
      <c r="F150" s="814"/>
      <c r="G150" s="814"/>
      <c r="H150" s="814"/>
      <c r="I150" s="814"/>
      <c r="J150" s="814"/>
      <c r="K150" s="814"/>
      <c r="L150" s="814"/>
      <c r="M150" s="814"/>
      <c r="N150" s="814"/>
      <c r="O150" s="815"/>
      <c r="P150" s="811" t="s">
        <v>40</v>
      </c>
      <c r="Q150" s="812"/>
      <c r="R150" s="812"/>
      <c r="S150" s="812"/>
      <c r="T150" s="812"/>
      <c r="U150" s="812"/>
      <c r="V150" s="813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4.25" customHeight="1" x14ac:dyDescent="0.25">
      <c r="A151" s="803" t="s">
        <v>78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66"/>
      <c r="AB151" s="66"/>
      <c r="AC151" s="80"/>
    </row>
    <row r="152" spans="1:68" ht="16.5" customHeight="1" x14ac:dyDescent="0.25">
      <c r="A152" s="63" t="s">
        <v>288</v>
      </c>
      <c r="B152" s="63" t="s">
        <v>289</v>
      </c>
      <c r="C152" s="36">
        <v>4301051477</v>
      </c>
      <c r="D152" s="804">
        <v>4680115882584</v>
      </c>
      <c r="E152" s="804"/>
      <c r="F152" s="62">
        <v>0.33</v>
      </c>
      <c r="G152" s="37">
        <v>8</v>
      </c>
      <c r="H152" s="62">
        <v>2.64</v>
      </c>
      <c r="I152" s="62">
        <v>2.9079999999999999</v>
      </c>
      <c r="J152" s="37">
        <v>182</v>
      </c>
      <c r="K152" s="37" t="s">
        <v>83</v>
      </c>
      <c r="L152" s="37" t="s">
        <v>45</v>
      </c>
      <c r="M152" s="38" t="s">
        <v>98</v>
      </c>
      <c r="N152" s="38"/>
      <c r="O152" s="37">
        <v>60</v>
      </c>
      <c r="P152" s="88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806"/>
      <c r="R152" s="806"/>
      <c r="S152" s="806"/>
      <c r="T152" s="807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IFERROR(IF(Y152=0,"",ROUNDUP(Y152/H152,0)*0.00651),"")</f>
        <v/>
      </c>
      <c r="AA152" s="68" t="s">
        <v>45</v>
      </c>
      <c r="AB152" s="69" t="s">
        <v>45</v>
      </c>
      <c r="AC152" s="232" t="s">
        <v>282</v>
      </c>
      <c r="AG152" s="78"/>
      <c r="AJ152" s="84" t="s">
        <v>45</v>
      </c>
      <c r="AK152" s="84">
        <v>0</v>
      </c>
      <c r="BB152" s="23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16.5" customHeight="1" x14ac:dyDescent="0.25">
      <c r="A153" s="63" t="s">
        <v>288</v>
      </c>
      <c r="B153" s="63" t="s">
        <v>290</v>
      </c>
      <c r="C153" s="36">
        <v>4301051476</v>
      </c>
      <c r="D153" s="804">
        <v>4680115882584</v>
      </c>
      <c r="E153" s="804"/>
      <c r="F153" s="62">
        <v>0.33</v>
      </c>
      <c r="G153" s="37">
        <v>8</v>
      </c>
      <c r="H153" s="62">
        <v>2.64</v>
      </c>
      <c r="I153" s="62">
        <v>2.9079999999999999</v>
      </c>
      <c r="J153" s="37">
        <v>182</v>
      </c>
      <c r="K153" s="37" t="s">
        <v>83</v>
      </c>
      <c r="L153" s="37" t="s">
        <v>45</v>
      </c>
      <c r="M153" s="38" t="s">
        <v>98</v>
      </c>
      <c r="N153" s="38"/>
      <c r="O153" s="37">
        <v>60</v>
      </c>
      <c r="P153" s="88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806"/>
      <c r="R153" s="806"/>
      <c r="S153" s="806"/>
      <c r="T153" s="807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34" t="s">
        <v>282</v>
      </c>
      <c r="AG153" s="78"/>
      <c r="AJ153" s="84" t="s">
        <v>45</v>
      </c>
      <c r="AK153" s="84">
        <v>0</v>
      </c>
      <c r="BB153" s="23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814"/>
      <c r="B154" s="814"/>
      <c r="C154" s="814"/>
      <c r="D154" s="814"/>
      <c r="E154" s="814"/>
      <c r="F154" s="814"/>
      <c r="G154" s="814"/>
      <c r="H154" s="814"/>
      <c r="I154" s="814"/>
      <c r="J154" s="814"/>
      <c r="K154" s="814"/>
      <c r="L154" s="814"/>
      <c r="M154" s="814"/>
      <c r="N154" s="814"/>
      <c r="O154" s="815"/>
      <c r="P154" s="811" t="s">
        <v>40</v>
      </c>
      <c r="Q154" s="812"/>
      <c r="R154" s="812"/>
      <c r="S154" s="812"/>
      <c r="T154" s="812"/>
      <c r="U154" s="812"/>
      <c r="V154" s="813"/>
      <c r="W154" s="42" t="s">
        <v>39</v>
      </c>
      <c r="X154" s="43">
        <f>IFERROR(X152/H152,"0")+IFERROR(X153/H153,"0")</f>
        <v>0</v>
      </c>
      <c r="Y154" s="43">
        <f>IFERROR(Y152/H152,"0")+IFERROR(Y153/H153,"0")</f>
        <v>0</v>
      </c>
      <c r="Z154" s="43">
        <f>IFERROR(IF(Z152="",0,Z152),"0")+IFERROR(IF(Z153="",0,Z153),"0")</f>
        <v>0</v>
      </c>
      <c r="AA154" s="67"/>
      <c r="AB154" s="67"/>
      <c r="AC154" s="67"/>
    </row>
    <row r="155" spans="1:68" x14ac:dyDescent="0.2">
      <c r="A155" s="814"/>
      <c r="B155" s="814"/>
      <c r="C155" s="814"/>
      <c r="D155" s="814"/>
      <c r="E155" s="814"/>
      <c r="F155" s="814"/>
      <c r="G155" s="814"/>
      <c r="H155" s="814"/>
      <c r="I155" s="814"/>
      <c r="J155" s="814"/>
      <c r="K155" s="814"/>
      <c r="L155" s="814"/>
      <c r="M155" s="814"/>
      <c r="N155" s="814"/>
      <c r="O155" s="815"/>
      <c r="P155" s="811" t="s">
        <v>40</v>
      </c>
      <c r="Q155" s="812"/>
      <c r="R155" s="812"/>
      <c r="S155" s="812"/>
      <c r="T155" s="812"/>
      <c r="U155" s="812"/>
      <c r="V155" s="813"/>
      <c r="W155" s="42" t="s">
        <v>0</v>
      </c>
      <c r="X155" s="43">
        <f>IFERROR(SUM(X152:X153),"0")</f>
        <v>0</v>
      </c>
      <c r="Y155" s="43">
        <f>IFERROR(SUM(Y152:Y153),"0")</f>
        <v>0</v>
      </c>
      <c r="Z155" s="42"/>
      <c r="AA155" s="67"/>
      <c r="AB155" s="67"/>
      <c r="AC155" s="67"/>
    </row>
    <row r="156" spans="1:68" ht="16.5" customHeight="1" x14ac:dyDescent="0.25">
      <c r="A156" s="802" t="s">
        <v>99</v>
      </c>
      <c r="B156" s="802"/>
      <c r="C156" s="802"/>
      <c r="D156" s="802"/>
      <c r="E156" s="802"/>
      <c r="F156" s="802"/>
      <c r="G156" s="802"/>
      <c r="H156" s="802"/>
      <c r="I156" s="802"/>
      <c r="J156" s="802"/>
      <c r="K156" s="802"/>
      <c r="L156" s="802"/>
      <c r="M156" s="802"/>
      <c r="N156" s="802"/>
      <c r="O156" s="802"/>
      <c r="P156" s="802"/>
      <c r="Q156" s="802"/>
      <c r="R156" s="802"/>
      <c r="S156" s="802"/>
      <c r="T156" s="802"/>
      <c r="U156" s="802"/>
      <c r="V156" s="802"/>
      <c r="W156" s="802"/>
      <c r="X156" s="802"/>
      <c r="Y156" s="802"/>
      <c r="Z156" s="802"/>
      <c r="AA156" s="65"/>
      <c r="AB156" s="65"/>
      <c r="AC156" s="79"/>
    </row>
    <row r="157" spans="1:68" ht="14.25" customHeight="1" x14ac:dyDescent="0.25">
      <c r="A157" s="803" t="s">
        <v>101</v>
      </c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03"/>
      <c r="P157" s="803"/>
      <c r="Q157" s="803"/>
      <c r="R157" s="803"/>
      <c r="S157" s="803"/>
      <c r="T157" s="803"/>
      <c r="U157" s="803"/>
      <c r="V157" s="803"/>
      <c r="W157" s="803"/>
      <c r="X157" s="803"/>
      <c r="Y157" s="803"/>
      <c r="Z157" s="803"/>
      <c r="AA157" s="66"/>
      <c r="AB157" s="66"/>
      <c r="AC157" s="80"/>
    </row>
    <row r="158" spans="1:68" ht="27" customHeight="1" x14ac:dyDescent="0.25">
      <c r="A158" s="63" t="s">
        <v>291</v>
      </c>
      <c r="B158" s="63" t="s">
        <v>292</v>
      </c>
      <c r="C158" s="36">
        <v>4301011705</v>
      </c>
      <c r="D158" s="804">
        <v>4607091384604</v>
      </c>
      <c r="E158" s="804"/>
      <c r="F158" s="62">
        <v>0.4</v>
      </c>
      <c r="G158" s="37">
        <v>10</v>
      </c>
      <c r="H158" s="62">
        <v>4</v>
      </c>
      <c r="I158" s="62">
        <v>4.21</v>
      </c>
      <c r="J158" s="37">
        <v>132</v>
      </c>
      <c r="K158" s="37" t="s">
        <v>113</v>
      </c>
      <c r="L158" s="37" t="s">
        <v>45</v>
      </c>
      <c r="M158" s="38" t="s">
        <v>105</v>
      </c>
      <c r="N158" s="38"/>
      <c r="O158" s="37">
        <v>50</v>
      </c>
      <c r="P158" s="8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806"/>
      <c r="R158" s="806"/>
      <c r="S158" s="806"/>
      <c r="T158" s="807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36" t="s">
        <v>293</v>
      </c>
      <c r="AG158" s="78"/>
      <c r="AJ158" s="84" t="s">
        <v>45</v>
      </c>
      <c r="AK158" s="84">
        <v>0</v>
      </c>
      <c r="BB158" s="237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814"/>
      <c r="B159" s="814"/>
      <c r="C159" s="814"/>
      <c r="D159" s="814"/>
      <c r="E159" s="814"/>
      <c r="F159" s="814"/>
      <c r="G159" s="814"/>
      <c r="H159" s="814"/>
      <c r="I159" s="814"/>
      <c r="J159" s="814"/>
      <c r="K159" s="814"/>
      <c r="L159" s="814"/>
      <c r="M159" s="814"/>
      <c r="N159" s="814"/>
      <c r="O159" s="815"/>
      <c r="P159" s="811" t="s">
        <v>40</v>
      </c>
      <c r="Q159" s="812"/>
      <c r="R159" s="812"/>
      <c r="S159" s="812"/>
      <c r="T159" s="812"/>
      <c r="U159" s="812"/>
      <c r="V159" s="813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814"/>
      <c r="B160" s="814"/>
      <c r="C160" s="814"/>
      <c r="D160" s="814"/>
      <c r="E160" s="814"/>
      <c r="F160" s="814"/>
      <c r="G160" s="814"/>
      <c r="H160" s="814"/>
      <c r="I160" s="814"/>
      <c r="J160" s="814"/>
      <c r="K160" s="814"/>
      <c r="L160" s="814"/>
      <c r="M160" s="814"/>
      <c r="N160" s="814"/>
      <c r="O160" s="815"/>
      <c r="P160" s="811" t="s">
        <v>40</v>
      </c>
      <c r="Q160" s="812"/>
      <c r="R160" s="812"/>
      <c r="S160" s="812"/>
      <c r="T160" s="812"/>
      <c r="U160" s="812"/>
      <c r="V160" s="813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 x14ac:dyDescent="0.25">
      <c r="A161" s="803" t="s">
        <v>161</v>
      </c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03"/>
      <c r="P161" s="803"/>
      <c r="Q161" s="803"/>
      <c r="R161" s="803"/>
      <c r="S161" s="803"/>
      <c r="T161" s="803"/>
      <c r="U161" s="803"/>
      <c r="V161" s="803"/>
      <c r="W161" s="803"/>
      <c r="X161" s="803"/>
      <c r="Y161" s="803"/>
      <c r="Z161" s="803"/>
      <c r="AA161" s="66"/>
      <c r="AB161" s="66"/>
      <c r="AC161" s="80"/>
    </row>
    <row r="162" spans="1:68" ht="16.5" customHeight="1" x14ac:dyDescent="0.25">
      <c r="A162" s="63" t="s">
        <v>294</v>
      </c>
      <c r="B162" s="63" t="s">
        <v>295</v>
      </c>
      <c r="C162" s="36">
        <v>4301030895</v>
      </c>
      <c r="D162" s="804">
        <v>4607091387667</v>
      </c>
      <c r="E162" s="804"/>
      <c r="F162" s="62">
        <v>0.9</v>
      </c>
      <c r="G162" s="37">
        <v>10</v>
      </c>
      <c r="H162" s="62">
        <v>9</v>
      </c>
      <c r="I162" s="62">
        <v>9.5850000000000009</v>
      </c>
      <c r="J162" s="37">
        <v>64</v>
      </c>
      <c r="K162" s="37" t="s">
        <v>106</v>
      </c>
      <c r="L162" s="37" t="s">
        <v>45</v>
      </c>
      <c r="M162" s="38" t="s">
        <v>105</v>
      </c>
      <c r="N162" s="38"/>
      <c r="O162" s="37">
        <v>40</v>
      </c>
      <c r="P162" s="8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806"/>
      <c r="R162" s="806"/>
      <c r="S162" s="806"/>
      <c r="T162" s="807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IFERROR(IF(Y162=0,"",ROUNDUP(Y162/H162,0)*0.01898),"")</f>
        <v/>
      </c>
      <c r="AA162" s="68" t="s">
        <v>45</v>
      </c>
      <c r="AB162" s="69" t="s">
        <v>45</v>
      </c>
      <c r="AC162" s="238" t="s">
        <v>296</v>
      </c>
      <c r="AG162" s="78"/>
      <c r="AJ162" s="84" t="s">
        <v>45</v>
      </c>
      <c r="AK162" s="84">
        <v>0</v>
      </c>
      <c r="BB162" s="239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ht="27" customHeight="1" x14ac:dyDescent="0.25">
      <c r="A163" s="63" t="s">
        <v>297</v>
      </c>
      <c r="B163" s="63" t="s">
        <v>298</v>
      </c>
      <c r="C163" s="36">
        <v>4301030961</v>
      </c>
      <c r="D163" s="804">
        <v>4607091387636</v>
      </c>
      <c r="E163" s="804"/>
      <c r="F163" s="62">
        <v>0.7</v>
      </c>
      <c r="G163" s="37">
        <v>6</v>
      </c>
      <c r="H163" s="62">
        <v>4.2</v>
      </c>
      <c r="I163" s="62">
        <v>4.5</v>
      </c>
      <c r="J163" s="37">
        <v>132</v>
      </c>
      <c r="K163" s="37" t="s">
        <v>113</v>
      </c>
      <c r="L163" s="37" t="s">
        <v>45</v>
      </c>
      <c r="M163" s="38" t="s">
        <v>82</v>
      </c>
      <c r="N163" s="38"/>
      <c r="O163" s="37">
        <v>40</v>
      </c>
      <c r="P163" s="8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806"/>
      <c r="R163" s="806"/>
      <c r="S163" s="806"/>
      <c r="T163" s="807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40" t="s">
        <v>299</v>
      </c>
      <c r="AG163" s="78"/>
      <c r="AJ163" s="84" t="s">
        <v>45</v>
      </c>
      <c r="AK163" s="84">
        <v>0</v>
      </c>
      <c r="BB163" s="241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t="16.5" customHeight="1" x14ac:dyDescent="0.25">
      <c r="A164" s="63" t="s">
        <v>300</v>
      </c>
      <c r="B164" s="63" t="s">
        <v>301</v>
      </c>
      <c r="C164" s="36">
        <v>4301030963</v>
      </c>
      <c r="D164" s="804">
        <v>4607091382426</v>
      </c>
      <c r="E164" s="804"/>
      <c r="F164" s="62">
        <v>0.9</v>
      </c>
      <c r="G164" s="37">
        <v>10</v>
      </c>
      <c r="H164" s="62">
        <v>9</v>
      </c>
      <c r="I164" s="62">
        <v>9.5850000000000009</v>
      </c>
      <c r="J164" s="37">
        <v>64</v>
      </c>
      <c r="K164" s="37" t="s">
        <v>106</v>
      </c>
      <c r="L164" s="37" t="s">
        <v>45</v>
      </c>
      <c r="M164" s="38" t="s">
        <v>82</v>
      </c>
      <c r="N164" s="38"/>
      <c r="O164" s="37">
        <v>40</v>
      </c>
      <c r="P164" s="8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806"/>
      <c r="R164" s="806"/>
      <c r="S164" s="806"/>
      <c r="T164" s="807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IFERROR(IF(Y164=0,"",ROUNDUP(Y164/H164,0)*0.01898),"")</f>
        <v/>
      </c>
      <c r="AA164" s="68" t="s">
        <v>45</v>
      </c>
      <c r="AB164" s="69" t="s">
        <v>45</v>
      </c>
      <c r="AC164" s="242" t="s">
        <v>302</v>
      </c>
      <c r="AG164" s="78"/>
      <c r="AJ164" s="84" t="s">
        <v>45</v>
      </c>
      <c r="AK164" s="84">
        <v>0</v>
      </c>
      <c r="BB164" s="243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27" customHeight="1" x14ac:dyDescent="0.25">
      <c r="A165" s="63" t="s">
        <v>303</v>
      </c>
      <c r="B165" s="63" t="s">
        <v>304</v>
      </c>
      <c r="C165" s="36">
        <v>4301030962</v>
      </c>
      <c r="D165" s="804">
        <v>4607091386547</v>
      </c>
      <c r="E165" s="804"/>
      <c r="F165" s="62">
        <v>0.35</v>
      </c>
      <c r="G165" s="37">
        <v>8</v>
      </c>
      <c r="H165" s="62">
        <v>2.8</v>
      </c>
      <c r="I165" s="62">
        <v>2.94</v>
      </c>
      <c r="J165" s="37">
        <v>234</v>
      </c>
      <c r="K165" s="37" t="s">
        <v>123</v>
      </c>
      <c r="L165" s="37" t="s">
        <v>45</v>
      </c>
      <c r="M165" s="38" t="s">
        <v>82</v>
      </c>
      <c r="N165" s="38"/>
      <c r="O165" s="37">
        <v>40</v>
      </c>
      <c r="P165" s="8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806"/>
      <c r="R165" s="806"/>
      <c r="S165" s="806"/>
      <c r="T165" s="807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44" t="s">
        <v>299</v>
      </c>
      <c r="AG165" s="78"/>
      <c r="AJ165" s="84" t="s">
        <v>45</v>
      </c>
      <c r="AK165" s="84">
        <v>0</v>
      </c>
      <c r="BB165" s="245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ht="27" customHeight="1" x14ac:dyDescent="0.25">
      <c r="A166" s="63" t="s">
        <v>305</v>
      </c>
      <c r="B166" s="63" t="s">
        <v>306</v>
      </c>
      <c r="C166" s="36">
        <v>4301030964</v>
      </c>
      <c r="D166" s="804">
        <v>4607091382464</v>
      </c>
      <c r="E166" s="804"/>
      <c r="F166" s="62">
        <v>0.35</v>
      </c>
      <c r="G166" s="37">
        <v>8</v>
      </c>
      <c r="H166" s="62">
        <v>2.8</v>
      </c>
      <c r="I166" s="62">
        <v>2.964</v>
      </c>
      <c r="J166" s="37">
        <v>234</v>
      </c>
      <c r="K166" s="37" t="s">
        <v>123</v>
      </c>
      <c r="L166" s="37" t="s">
        <v>45</v>
      </c>
      <c r="M166" s="38" t="s">
        <v>82</v>
      </c>
      <c r="N166" s="38"/>
      <c r="O166" s="37">
        <v>40</v>
      </c>
      <c r="P166" s="89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806"/>
      <c r="R166" s="806"/>
      <c r="S166" s="806"/>
      <c r="T166" s="807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46" t="s">
        <v>302</v>
      </c>
      <c r="AG166" s="78"/>
      <c r="AJ166" s="84" t="s">
        <v>45</v>
      </c>
      <c r="AK166" s="84">
        <v>0</v>
      </c>
      <c r="BB166" s="247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x14ac:dyDescent="0.2">
      <c r="A167" s="814"/>
      <c r="B167" s="814"/>
      <c r="C167" s="814"/>
      <c r="D167" s="814"/>
      <c r="E167" s="814"/>
      <c r="F167" s="814"/>
      <c r="G167" s="814"/>
      <c r="H167" s="814"/>
      <c r="I167" s="814"/>
      <c r="J167" s="814"/>
      <c r="K167" s="814"/>
      <c r="L167" s="814"/>
      <c r="M167" s="814"/>
      <c r="N167" s="814"/>
      <c r="O167" s="815"/>
      <c r="P167" s="811" t="s">
        <v>40</v>
      </c>
      <c r="Q167" s="812"/>
      <c r="R167" s="812"/>
      <c r="S167" s="812"/>
      <c r="T167" s="812"/>
      <c r="U167" s="812"/>
      <c r="V167" s="813"/>
      <c r="W167" s="42" t="s">
        <v>39</v>
      </c>
      <c r="X167" s="43">
        <f>IFERROR(X162/H162,"0")+IFERROR(X163/H163,"0")+IFERROR(X164/H164,"0")+IFERROR(X165/H165,"0")+IFERROR(X166/H166,"0")</f>
        <v>0</v>
      </c>
      <c r="Y167" s="43">
        <f>IFERROR(Y162/H162,"0")+IFERROR(Y163/H163,"0")+IFERROR(Y164/H164,"0")+IFERROR(Y165/H165,"0")+IFERROR(Y166/H166,"0")</f>
        <v>0</v>
      </c>
      <c r="Z167" s="43">
        <f>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814"/>
      <c r="B168" s="814"/>
      <c r="C168" s="814"/>
      <c r="D168" s="814"/>
      <c r="E168" s="814"/>
      <c r="F168" s="814"/>
      <c r="G168" s="814"/>
      <c r="H168" s="814"/>
      <c r="I168" s="814"/>
      <c r="J168" s="814"/>
      <c r="K168" s="814"/>
      <c r="L168" s="814"/>
      <c r="M168" s="814"/>
      <c r="N168" s="814"/>
      <c r="O168" s="815"/>
      <c r="P168" s="811" t="s">
        <v>40</v>
      </c>
      <c r="Q168" s="812"/>
      <c r="R168" s="812"/>
      <c r="S168" s="812"/>
      <c r="T168" s="812"/>
      <c r="U168" s="812"/>
      <c r="V168" s="813"/>
      <c r="W168" s="42" t="s">
        <v>0</v>
      </c>
      <c r="X168" s="43">
        <f>IFERROR(SUM(X162:X166),"0")</f>
        <v>0</v>
      </c>
      <c r="Y168" s="43">
        <f>IFERROR(SUM(Y162:Y166),"0")</f>
        <v>0</v>
      </c>
      <c r="Z168" s="42"/>
      <c r="AA168" s="67"/>
      <c r="AB168" s="67"/>
      <c r="AC168" s="67"/>
    </row>
    <row r="169" spans="1:68" ht="14.25" customHeight="1" x14ac:dyDescent="0.25">
      <c r="A169" s="803" t="s">
        <v>78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66"/>
      <c r="AB169" s="66"/>
      <c r="AC169" s="80"/>
    </row>
    <row r="170" spans="1:68" ht="16.5" customHeight="1" x14ac:dyDescent="0.25">
      <c r="A170" s="63" t="s">
        <v>307</v>
      </c>
      <c r="B170" s="63" t="s">
        <v>308</v>
      </c>
      <c r="C170" s="36">
        <v>4301051653</v>
      </c>
      <c r="D170" s="804">
        <v>4607091386264</v>
      </c>
      <c r="E170" s="804"/>
      <c r="F170" s="62">
        <v>0.5</v>
      </c>
      <c r="G170" s="37">
        <v>6</v>
      </c>
      <c r="H170" s="62">
        <v>3</v>
      </c>
      <c r="I170" s="62">
        <v>3.258</v>
      </c>
      <c r="J170" s="37">
        <v>182</v>
      </c>
      <c r="K170" s="37" t="s">
        <v>83</v>
      </c>
      <c r="L170" s="37" t="s">
        <v>45</v>
      </c>
      <c r="M170" s="38" t="s">
        <v>112</v>
      </c>
      <c r="N170" s="38"/>
      <c r="O170" s="37">
        <v>31</v>
      </c>
      <c r="P170" s="8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806"/>
      <c r="R170" s="806"/>
      <c r="S170" s="806"/>
      <c r="T170" s="807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48" t="s">
        <v>309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310</v>
      </c>
      <c r="B171" s="63" t="s">
        <v>311</v>
      </c>
      <c r="C171" s="36">
        <v>4301051313</v>
      </c>
      <c r="D171" s="804">
        <v>4607091385427</v>
      </c>
      <c r="E171" s="804"/>
      <c r="F171" s="62">
        <v>0.5</v>
      </c>
      <c r="G171" s="37">
        <v>6</v>
      </c>
      <c r="H171" s="62">
        <v>3</v>
      </c>
      <c r="I171" s="62">
        <v>3.2519999999999998</v>
      </c>
      <c r="J171" s="37">
        <v>182</v>
      </c>
      <c r="K171" s="37" t="s">
        <v>83</v>
      </c>
      <c r="L171" s="37" t="s">
        <v>45</v>
      </c>
      <c r="M171" s="38" t="s">
        <v>82</v>
      </c>
      <c r="N171" s="38"/>
      <c r="O171" s="37">
        <v>40</v>
      </c>
      <c r="P171" s="89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806"/>
      <c r="R171" s="806"/>
      <c r="S171" s="806"/>
      <c r="T171" s="807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50" t="s">
        <v>312</v>
      </c>
      <c r="AG171" s="78"/>
      <c r="AJ171" s="84" t="s">
        <v>45</v>
      </c>
      <c r="AK171" s="84">
        <v>0</v>
      </c>
      <c r="BB171" s="251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x14ac:dyDescent="0.2">
      <c r="A172" s="814"/>
      <c r="B172" s="814"/>
      <c r="C172" s="814"/>
      <c r="D172" s="814"/>
      <c r="E172" s="814"/>
      <c r="F172" s="814"/>
      <c r="G172" s="814"/>
      <c r="H172" s="814"/>
      <c r="I172" s="814"/>
      <c r="J172" s="814"/>
      <c r="K172" s="814"/>
      <c r="L172" s="814"/>
      <c r="M172" s="814"/>
      <c r="N172" s="814"/>
      <c r="O172" s="815"/>
      <c r="P172" s="811" t="s">
        <v>40</v>
      </c>
      <c r="Q172" s="812"/>
      <c r="R172" s="812"/>
      <c r="S172" s="812"/>
      <c r="T172" s="812"/>
      <c r="U172" s="812"/>
      <c r="V172" s="813"/>
      <c r="W172" s="42" t="s">
        <v>39</v>
      </c>
      <c r="X172" s="43">
        <f>IFERROR(X170/H170,"0")+IFERROR(X171/H171,"0")</f>
        <v>0</v>
      </c>
      <c r="Y172" s="43">
        <f>IFERROR(Y170/H170,"0")+IFERROR(Y171/H171,"0")</f>
        <v>0</v>
      </c>
      <c r="Z172" s="43">
        <f>IFERROR(IF(Z170="",0,Z170),"0")+IFERROR(IF(Z171="",0,Z171),"0")</f>
        <v>0</v>
      </c>
      <c r="AA172" s="67"/>
      <c r="AB172" s="67"/>
      <c r="AC172" s="67"/>
    </row>
    <row r="173" spans="1:68" x14ac:dyDescent="0.2">
      <c r="A173" s="814"/>
      <c r="B173" s="814"/>
      <c r="C173" s="814"/>
      <c r="D173" s="814"/>
      <c r="E173" s="814"/>
      <c r="F173" s="814"/>
      <c r="G173" s="814"/>
      <c r="H173" s="814"/>
      <c r="I173" s="814"/>
      <c r="J173" s="814"/>
      <c r="K173" s="814"/>
      <c r="L173" s="814"/>
      <c r="M173" s="814"/>
      <c r="N173" s="814"/>
      <c r="O173" s="815"/>
      <c r="P173" s="811" t="s">
        <v>40</v>
      </c>
      <c r="Q173" s="812"/>
      <c r="R173" s="812"/>
      <c r="S173" s="812"/>
      <c r="T173" s="812"/>
      <c r="U173" s="812"/>
      <c r="V173" s="813"/>
      <c r="W173" s="42" t="s">
        <v>0</v>
      </c>
      <c r="X173" s="43">
        <f>IFERROR(SUM(X170:X171),"0")</f>
        <v>0</v>
      </c>
      <c r="Y173" s="43">
        <f>IFERROR(SUM(Y170:Y171),"0")</f>
        <v>0</v>
      </c>
      <c r="Z173" s="42"/>
      <c r="AA173" s="67"/>
      <c r="AB173" s="67"/>
      <c r="AC173" s="67"/>
    </row>
    <row r="174" spans="1:68" ht="27.75" customHeight="1" x14ac:dyDescent="0.2">
      <c r="A174" s="801" t="s">
        <v>313</v>
      </c>
      <c r="B174" s="801"/>
      <c r="C174" s="801"/>
      <c r="D174" s="801"/>
      <c r="E174" s="801"/>
      <c r="F174" s="801"/>
      <c r="G174" s="801"/>
      <c r="H174" s="801"/>
      <c r="I174" s="801"/>
      <c r="J174" s="801"/>
      <c r="K174" s="801"/>
      <c r="L174" s="801"/>
      <c r="M174" s="801"/>
      <c r="N174" s="801"/>
      <c r="O174" s="801"/>
      <c r="P174" s="801"/>
      <c r="Q174" s="801"/>
      <c r="R174" s="801"/>
      <c r="S174" s="801"/>
      <c r="T174" s="801"/>
      <c r="U174" s="801"/>
      <c r="V174" s="801"/>
      <c r="W174" s="801"/>
      <c r="X174" s="801"/>
      <c r="Y174" s="801"/>
      <c r="Z174" s="801"/>
      <c r="AA174" s="54"/>
      <c r="AB174" s="54"/>
      <c r="AC174" s="54"/>
    </row>
    <row r="175" spans="1:68" ht="16.5" customHeight="1" x14ac:dyDescent="0.25">
      <c r="A175" s="802" t="s">
        <v>314</v>
      </c>
      <c r="B175" s="802"/>
      <c r="C175" s="802"/>
      <c r="D175" s="802"/>
      <c r="E175" s="802"/>
      <c r="F175" s="802"/>
      <c r="G175" s="802"/>
      <c r="H175" s="802"/>
      <c r="I175" s="802"/>
      <c r="J175" s="802"/>
      <c r="K175" s="802"/>
      <c r="L175" s="802"/>
      <c r="M175" s="802"/>
      <c r="N175" s="802"/>
      <c r="O175" s="802"/>
      <c r="P175" s="802"/>
      <c r="Q175" s="802"/>
      <c r="R175" s="802"/>
      <c r="S175" s="802"/>
      <c r="T175" s="802"/>
      <c r="U175" s="802"/>
      <c r="V175" s="802"/>
      <c r="W175" s="802"/>
      <c r="X175" s="802"/>
      <c r="Y175" s="802"/>
      <c r="Z175" s="802"/>
      <c r="AA175" s="65"/>
      <c r="AB175" s="65"/>
      <c r="AC175" s="79"/>
    </row>
    <row r="176" spans="1:68" ht="14.25" customHeight="1" x14ac:dyDescent="0.25">
      <c r="A176" s="803" t="s">
        <v>150</v>
      </c>
      <c r="B176" s="803"/>
      <c r="C176" s="803"/>
      <c r="D176" s="803"/>
      <c r="E176" s="803"/>
      <c r="F176" s="803"/>
      <c r="G176" s="803"/>
      <c r="H176" s="803"/>
      <c r="I176" s="803"/>
      <c r="J176" s="803"/>
      <c r="K176" s="803"/>
      <c r="L176" s="803"/>
      <c r="M176" s="803"/>
      <c r="N176" s="803"/>
      <c r="O176" s="803"/>
      <c r="P176" s="803"/>
      <c r="Q176" s="803"/>
      <c r="R176" s="803"/>
      <c r="S176" s="803"/>
      <c r="T176" s="803"/>
      <c r="U176" s="803"/>
      <c r="V176" s="803"/>
      <c r="W176" s="803"/>
      <c r="X176" s="803"/>
      <c r="Y176" s="803"/>
      <c r="Z176" s="803"/>
      <c r="AA176" s="66"/>
      <c r="AB176" s="66"/>
      <c r="AC176" s="80"/>
    </row>
    <row r="177" spans="1:68" ht="27" customHeight="1" x14ac:dyDescent="0.25">
      <c r="A177" s="63" t="s">
        <v>315</v>
      </c>
      <c r="B177" s="63" t="s">
        <v>316</v>
      </c>
      <c r="C177" s="36">
        <v>4301020323</v>
      </c>
      <c r="D177" s="804">
        <v>4680115886223</v>
      </c>
      <c r="E177" s="804"/>
      <c r="F177" s="62">
        <v>0.33</v>
      </c>
      <c r="G177" s="37">
        <v>6</v>
      </c>
      <c r="H177" s="62">
        <v>1.98</v>
      </c>
      <c r="I177" s="62">
        <v>2.08</v>
      </c>
      <c r="J177" s="37">
        <v>234</v>
      </c>
      <c r="K177" s="37" t="s">
        <v>123</v>
      </c>
      <c r="L177" s="37" t="s">
        <v>45</v>
      </c>
      <c r="M177" s="38" t="s">
        <v>82</v>
      </c>
      <c r="N177" s="38"/>
      <c r="O177" s="37">
        <v>40</v>
      </c>
      <c r="P177" s="89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806"/>
      <c r="R177" s="806"/>
      <c r="S177" s="806"/>
      <c r="T177" s="807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2" t="s">
        <v>317</v>
      </c>
      <c r="AG177" s="78"/>
      <c r="AJ177" s="84" t="s">
        <v>45</v>
      </c>
      <c r="AK177" s="84">
        <v>0</v>
      </c>
      <c r="BB177" s="253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814"/>
      <c r="B178" s="814"/>
      <c r="C178" s="814"/>
      <c r="D178" s="814"/>
      <c r="E178" s="814"/>
      <c r="F178" s="814"/>
      <c r="G178" s="814"/>
      <c r="H178" s="814"/>
      <c r="I178" s="814"/>
      <c r="J178" s="814"/>
      <c r="K178" s="814"/>
      <c r="L178" s="814"/>
      <c r="M178" s="814"/>
      <c r="N178" s="814"/>
      <c r="O178" s="815"/>
      <c r="P178" s="811" t="s">
        <v>40</v>
      </c>
      <c r="Q178" s="812"/>
      <c r="R178" s="812"/>
      <c r="S178" s="812"/>
      <c r="T178" s="812"/>
      <c r="U178" s="812"/>
      <c r="V178" s="813"/>
      <c r="W178" s="42" t="s">
        <v>39</v>
      </c>
      <c r="X178" s="43">
        <f>IFERROR(X177/H177,"0")</f>
        <v>0</v>
      </c>
      <c r="Y178" s="43">
        <f>IFERROR(Y177/H177,"0")</f>
        <v>0</v>
      </c>
      <c r="Z178" s="43">
        <f>IFERROR(IF(Z177="",0,Z177),"0")</f>
        <v>0</v>
      </c>
      <c r="AA178" s="67"/>
      <c r="AB178" s="67"/>
      <c r="AC178" s="67"/>
    </row>
    <row r="179" spans="1:68" x14ac:dyDescent="0.2">
      <c r="A179" s="814"/>
      <c r="B179" s="814"/>
      <c r="C179" s="814"/>
      <c r="D179" s="814"/>
      <c r="E179" s="814"/>
      <c r="F179" s="814"/>
      <c r="G179" s="814"/>
      <c r="H179" s="814"/>
      <c r="I179" s="814"/>
      <c r="J179" s="814"/>
      <c r="K179" s="814"/>
      <c r="L179" s="814"/>
      <c r="M179" s="814"/>
      <c r="N179" s="814"/>
      <c r="O179" s="815"/>
      <c r="P179" s="811" t="s">
        <v>40</v>
      </c>
      <c r="Q179" s="812"/>
      <c r="R179" s="812"/>
      <c r="S179" s="812"/>
      <c r="T179" s="812"/>
      <c r="U179" s="812"/>
      <c r="V179" s="813"/>
      <c r="W179" s="42" t="s">
        <v>0</v>
      </c>
      <c r="X179" s="43">
        <f>IFERROR(SUM(X177:X177),"0")</f>
        <v>0</v>
      </c>
      <c r="Y179" s="43">
        <f>IFERROR(SUM(Y177:Y177),"0")</f>
        <v>0</v>
      </c>
      <c r="Z179" s="42"/>
      <c r="AA179" s="67"/>
      <c r="AB179" s="67"/>
      <c r="AC179" s="67"/>
    </row>
    <row r="180" spans="1:68" ht="14.25" customHeight="1" x14ac:dyDescent="0.25">
      <c r="A180" s="803" t="s">
        <v>161</v>
      </c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3"/>
      <c r="P180" s="803"/>
      <c r="Q180" s="803"/>
      <c r="R180" s="803"/>
      <c r="S180" s="803"/>
      <c r="T180" s="803"/>
      <c r="U180" s="803"/>
      <c r="V180" s="803"/>
      <c r="W180" s="803"/>
      <c r="X180" s="803"/>
      <c r="Y180" s="803"/>
      <c r="Z180" s="803"/>
      <c r="AA180" s="66"/>
      <c r="AB180" s="66"/>
      <c r="AC180" s="80"/>
    </row>
    <row r="181" spans="1:68" ht="27" customHeight="1" x14ac:dyDescent="0.25">
      <c r="A181" s="63" t="s">
        <v>318</v>
      </c>
      <c r="B181" s="63" t="s">
        <v>319</v>
      </c>
      <c r="C181" s="36">
        <v>4301031399</v>
      </c>
      <c r="D181" s="804">
        <v>4680115886537</v>
      </c>
      <c r="E181" s="804"/>
      <c r="F181" s="62">
        <v>0.3</v>
      </c>
      <c r="G181" s="37">
        <v>6</v>
      </c>
      <c r="H181" s="62">
        <v>1.8</v>
      </c>
      <c r="I181" s="62">
        <v>1.93</v>
      </c>
      <c r="J181" s="37">
        <v>234</v>
      </c>
      <c r="K181" s="37" t="s">
        <v>123</v>
      </c>
      <c r="L181" s="37" t="s">
        <v>45</v>
      </c>
      <c r="M181" s="38" t="s">
        <v>82</v>
      </c>
      <c r="N181" s="38"/>
      <c r="O181" s="37">
        <v>40</v>
      </c>
      <c r="P181" s="896" t="s">
        <v>320</v>
      </c>
      <c r="Q181" s="806"/>
      <c r="R181" s="806"/>
      <c r="S181" s="806"/>
      <c r="T181" s="807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ref="Y181:Y189" si="21">IFERROR(IF(X181="",0,CEILING((X181/$H181),1)*$H181),"")</f>
        <v>0</v>
      </c>
      <c r="Z181" s="41" t="str">
        <f>IFERROR(IF(Y181=0,"",ROUNDUP(Y181/H181,0)*0.00502),"")</f>
        <v/>
      </c>
      <c r="AA181" s="68" t="s">
        <v>45</v>
      </c>
      <c r="AB181" s="69" t="s">
        <v>322</v>
      </c>
      <c r="AC181" s="254" t="s">
        <v>321</v>
      </c>
      <c r="AG181" s="78"/>
      <c r="AJ181" s="84" t="s">
        <v>45</v>
      </c>
      <c r="AK181" s="84">
        <v>0</v>
      </c>
      <c r="BB181" s="255" t="s">
        <v>66</v>
      </c>
      <c r="BM181" s="78">
        <f t="shared" ref="BM181:BM189" si="22">IFERROR(X181*I181/H181,"0")</f>
        <v>0</v>
      </c>
      <c r="BN181" s="78">
        <f t="shared" ref="BN181:BN189" si="23">IFERROR(Y181*I181/H181,"0")</f>
        <v>0</v>
      </c>
      <c r="BO181" s="78">
        <f t="shared" ref="BO181:BO189" si="24">IFERROR(1/J181*(X181/H181),"0")</f>
        <v>0</v>
      </c>
      <c r="BP181" s="78">
        <f t="shared" ref="BP181:BP189" si="25">IFERROR(1/J181*(Y181/H181),"0")</f>
        <v>0</v>
      </c>
    </row>
    <row r="182" spans="1:68" ht="27" customHeight="1" x14ac:dyDescent="0.25">
      <c r="A182" s="63" t="s">
        <v>323</v>
      </c>
      <c r="B182" s="63" t="s">
        <v>324</v>
      </c>
      <c r="C182" s="36">
        <v>4301031191</v>
      </c>
      <c r="D182" s="804">
        <v>4680115880993</v>
      </c>
      <c r="E182" s="804"/>
      <c r="F182" s="62">
        <v>0.7</v>
      </c>
      <c r="G182" s="37">
        <v>6</v>
      </c>
      <c r="H182" s="62">
        <v>4.2</v>
      </c>
      <c r="I182" s="62">
        <v>4.47</v>
      </c>
      <c r="J182" s="37">
        <v>132</v>
      </c>
      <c r="K182" s="37" t="s">
        <v>113</v>
      </c>
      <c r="L182" s="37" t="s">
        <v>45</v>
      </c>
      <c r="M182" s="38" t="s">
        <v>82</v>
      </c>
      <c r="N182" s="38"/>
      <c r="O182" s="37">
        <v>40</v>
      </c>
      <c r="P182" s="8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2" s="806"/>
      <c r="R182" s="806"/>
      <c r="S182" s="806"/>
      <c r="T182" s="807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21"/>
        <v>0</v>
      </c>
      <c r="Z182" s="41" t="str">
        <f>IFERROR(IF(Y182=0,"",ROUNDUP(Y182/H182,0)*0.00902),"")</f>
        <v/>
      </c>
      <c r="AA182" s="68" t="s">
        <v>45</v>
      </c>
      <c r="AB182" s="69" t="s">
        <v>45</v>
      </c>
      <c r="AC182" s="256" t="s">
        <v>325</v>
      </c>
      <c r="AG182" s="78"/>
      <c r="AJ182" s="84" t="s">
        <v>45</v>
      </c>
      <c r="AK182" s="84">
        <v>0</v>
      </c>
      <c r="BB182" s="257" t="s">
        <v>66</v>
      </c>
      <c r="BM182" s="78">
        <f t="shared" si="22"/>
        <v>0</v>
      </c>
      <c r="BN182" s="78">
        <f t="shared" si="23"/>
        <v>0</v>
      </c>
      <c r="BO182" s="78">
        <f t="shared" si="24"/>
        <v>0</v>
      </c>
      <c r="BP182" s="78">
        <f t="shared" si="25"/>
        <v>0</v>
      </c>
    </row>
    <row r="183" spans="1:68" ht="27" customHeight="1" x14ac:dyDescent="0.25">
      <c r="A183" s="63" t="s">
        <v>326</v>
      </c>
      <c r="B183" s="63" t="s">
        <v>327</v>
      </c>
      <c r="C183" s="36">
        <v>4301031204</v>
      </c>
      <c r="D183" s="804">
        <v>4680115881761</v>
      </c>
      <c r="E183" s="804"/>
      <c r="F183" s="62">
        <v>0.7</v>
      </c>
      <c r="G183" s="37">
        <v>6</v>
      </c>
      <c r="H183" s="62">
        <v>4.2</v>
      </c>
      <c r="I183" s="62">
        <v>4.47</v>
      </c>
      <c r="J183" s="37">
        <v>132</v>
      </c>
      <c r="K183" s="37" t="s">
        <v>113</v>
      </c>
      <c r="L183" s="37" t="s">
        <v>45</v>
      </c>
      <c r="M183" s="38" t="s">
        <v>82</v>
      </c>
      <c r="N183" s="38"/>
      <c r="O183" s="37">
        <v>40</v>
      </c>
      <c r="P183" s="8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3" s="806"/>
      <c r="R183" s="806"/>
      <c r="S183" s="806"/>
      <c r="T183" s="807"/>
      <c r="U183" s="39" t="s">
        <v>45</v>
      </c>
      <c r="V183" s="39" t="s">
        <v>45</v>
      </c>
      <c r="W183" s="40" t="s">
        <v>0</v>
      </c>
      <c r="X183" s="58">
        <v>0</v>
      </c>
      <c r="Y183" s="55">
        <f t="shared" si="21"/>
        <v>0</v>
      </c>
      <c r="Z183" s="41" t="str">
        <f>IFERROR(IF(Y183=0,"",ROUNDUP(Y183/H183,0)*0.00902),"")</f>
        <v/>
      </c>
      <c r="AA183" s="68" t="s">
        <v>45</v>
      </c>
      <c r="AB183" s="69" t="s">
        <v>45</v>
      </c>
      <c r="AC183" s="258" t="s">
        <v>328</v>
      </c>
      <c r="AG183" s="78"/>
      <c r="AJ183" s="84" t="s">
        <v>45</v>
      </c>
      <c r="AK183" s="84">
        <v>0</v>
      </c>
      <c r="BB183" s="259" t="s">
        <v>66</v>
      </c>
      <c r="BM183" s="78">
        <f t="shared" si="22"/>
        <v>0</v>
      </c>
      <c r="BN183" s="78">
        <f t="shared" si="23"/>
        <v>0</v>
      </c>
      <c r="BO183" s="78">
        <f t="shared" si="24"/>
        <v>0</v>
      </c>
      <c r="BP183" s="78">
        <f t="shared" si="25"/>
        <v>0</v>
      </c>
    </row>
    <row r="184" spans="1:68" ht="27" customHeight="1" x14ac:dyDescent="0.25">
      <c r="A184" s="63" t="s">
        <v>329</v>
      </c>
      <c r="B184" s="63" t="s">
        <v>330</v>
      </c>
      <c r="C184" s="36">
        <v>4301031201</v>
      </c>
      <c r="D184" s="804">
        <v>4680115881563</v>
      </c>
      <c r="E184" s="804"/>
      <c r="F184" s="62">
        <v>0.7</v>
      </c>
      <c r="G184" s="37">
        <v>6</v>
      </c>
      <c r="H184" s="62">
        <v>4.2</v>
      </c>
      <c r="I184" s="62">
        <v>4.41</v>
      </c>
      <c r="J184" s="37">
        <v>132</v>
      </c>
      <c r="K184" s="37" t="s">
        <v>113</v>
      </c>
      <c r="L184" s="37" t="s">
        <v>45</v>
      </c>
      <c r="M184" s="38" t="s">
        <v>82</v>
      </c>
      <c r="N184" s="38"/>
      <c r="O184" s="37">
        <v>40</v>
      </c>
      <c r="P184" s="8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4" s="806"/>
      <c r="R184" s="806"/>
      <c r="S184" s="806"/>
      <c r="T184" s="807"/>
      <c r="U184" s="39" t="s">
        <v>45</v>
      </c>
      <c r="V184" s="39" t="s">
        <v>45</v>
      </c>
      <c r="W184" s="40" t="s">
        <v>0</v>
      </c>
      <c r="X184" s="58">
        <v>0</v>
      </c>
      <c r="Y184" s="55">
        <f t="shared" si="21"/>
        <v>0</v>
      </c>
      <c r="Z184" s="41" t="str">
        <f>IFERROR(IF(Y184=0,"",ROUNDUP(Y184/H184,0)*0.00902),"")</f>
        <v/>
      </c>
      <c r="AA184" s="68" t="s">
        <v>45</v>
      </c>
      <c r="AB184" s="69" t="s">
        <v>45</v>
      </c>
      <c r="AC184" s="260" t="s">
        <v>331</v>
      </c>
      <c r="AG184" s="78"/>
      <c r="AJ184" s="84" t="s">
        <v>45</v>
      </c>
      <c r="AK184" s="84">
        <v>0</v>
      </c>
      <c r="BB184" s="261" t="s">
        <v>66</v>
      </c>
      <c r="BM184" s="78">
        <f t="shared" si="22"/>
        <v>0</v>
      </c>
      <c r="BN184" s="78">
        <f t="shared" si="23"/>
        <v>0</v>
      </c>
      <c r="BO184" s="78">
        <f t="shared" si="24"/>
        <v>0</v>
      </c>
      <c r="BP184" s="78">
        <f t="shared" si="25"/>
        <v>0</v>
      </c>
    </row>
    <row r="185" spans="1:68" ht="27" customHeight="1" x14ac:dyDescent="0.25">
      <c r="A185" s="63" t="s">
        <v>332</v>
      </c>
      <c r="B185" s="63" t="s">
        <v>333</v>
      </c>
      <c r="C185" s="36">
        <v>4301031199</v>
      </c>
      <c r="D185" s="804">
        <v>4680115880986</v>
      </c>
      <c r="E185" s="804"/>
      <c r="F185" s="62">
        <v>0.35</v>
      </c>
      <c r="G185" s="37">
        <v>6</v>
      </c>
      <c r="H185" s="62">
        <v>2.1</v>
      </c>
      <c r="I185" s="62">
        <v>2.23</v>
      </c>
      <c r="J185" s="37">
        <v>234</v>
      </c>
      <c r="K185" s="37" t="s">
        <v>123</v>
      </c>
      <c r="L185" s="37" t="s">
        <v>45</v>
      </c>
      <c r="M185" s="38" t="s">
        <v>82</v>
      </c>
      <c r="N185" s="38"/>
      <c r="O185" s="37">
        <v>40</v>
      </c>
      <c r="P185" s="9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5" s="806"/>
      <c r="R185" s="806"/>
      <c r="S185" s="806"/>
      <c r="T185" s="807"/>
      <c r="U185" s="39" t="s">
        <v>45</v>
      </c>
      <c r="V185" s="39" t="s">
        <v>45</v>
      </c>
      <c r="W185" s="40" t="s">
        <v>0</v>
      </c>
      <c r="X185" s="58">
        <v>0</v>
      </c>
      <c r="Y185" s="55">
        <f t="shared" si="21"/>
        <v>0</v>
      </c>
      <c r="Z185" s="41" t="str">
        <f>IFERROR(IF(Y185=0,"",ROUNDUP(Y185/H185,0)*0.00502),"")</f>
        <v/>
      </c>
      <c r="AA185" s="68" t="s">
        <v>45</v>
      </c>
      <c r="AB185" s="69" t="s">
        <v>45</v>
      </c>
      <c r="AC185" s="262" t="s">
        <v>325</v>
      </c>
      <c r="AG185" s="78"/>
      <c r="AJ185" s="84" t="s">
        <v>45</v>
      </c>
      <c r="AK185" s="84">
        <v>0</v>
      </c>
      <c r="BB185" s="263" t="s">
        <v>66</v>
      </c>
      <c r="BM185" s="78">
        <f t="shared" si="22"/>
        <v>0</v>
      </c>
      <c r="BN185" s="78">
        <f t="shared" si="23"/>
        <v>0</v>
      </c>
      <c r="BO185" s="78">
        <f t="shared" si="24"/>
        <v>0</v>
      </c>
      <c r="BP185" s="78">
        <f t="shared" si="25"/>
        <v>0</v>
      </c>
    </row>
    <row r="186" spans="1:68" ht="27" customHeight="1" x14ac:dyDescent="0.25">
      <c r="A186" s="63" t="s">
        <v>334</v>
      </c>
      <c r="B186" s="63" t="s">
        <v>335</v>
      </c>
      <c r="C186" s="36">
        <v>4301031205</v>
      </c>
      <c r="D186" s="804">
        <v>4680115881785</v>
      </c>
      <c r="E186" s="804"/>
      <c r="F186" s="62">
        <v>0.35</v>
      </c>
      <c r="G186" s="37">
        <v>6</v>
      </c>
      <c r="H186" s="62">
        <v>2.1</v>
      </c>
      <c r="I186" s="62">
        <v>2.23</v>
      </c>
      <c r="J186" s="37">
        <v>234</v>
      </c>
      <c r="K186" s="37" t="s">
        <v>123</v>
      </c>
      <c r="L186" s="37" t="s">
        <v>45</v>
      </c>
      <c r="M186" s="38" t="s">
        <v>82</v>
      </c>
      <c r="N186" s="38"/>
      <c r="O186" s="37">
        <v>40</v>
      </c>
      <c r="P186" s="9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6" s="806"/>
      <c r="R186" s="806"/>
      <c r="S186" s="806"/>
      <c r="T186" s="807"/>
      <c r="U186" s="39" t="s">
        <v>45</v>
      </c>
      <c r="V186" s="39" t="s">
        <v>45</v>
      </c>
      <c r="W186" s="40" t="s">
        <v>0</v>
      </c>
      <c r="X186" s="58">
        <v>0</v>
      </c>
      <c r="Y186" s="55">
        <f t="shared" si="21"/>
        <v>0</v>
      </c>
      <c r="Z186" s="41" t="str">
        <f>IFERROR(IF(Y186=0,"",ROUNDUP(Y186/H186,0)*0.00502),"")</f>
        <v/>
      </c>
      <c r="AA186" s="68" t="s">
        <v>45</v>
      </c>
      <c r="AB186" s="69" t="s">
        <v>45</v>
      </c>
      <c r="AC186" s="264" t="s">
        <v>328</v>
      </c>
      <c r="AG186" s="78"/>
      <c r="AJ186" s="84" t="s">
        <v>45</v>
      </c>
      <c r="AK186" s="84">
        <v>0</v>
      </c>
      <c r="BB186" s="265" t="s">
        <v>66</v>
      </c>
      <c r="BM186" s="78">
        <f t="shared" si="22"/>
        <v>0</v>
      </c>
      <c r="BN186" s="78">
        <f t="shared" si="23"/>
        <v>0</v>
      </c>
      <c r="BO186" s="78">
        <f t="shared" si="24"/>
        <v>0</v>
      </c>
      <c r="BP186" s="78">
        <f t="shared" si="25"/>
        <v>0</v>
      </c>
    </row>
    <row r="187" spans="1:68" ht="27" customHeight="1" x14ac:dyDescent="0.25">
      <c r="A187" s="63" t="s">
        <v>336</v>
      </c>
      <c r="B187" s="63" t="s">
        <v>337</v>
      </c>
      <c r="C187" s="36">
        <v>4301031202</v>
      </c>
      <c r="D187" s="804">
        <v>4680115881679</v>
      </c>
      <c r="E187" s="804"/>
      <c r="F187" s="62">
        <v>0.35</v>
      </c>
      <c r="G187" s="37">
        <v>6</v>
      </c>
      <c r="H187" s="62">
        <v>2.1</v>
      </c>
      <c r="I187" s="62">
        <v>2.2000000000000002</v>
      </c>
      <c r="J187" s="37">
        <v>234</v>
      </c>
      <c r="K187" s="37" t="s">
        <v>123</v>
      </c>
      <c r="L187" s="37" t="s">
        <v>45</v>
      </c>
      <c r="M187" s="38" t="s">
        <v>82</v>
      </c>
      <c r="N187" s="38"/>
      <c r="O187" s="37">
        <v>40</v>
      </c>
      <c r="P187" s="9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806"/>
      <c r="R187" s="806"/>
      <c r="S187" s="806"/>
      <c r="T187" s="807"/>
      <c r="U187" s="39" t="s">
        <v>45</v>
      </c>
      <c r="V187" s="39" t="s">
        <v>45</v>
      </c>
      <c r="W187" s="40" t="s">
        <v>0</v>
      </c>
      <c r="X187" s="58">
        <v>0</v>
      </c>
      <c r="Y187" s="55">
        <f t="shared" si="21"/>
        <v>0</v>
      </c>
      <c r="Z187" s="41" t="str">
        <f>IFERROR(IF(Y187=0,"",ROUNDUP(Y187/H187,0)*0.00502),"")</f>
        <v/>
      </c>
      <c r="AA187" s="68" t="s">
        <v>45</v>
      </c>
      <c r="AB187" s="69" t="s">
        <v>45</v>
      </c>
      <c r="AC187" s="266" t="s">
        <v>331</v>
      </c>
      <c r="AG187" s="78"/>
      <c r="AJ187" s="84" t="s">
        <v>45</v>
      </c>
      <c r="AK187" s="84">
        <v>0</v>
      </c>
      <c r="BB187" s="267" t="s">
        <v>66</v>
      </c>
      <c r="BM187" s="78">
        <f t="shared" si="22"/>
        <v>0</v>
      </c>
      <c r="BN187" s="78">
        <f t="shared" si="23"/>
        <v>0</v>
      </c>
      <c r="BO187" s="78">
        <f t="shared" si="24"/>
        <v>0</v>
      </c>
      <c r="BP187" s="78">
        <f t="shared" si="25"/>
        <v>0</v>
      </c>
    </row>
    <row r="188" spans="1:68" ht="27" customHeight="1" x14ac:dyDescent="0.25">
      <c r="A188" s="63" t="s">
        <v>338</v>
      </c>
      <c r="B188" s="63" t="s">
        <v>339</v>
      </c>
      <c r="C188" s="36">
        <v>4301031158</v>
      </c>
      <c r="D188" s="804">
        <v>4680115880191</v>
      </c>
      <c r="E188" s="804"/>
      <c r="F188" s="62">
        <v>0.4</v>
      </c>
      <c r="G188" s="37">
        <v>6</v>
      </c>
      <c r="H188" s="62">
        <v>2.4</v>
      </c>
      <c r="I188" s="62">
        <v>2.58</v>
      </c>
      <c r="J188" s="37">
        <v>182</v>
      </c>
      <c r="K188" s="37" t="s">
        <v>83</v>
      </c>
      <c r="L188" s="37" t="s">
        <v>45</v>
      </c>
      <c r="M188" s="38" t="s">
        <v>82</v>
      </c>
      <c r="N188" s="38"/>
      <c r="O188" s="37">
        <v>40</v>
      </c>
      <c r="P188" s="9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806"/>
      <c r="R188" s="806"/>
      <c r="S188" s="806"/>
      <c r="T188" s="807"/>
      <c r="U188" s="39" t="s">
        <v>45</v>
      </c>
      <c r="V188" s="39" t="s">
        <v>45</v>
      </c>
      <c r="W188" s="40" t="s">
        <v>0</v>
      </c>
      <c r="X188" s="58">
        <v>0</v>
      </c>
      <c r="Y188" s="55">
        <f t="shared" si="21"/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68" t="s">
        <v>331</v>
      </c>
      <c r="AG188" s="78"/>
      <c r="AJ188" s="84" t="s">
        <v>45</v>
      </c>
      <c r="AK188" s="84">
        <v>0</v>
      </c>
      <c r="BB188" s="269" t="s">
        <v>66</v>
      </c>
      <c r="BM188" s="78">
        <f t="shared" si="22"/>
        <v>0</v>
      </c>
      <c r="BN188" s="78">
        <f t="shared" si="23"/>
        <v>0</v>
      </c>
      <c r="BO188" s="78">
        <f t="shared" si="24"/>
        <v>0</v>
      </c>
      <c r="BP188" s="78">
        <f t="shared" si="25"/>
        <v>0</v>
      </c>
    </row>
    <row r="189" spans="1:68" ht="27" customHeight="1" x14ac:dyDescent="0.25">
      <c r="A189" s="63" t="s">
        <v>340</v>
      </c>
      <c r="B189" s="63" t="s">
        <v>341</v>
      </c>
      <c r="C189" s="36">
        <v>4301031245</v>
      </c>
      <c r="D189" s="804">
        <v>4680115883963</v>
      </c>
      <c r="E189" s="804"/>
      <c r="F189" s="62">
        <v>0.28000000000000003</v>
      </c>
      <c r="G189" s="37">
        <v>6</v>
      </c>
      <c r="H189" s="62">
        <v>1.68</v>
      </c>
      <c r="I189" s="62">
        <v>1.78</v>
      </c>
      <c r="J189" s="37">
        <v>234</v>
      </c>
      <c r="K189" s="37" t="s">
        <v>123</v>
      </c>
      <c r="L189" s="37" t="s">
        <v>45</v>
      </c>
      <c r="M189" s="38" t="s">
        <v>82</v>
      </c>
      <c r="N189" s="38"/>
      <c r="O189" s="37">
        <v>40</v>
      </c>
      <c r="P189" s="90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806"/>
      <c r="R189" s="806"/>
      <c r="S189" s="806"/>
      <c r="T189" s="807"/>
      <c r="U189" s="39" t="s">
        <v>45</v>
      </c>
      <c r="V189" s="39" t="s">
        <v>45</v>
      </c>
      <c r="W189" s="40" t="s">
        <v>0</v>
      </c>
      <c r="X189" s="58">
        <v>0</v>
      </c>
      <c r="Y189" s="55">
        <f t="shared" si="21"/>
        <v>0</v>
      </c>
      <c r="Z189" s="41" t="str">
        <f>IFERROR(IF(Y189=0,"",ROUNDUP(Y189/H189,0)*0.00502),"")</f>
        <v/>
      </c>
      <c r="AA189" s="68" t="s">
        <v>45</v>
      </c>
      <c r="AB189" s="69" t="s">
        <v>45</v>
      </c>
      <c r="AC189" s="270" t="s">
        <v>342</v>
      </c>
      <c r="AG189" s="78"/>
      <c r="AJ189" s="84" t="s">
        <v>45</v>
      </c>
      <c r="AK189" s="84">
        <v>0</v>
      </c>
      <c r="BB189" s="271" t="s">
        <v>66</v>
      </c>
      <c r="BM189" s="78">
        <f t="shared" si="22"/>
        <v>0</v>
      </c>
      <c r="BN189" s="78">
        <f t="shared" si="23"/>
        <v>0</v>
      </c>
      <c r="BO189" s="78">
        <f t="shared" si="24"/>
        <v>0</v>
      </c>
      <c r="BP189" s="78">
        <f t="shared" si="25"/>
        <v>0</v>
      </c>
    </row>
    <row r="190" spans="1:68" x14ac:dyDescent="0.2">
      <c r="A190" s="814"/>
      <c r="B190" s="814"/>
      <c r="C190" s="814"/>
      <c r="D190" s="814"/>
      <c r="E190" s="814"/>
      <c r="F190" s="814"/>
      <c r="G190" s="814"/>
      <c r="H190" s="814"/>
      <c r="I190" s="814"/>
      <c r="J190" s="814"/>
      <c r="K190" s="814"/>
      <c r="L190" s="814"/>
      <c r="M190" s="814"/>
      <c r="N190" s="814"/>
      <c r="O190" s="815"/>
      <c r="P190" s="811" t="s">
        <v>40</v>
      </c>
      <c r="Q190" s="812"/>
      <c r="R190" s="812"/>
      <c r="S190" s="812"/>
      <c r="T190" s="812"/>
      <c r="U190" s="812"/>
      <c r="V190" s="813"/>
      <c r="W190" s="42" t="s">
        <v>39</v>
      </c>
      <c r="X190" s="43">
        <f>IFERROR(X181/H181,"0")+IFERROR(X182/H182,"0")+IFERROR(X183/H183,"0")+IFERROR(X184/H184,"0")+IFERROR(X185/H185,"0")+IFERROR(X186/H186,"0")+IFERROR(X187/H187,"0")+IFERROR(X188/H188,"0")+IFERROR(X189/H189,"0")</f>
        <v>0</v>
      </c>
      <c r="Y190" s="43">
        <f>IFERROR(Y181/H181,"0")+IFERROR(Y182/H182,"0")+IFERROR(Y183/H183,"0")+IFERROR(Y184/H184,"0")+IFERROR(Y185/H185,"0")+IFERROR(Y186/H186,"0")+IFERROR(Y187/H187,"0")+IFERROR(Y188/H188,"0")+IFERROR(Y189/H189,"0")</f>
        <v>0</v>
      </c>
      <c r="Z190" s="43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</v>
      </c>
      <c r="AA190" s="67"/>
      <c r="AB190" s="67"/>
      <c r="AC190" s="67"/>
    </row>
    <row r="191" spans="1:68" x14ac:dyDescent="0.2">
      <c r="A191" s="814"/>
      <c r="B191" s="814"/>
      <c r="C191" s="814"/>
      <c r="D191" s="814"/>
      <c r="E191" s="814"/>
      <c r="F191" s="814"/>
      <c r="G191" s="814"/>
      <c r="H191" s="814"/>
      <c r="I191" s="814"/>
      <c r="J191" s="814"/>
      <c r="K191" s="814"/>
      <c r="L191" s="814"/>
      <c r="M191" s="814"/>
      <c r="N191" s="814"/>
      <c r="O191" s="815"/>
      <c r="P191" s="811" t="s">
        <v>40</v>
      </c>
      <c r="Q191" s="812"/>
      <c r="R191" s="812"/>
      <c r="S191" s="812"/>
      <c r="T191" s="812"/>
      <c r="U191" s="812"/>
      <c r="V191" s="813"/>
      <c r="W191" s="42" t="s">
        <v>0</v>
      </c>
      <c r="X191" s="43">
        <f>IFERROR(SUM(X181:X189),"0")</f>
        <v>0</v>
      </c>
      <c r="Y191" s="43">
        <f>IFERROR(SUM(Y181:Y189),"0")</f>
        <v>0</v>
      </c>
      <c r="Z191" s="42"/>
      <c r="AA191" s="67"/>
      <c r="AB191" s="67"/>
      <c r="AC191" s="67"/>
    </row>
    <row r="192" spans="1:68" ht="16.5" customHeight="1" x14ac:dyDescent="0.25">
      <c r="A192" s="802" t="s">
        <v>343</v>
      </c>
      <c r="B192" s="802"/>
      <c r="C192" s="802"/>
      <c r="D192" s="802"/>
      <c r="E192" s="802"/>
      <c r="F192" s="802"/>
      <c r="G192" s="802"/>
      <c r="H192" s="802"/>
      <c r="I192" s="802"/>
      <c r="J192" s="802"/>
      <c r="K192" s="802"/>
      <c r="L192" s="802"/>
      <c r="M192" s="802"/>
      <c r="N192" s="802"/>
      <c r="O192" s="802"/>
      <c r="P192" s="802"/>
      <c r="Q192" s="802"/>
      <c r="R192" s="802"/>
      <c r="S192" s="802"/>
      <c r="T192" s="802"/>
      <c r="U192" s="802"/>
      <c r="V192" s="802"/>
      <c r="W192" s="802"/>
      <c r="X192" s="802"/>
      <c r="Y192" s="802"/>
      <c r="Z192" s="802"/>
      <c r="AA192" s="65"/>
      <c r="AB192" s="65"/>
      <c r="AC192" s="79"/>
    </row>
    <row r="193" spans="1:68" ht="14.25" customHeight="1" x14ac:dyDescent="0.25">
      <c r="A193" s="803" t="s">
        <v>101</v>
      </c>
      <c r="B193" s="803"/>
      <c r="C193" s="803"/>
      <c r="D193" s="803"/>
      <c r="E193" s="803"/>
      <c r="F193" s="803"/>
      <c r="G193" s="803"/>
      <c r="H193" s="803"/>
      <c r="I193" s="803"/>
      <c r="J193" s="803"/>
      <c r="K193" s="803"/>
      <c r="L193" s="803"/>
      <c r="M193" s="803"/>
      <c r="N193" s="803"/>
      <c r="O193" s="803"/>
      <c r="P193" s="803"/>
      <c r="Q193" s="803"/>
      <c r="R193" s="803"/>
      <c r="S193" s="803"/>
      <c r="T193" s="803"/>
      <c r="U193" s="803"/>
      <c r="V193" s="803"/>
      <c r="W193" s="803"/>
      <c r="X193" s="803"/>
      <c r="Y193" s="803"/>
      <c r="Z193" s="803"/>
      <c r="AA193" s="66"/>
      <c r="AB193" s="66"/>
      <c r="AC193" s="80"/>
    </row>
    <row r="194" spans="1:68" ht="16.5" customHeight="1" x14ac:dyDescent="0.25">
      <c r="A194" s="63" t="s">
        <v>344</v>
      </c>
      <c r="B194" s="63" t="s">
        <v>345</v>
      </c>
      <c r="C194" s="36">
        <v>4301011450</v>
      </c>
      <c r="D194" s="804">
        <v>4680115881402</v>
      </c>
      <c r="E194" s="804"/>
      <c r="F194" s="62">
        <v>1.35</v>
      </c>
      <c r="G194" s="37">
        <v>8</v>
      </c>
      <c r="H194" s="62">
        <v>10.8</v>
      </c>
      <c r="I194" s="62">
        <v>11.234999999999999</v>
      </c>
      <c r="J194" s="37">
        <v>64</v>
      </c>
      <c r="K194" s="37" t="s">
        <v>106</v>
      </c>
      <c r="L194" s="37" t="s">
        <v>45</v>
      </c>
      <c r="M194" s="38" t="s">
        <v>105</v>
      </c>
      <c r="N194" s="38"/>
      <c r="O194" s="37">
        <v>55</v>
      </c>
      <c r="P194" s="9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806"/>
      <c r="R194" s="806"/>
      <c r="S194" s="806"/>
      <c r="T194" s="807"/>
      <c r="U194" s="39" t="s">
        <v>45</v>
      </c>
      <c r="V194" s="39" t="s">
        <v>45</v>
      </c>
      <c r="W194" s="40" t="s">
        <v>0</v>
      </c>
      <c r="X194" s="58">
        <v>0</v>
      </c>
      <c r="Y194" s="55">
        <f>IFERROR(IF(X194="",0,CEILING((X194/$H194),1)*$H194),"")</f>
        <v>0</v>
      </c>
      <c r="Z194" s="41" t="str">
        <f>IFERROR(IF(Y194=0,"",ROUNDUP(Y194/H194,0)*0.01898),"")</f>
        <v/>
      </c>
      <c r="AA194" s="68" t="s">
        <v>45</v>
      </c>
      <c r="AB194" s="69" t="s">
        <v>45</v>
      </c>
      <c r="AC194" s="272" t="s">
        <v>346</v>
      </c>
      <c r="AG194" s="78"/>
      <c r="AJ194" s="84" t="s">
        <v>45</v>
      </c>
      <c r="AK194" s="84">
        <v>0</v>
      </c>
      <c r="BB194" s="273" t="s">
        <v>66</v>
      </c>
      <c r="BM194" s="78">
        <f>IFERROR(X194*I194/H194,"0")</f>
        <v>0</v>
      </c>
      <c r="BN194" s="78">
        <f>IFERROR(Y194*I194/H194,"0")</f>
        <v>0</v>
      </c>
      <c r="BO194" s="78">
        <f>IFERROR(1/J194*(X194/H194),"0")</f>
        <v>0</v>
      </c>
      <c r="BP194" s="78">
        <f>IFERROR(1/J194*(Y194/H194),"0")</f>
        <v>0</v>
      </c>
    </row>
    <row r="195" spans="1:68" ht="27" customHeight="1" x14ac:dyDescent="0.25">
      <c r="A195" s="63" t="s">
        <v>347</v>
      </c>
      <c r="B195" s="63" t="s">
        <v>348</v>
      </c>
      <c r="C195" s="36">
        <v>4301011768</v>
      </c>
      <c r="D195" s="804">
        <v>4680115881396</v>
      </c>
      <c r="E195" s="804"/>
      <c r="F195" s="62">
        <v>0.45</v>
      </c>
      <c r="G195" s="37">
        <v>6</v>
      </c>
      <c r="H195" s="62">
        <v>2.7</v>
      </c>
      <c r="I195" s="62">
        <v>2.88</v>
      </c>
      <c r="J195" s="37">
        <v>182</v>
      </c>
      <c r="K195" s="37" t="s">
        <v>83</v>
      </c>
      <c r="L195" s="37" t="s">
        <v>45</v>
      </c>
      <c r="M195" s="38" t="s">
        <v>105</v>
      </c>
      <c r="N195" s="38"/>
      <c r="O195" s="37">
        <v>55</v>
      </c>
      <c r="P195" s="9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806"/>
      <c r="R195" s="806"/>
      <c r="S195" s="806"/>
      <c r="T195" s="807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IFERROR(IF(Y195=0,"",ROUNDUP(Y195/H195,0)*0.00651),"")</f>
        <v/>
      </c>
      <c r="AA195" s="68" t="s">
        <v>45</v>
      </c>
      <c r="AB195" s="69" t="s">
        <v>45</v>
      </c>
      <c r="AC195" s="274" t="s">
        <v>346</v>
      </c>
      <c r="AG195" s="78"/>
      <c r="AJ195" s="84" t="s">
        <v>45</v>
      </c>
      <c r="AK195" s="84">
        <v>0</v>
      </c>
      <c r="BB195" s="275" t="s">
        <v>66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x14ac:dyDescent="0.2">
      <c r="A196" s="814"/>
      <c r="B196" s="814"/>
      <c r="C196" s="814"/>
      <c r="D196" s="814"/>
      <c r="E196" s="814"/>
      <c r="F196" s="814"/>
      <c r="G196" s="814"/>
      <c r="H196" s="814"/>
      <c r="I196" s="814"/>
      <c r="J196" s="814"/>
      <c r="K196" s="814"/>
      <c r="L196" s="814"/>
      <c r="M196" s="814"/>
      <c r="N196" s="814"/>
      <c r="O196" s="815"/>
      <c r="P196" s="811" t="s">
        <v>40</v>
      </c>
      <c r="Q196" s="812"/>
      <c r="R196" s="812"/>
      <c r="S196" s="812"/>
      <c r="T196" s="812"/>
      <c r="U196" s="812"/>
      <c r="V196" s="813"/>
      <c r="W196" s="42" t="s">
        <v>39</v>
      </c>
      <c r="X196" s="43">
        <f>IFERROR(X194/H194,"0")+IFERROR(X195/H195,"0")</f>
        <v>0</v>
      </c>
      <c r="Y196" s="43">
        <f>IFERROR(Y194/H194,"0")+IFERROR(Y195/H195,"0")</f>
        <v>0</v>
      </c>
      <c r="Z196" s="43">
        <f>IFERROR(IF(Z194="",0,Z194),"0")+IFERROR(IF(Z195="",0,Z195),"0")</f>
        <v>0</v>
      </c>
      <c r="AA196" s="67"/>
      <c r="AB196" s="67"/>
      <c r="AC196" s="67"/>
    </row>
    <row r="197" spans="1:68" x14ac:dyDescent="0.2">
      <c r="A197" s="814"/>
      <c r="B197" s="814"/>
      <c r="C197" s="814"/>
      <c r="D197" s="814"/>
      <c r="E197" s="814"/>
      <c r="F197" s="814"/>
      <c r="G197" s="814"/>
      <c r="H197" s="814"/>
      <c r="I197" s="814"/>
      <c r="J197" s="814"/>
      <c r="K197" s="814"/>
      <c r="L197" s="814"/>
      <c r="M197" s="814"/>
      <c r="N197" s="814"/>
      <c r="O197" s="815"/>
      <c r="P197" s="811" t="s">
        <v>40</v>
      </c>
      <c r="Q197" s="812"/>
      <c r="R197" s="812"/>
      <c r="S197" s="812"/>
      <c r="T197" s="812"/>
      <c r="U197" s="812"/>
      <c r="V197" s="813"/>
      <c r="W197" s="42" t="s">
        <v>0</v>
      </c>
      <c r="X197" s="43">
        <f>IFERROR(SUM(X194:X195),"0")</f>
        <v>0</v>
      </c>
      <c r="Y197" s="43">
        <f>IFERROR(SUM(Y194:Y195),"0")</f>
        <v>0</v>
      </c>
      <c r="Z197" s="42"/>
      <c r="AA197" s="67"/>
      <c r="AB197" s="67"/>
      <c r="AC197" s="67"/>
    </row>
    <row r="198" spans="1:68" ht="14.25" customHeight="1" x14ac:dyDescent="0.25">
      <c r="A198" s="803" t="s">
        <v>150</v>
      </c>
      <c r="B198" s="803"/>
      <c r="C198" s="803"/>
      <c r="D198" s="803"/>
      <c r="E198" s="803"/>
      <c r="F198" s="803"/>
      <c r="G198" s="803"/>
      <c r="H198" s="803"/>
      <c r="I198" s="803"/>
      <c r="J198" s="803"/>
      <c r="K198" s="803"/>
      <c r="L198" s="803"/>
      <c r="M198" s="803"/>
      <c r="N198" s="803"/>
      <c r="O198" s="803"/>
      <c r="P198" s="803"/>
      <c r="Q198" s="803"/>
      <c r="R198" s="803"/>
      <c r="S198" s="803"/>
      <c r="T198" s="803"/>
      <c r="U198" s="803"/>
      <c r="V198" s="803"/>
      <c r="W198" s="803"/>
      <c r="X198" s="803"/>
      <c r="Y198" s="803"/>
      <c r="Z198" s="803"/>
      <c r="AA198" s="66"/>
      <c r="AB198" s="66"/>
      <c r="AC198" s="80"/>
    </row>
    <row r="199" spans="1:68" ht="16.5" customHeight="1" x14ac:dyDescent="0.25">
      <c r="A199" s="63" t="s">
        <v>349</v>
      </c>
      <c r="B199" s="63" t="s">
        <v>350</v>
      </c>
      <c r="C199" s="36">
        <v>4301020262</v>
      </c>
      <c r="D199" s="804">
        <v>4680115882935</v>
      </c>
      <c r="E199" s="804"/>
      <c r="F199" s="62">
        <v>1.35</v>
      </c>
      <c r="G199" s="37">
        <v>8</v>
      </c>
      <c r="H199" s="62">
        <v>10.8</v>
      </c>
      <c r="I199" s="62">
        <v>11.234999999999999</v>
      </c>
      <c r="J199" s="37">
        <v>64</v>
      </c>
      <c r="K199" s="37" t="s">
        <v>106</v>
      </c>
      <c r="L199" s="37" t="s">
        <v>45</v>
      </c>
      <c r="M199" s="38" t="s">
        <v>112</v>
      </c>
      <c r="N199" s="38"/>
      <c r="O199" s="37">
        <v>50</v>
      </c>
      <c r="P199" s="9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806"/>
      <c r="R199" s="806"/>
      <c r="S199" s="806"/>
      <c r="T199" s="807"/>
      <c r="U199" s="39" t="s">
        <v>45</v>
      </c>
      <c r="V199" s="39" t="s">
        <v>45</v>
      </c>
      <c r="W199" s="40" t="s">
        <v>0</v>
      </c>
      <c r="X199" s="58">
        <v>0</v>
      </c>
      <c r="Y199" s="55">
        <f>IFERROR(IF(X199="",0,CEILING((X199/$H199),1)*$H199),"")</f>
        <v>0</v>
      </c>
      <c r="Z199" s="41" t="str">
        <f>IFERROR(IF(Y199=0,"",ROUNDUP(Y199/H199,0)*0.01898),"")</f>
        <v/>
      </c>
      <c r="AA199" s="68" t="s">
        <v>45</v>
      </c>
      <c r="AB199" s="69" t="s">
        <v>45</v>
      </c>
      <c r="AC199" s="276" t="s">
        <v>351</v>
      </c>
      <c r="AG199" s="78"/>
      <c r="AJ199" s="84" t="s">
        <v>45</v>
      </c>
      <c r="AK199" s="84">
        <v>0</v>
      </c>
      <c r="BB199" s="277" t="s">
        <v>66</v>
      </c>
      <c r="BM199" s="78">
        <f>IFERROR(X199*I199/H199,"0")</f>
        <v>0</v>
      </c>
      <c r="BN199" s="78">
        <f>IFERROR(Y199*I199/H199,"0")</f>
        <v>0</v>
      </c>
      <c r="BO199" s="78">
        <f>IFERROR(1/J199*(X199/H199),"0")</f>
        <v>0</v>
      </c>
      <c r="BP199" s="78">
        <f>IFERROR(1/J199*(Y199/H199),"0")</f>
        <v>0</v>
      </c>
    </row>
    <row r="200" spans="1:68" ht="16.5" customHeight="1" x14ac:dyDescent="0.25">
      <c r="A200" s="63" t="s">
        <v>352</v>
      </c>
      <c r="B200" s="63" t="s">
        <v>353</v>
      </c>
      <c r="C200" s="36">
        <v>4301020220</v>
      </c>
      <c r="D200" s="804">
        <v>4680115880764</v>
      </c>
      <c r="E200" s="804"/>
      <c r="F200" s="62">
        <v>0.35</v>
      </c>
      <c r="G200" s="37">
        <v>6</v>
      </c>
      <c r="H200" s="62">
        <v>2.1</v>
      </c>
      <c r="I200" s="62">
        <v>2.2799999999999998</v>
      </c>
      <c r="J200" s="37">
        <v>182</v>
      </c>
      <c r="K200" s="37" t="s">
        <v>83</v>
      </c>
      <c r="L200" s="37" t="s">
        <v>45</v>
      </c>
      <c r="M200" s="38" t="s">
        <v>105</v>
      </c>
      <c r="N200" s="38"/>
      <c r="O200" s="37">
        <v>50</v>
      </c>
      <c r="P200" s="90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806"/>
      <c r="R200" s="806"/>
      <c r="S200" s="806"/>
      <c r="T200" s="807"/>
      <c r="U200" s="39" t="s">
        <v>45</v>
      </c>
      <c r="V200" s="39" t="s">
        <v>45</v>
      </c>
      <c r="W200" s="40" t="s">
        <v>0</v>
      </c>
      <c r="X200" s="58">
        <v>0</v>
      </c>
      <c r="Y200" s="55">
        <f>IFERROR(IF(X200="",0,CEILING((X200/$H200),1)*$H200),"")</f>
        <v>0</v>
      </c>
      <c r="Z200" s="41" t="str">
        <f>IFERROR(IF(Y200=0,"",ROUNDUP(Y200/H200,0)*0.00651),"")</f>
        <v/>
      </c>
      <c r="AA200" s="68" t="s">
        <v>45</v>
      </c>
      <c r="AB200" s="69" t="s">
        <v>45</v>
      </c>
      <c r="AC200" s="278" t="s">
        <v>351</v>
      </c>
      <c r="AG200" s="78"/>
      <c r="AJ200" s="84" t="s">
        <v>45</v>
      </c>
      <c r="AK200" s="84">
        <v>0</v>
      </c>
      <c r="BB200" s="279" t="s">
        <v>66</v>
      </c>
      <c r="BM200" s="78">
        <f>IFERROR(X200*I200/H200,"0")</f>
        <v>0</v>
      </c>
      <c r="BN200" s="78">
        <f>IFERROR(Y200*I200/H200,"0")</f>
        <v>0</v>
      </c>
      <c r="BO200" s="78">
        <f>IFERROR(1/J200*(X200/H200),"0")</f>
        <v>0</v>
      </c>
      <c r="BP200" s="78">
        <f>IFERROR(1/J200*(Y200/H200),"0")</f>
        <v>0</v>
      </c>
    </row>
    <row r="201" spans="1:68" x14ac:dyDescent="0.2">
      <c r="A201" s="814"/>
      <c r="B201" s="814"/>
      <c r="C201" s="814"/>
      <c r="D201" s="814"/>
      <c r="E201" s="814"/>
      <c r="F201" s="814"/>
      <c r="G201" s="814"/>
      <c r="H201" s="814"/>
      <c r="I201" s="814"/>
      <c r="J201" s="814"/>
      <c r="K201" s="814"/>
      <c r="L201" s="814"/>
      <c r="M201" s="814"/>
      <c r="N201" s="814"/>
      <c r="O201" s="815"/>
      <c r="P201" s="811" t="s">
        <v>40</v>
      </c>
      <c r="Q201" s="812"/>
      <c r="R201" s="812"/>
      <c r="S201" s="812"/>
      <c r="T201" s="812"/>
      <c r="U201" s="812"/>
      <c r="V201" s="813"/>
      <c r="W201" s="42" t="s">
        <v>39</v>
      </c>
      <c r="X201" s="43">
        <f>IFERROR(X199/H199,"0")+IFERROR(X200/H200,"0")</f>
        <v>0</v>
      </c>
      <c r="Y201" s="43">
        <f>IFERROR(Y199/H199,"0")+IFERROR(Y200/H200,"0")</f>
        <v>0</v>
      </c>
      <c r="Z201" s="43">
        <f>IFERROR(IF(Z199="",0,Z199),"0")+IFERROR(IF(Z200="",0,Z200),"0")</f>
        <v>0</v>
      </c>
      <c r="AA201" s="67"/>
      <c r="AB201" s="67"/>
      <c r="AC201" s="67"/>
    </row>
    <row r="202" spans="1:68" x14ac:dyDescent="0.2">
      <c r="A202" s="814"/>
      <c r="B202" s="814"/>
      <c r="C202" s="814"/>
      <c r="D202" s="814"/>
      <c r="E202" s="814"/>
      <c r="F202" s="814"/>
      <c r="G202" s="814"/>
      <c r="H202" s="814"/>
      <c r="I202" s="814"/>
      <c r="J202" s="814"/>
      <c r="K202" s="814"/>
      <c r="L202" s="814"/>
      <c r="M202" s="814"/>
      <c r="N202" s="814"/>
      <c r="O202" s="815"/>
      <c r="P202" s="811" t="s">
        <v>40</v>
      </c>
      <c r="Q202" s="812"/>
      <c r="R202" s="812"/>
      <c r="S202" s="812"/>
      <c r="T202" s="812"/>
      <c r="U202" s="812"/>
      <c r="V202" s="813"/>
      <c r="W202" s="42" t="s">
        <v>0</v>
      </c>
      <c r="X202" s="43">
        <f>IFERROR(SUM(X199:X200),"0")</f>
        <v>0</v>
      </c>
      <c r="Y202" s="43">
        <f>IFERROR(SUM(Y199:Y200),"0")</f>
        <v>0</v>
      </c>
      <c r="Z202" s="42"/>
      <c r="AA202" s="67"/>
      <c r="AB202" s="67"/>
      <c r="AC202" s="67"/>
    </row>
    <row r="203" spans="1:68" ht="14.25" customHeight="1" x14ac:dyDescent="0.25">
      <c r="A203" s="803" t="s">
        <v>161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66"/>
      <c r="AB203" s="66"/>
      <c r="AC203" s="80"/>
    </row>
    <row r="204" spans="1:68" ht="27" customHeight="1" x14ac:dyDescent="0.25">
      <c r="A204" s="63" t="s">
        <v>354</v>
      </c>
      <c r="B204" s="63" t="s">
        <v>355</v>
      </c>
      <c r="C204" s="36">
        <v>4301031224</v>
      </c>
      <c r="D204" s="804">
        <v>4680115882683</v>
      </c>
      <c r="E204" s="804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113</v>
      </c>
      <c r="L204" s="37" t="s">
        <v>45</v>
      </c>
      <c r="M204" s="38" t="s">
        <v>82</v>
      </c>
      <c r="N204" s="38"/>
      <c r="O204" s="37">
        <v>40</v>
      </c>
      <c r="P204" s="9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806"/>
      <c r="R204" s="806"/>
      <c r="S204" s="806"/>
      <c r="T204" s="807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ref="Y204:Y211" si="26">IFERROR(IF(X204="",0,CEILING((X204/$H204),1)*$H204),"")</f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80" t="s">
        <v>356</v>
      </c>
      <c r="AG204" s="78"/>
      <c r="AJ204" s="84" t="s">
        <v>45</v>
      </c>
      <c r="AK204" s="84">
        <v>0</v>
      </c>
      <c r="BB204" s="281" t="s">
        <v>66</v>
      </c>
      <c r="BM204" s="78">
        <f t="shared" ref="BM204:BM211" si="27">IFERROR(X204*I204/H204,"0")</f>
        <v>0</v>
      </c>
      <c r="BN204" s="78">
        <f t="shared" ref="BN204:BN211" si="28">IFERROR(Y204*I204/H204,"0")</f>
        <v>0</v>
      </c>
      <c r="BO204" s="78">
        <f t="shared" ref="BO204:BO211" si="29">IFERROR(1/J204*(X204/H204),"0")</f>
        <v>0</v>
      </c>
      <c r="BP204" s="78">
        <f t="shared" ref="BP204:BP211" si="30">IFERROR(1/J204*(Y204/H204),"0")</f>
        <v>0</v>
      </c>
    </row>
    <row r="205" spans="1:68" ht="27" customHeight="1" x14ac:dyDescent="0.25">
      <c r="A205" s="63" t="s">
        <v>357</v>
      </c>
      <c r="B205" s="63" t="s">
        <v>358</v>
      </c>
      <c r="C205" s="36">
        <v>4301031230</v>
      </c>
      <c r="D205" s="804">
        <v>4680115882690</v>
      </c>
      <c r="E205" s="804"/>
      <c r="F205" s="62">
        <v>0.9</v>
      </c>
      <c r="G205" s="37">
        <v>6</v>
      </c>
      <c r="H205" s="62">
        <v>5.4</v>
      </c>
      <c r="I205" s="62">
        <v>5.61</v>
      </c>
      <c r="J205" s="37">
        <v>132</v>
      </c>
      <c r="K205" s="37" t="s">
        <v>113</v>
      </c>
      <c r="L205" s="37" t="s">
        <v>45</v>
      </c>
      <c r="M205" s="38" t="s">
        <v>82</v>
      </c>
      <c r="N205" s="38"/>
      <c r="O205" s="37">
        <v>40</v>
      </c>
      <c r="P205" s="9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806"/>
      <c r="R205" s="806"/>
      <c r="S205" s="806"/>
      <c r="T205" s="807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6"/>
        <v>0</v>
      </c>
      <c r="Z205" s="41" t="str">
        <f>IFERROR(IF(Y205=0,"",ROUNDUP(Y205/H205,0)*0.00902),"")</f>
        <v/>
      </c>
      <c r="AA205" s="68" t="s">
        <v>45</v>
      </c>
      <c r="AB205" s="69" t="s">
        <v>45</v>
      </c>
      <c r="AC205" s="282" t="s">
        <v>359</v>
      </c>
      <c r="AG205" s="78"/>
      <c r="AJ205" s="84" t="s">
        <v>45</v>
      </c>
      <c r="AK205" s="84">
        <v>0</v>
      </c>
      <c r="BB205" s="283" t="s">
        <v>66</v>
      </c>
      <c r="BM205" s="78">
        <f t="shared" si="27"/>
        <v>0</v>
      </c>
      <c r="BN205" s="78">
        <f t="shared" si="28"/>
        <v>0</v>
      </c>
      <c r="BO205" s="78">
        <f t="shared" si="29"/>
        <v>0</v>
      </c>
      <c r="BP205" s="78">
        <f t="shared" si="30"/>
        <v>0</v>
      </c>
    </row>
    <row r="206" spans="1:68" ht="27" customHeight="1" x14ac:dyDescent="0.25">
      <c r="A206" s="63" t="s">
        <v>360</v>
      </c>
      <c r="B206" s="63" t="s">
        <v>361</v>
      </c>
      <c r="C206" s="36">
        <v>4301031220</v>
      </c>
      <c r="D206" s="804">
        <v>4680115882669</v>
      </c>
      <c r="E206" s="804"/>
      <c r="F206" s="62">
        <v>0.9</v>
      </c>
      <c r="G206" s="37">
        <v>6</v>
      </c>
      <c r="H206" s="62">
        <v>5.4</v>
      </c>
      <c r="I206" s="62">
        <v>5.61</v>
      </c>
      <c r="J206" s="37">
        <v>132</v>
      </c>
      <c r="K206" s="37" t="s">
        <v>113</v>
      </c>
      <c r="L206" s="37" t="s">
        <v>45</v>
      </c>
      <c r="M206" s="38" t="s">
        <v>82</v>
      </c>
      <c r="N206" s="38"/>
      <c r="O206" s="37">
        <v>40</v>
      </c>
      <c r="P206" s="9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806"/>
      <c r="R206" s="806"/>
      <c r="S206" s="806"/>
      <c r="T206" s="807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6"/>
        <v>0</v>
      </c>
      <c r="Z206" s="41" t="str">
        <f>IFERROR(IF(Y206=0,"",ROUNDUP(Y206/H206,0)*0.00902),"")</f>
        <v/>
      </c>
      <c r="AA206" s="68" t="s">
        <v>45</v>
      </c>
      <c r="AB206" s="69" t="s">
        <v>45</v>
      </c>
      <c r="AC206" s="284" t="s">
        <v>362</v>
      </c>
      <c r="AG206" s="78"/>
      <c r="AJ206" s="84" t="s">
        <v>45</v>
      </c>
      <c r="AK206" s="84">
        <v>0</v>
      </c>
      <c r="BB206" s="285" t="s">
        <v>66</v>
      </c>
      <c r="BM206" s="78">
        <f t="shared" si="27"/>
        <v>0</v>
      </c>
      <c r="BN206" s="78">
        <f t="shared" si="28"/>
        <v>0</v>
      </c>
      <c r="BO206" s="78">
        <f t="shared" si="29"/>
        <v>0</v>
      </c>
      <c r="BP206" s="78">
        <f t="shared" si="30"/>
        <v>0</v>
      </c>
    </row>
    <row r="207" spans="1:68" ht="27" customHeight="1" x14ac:dyDescent="0.25">
      <c r="A207" s="63" t="s">
        <v>363</v>
      </c>
      <c r="B207" s="63" t="s">
        <v>364</v>
      </c>
      <c r="C207" s="36">
        <v>4301031221</v>
      </c>
      <c r="D207" s="804">
        <v>4680115882676</v>
      </c>
      <c r="E207" s="804"/>
      <c r="F207" s="62">
        <v>0.9</v>
      </c>
      <c r="G207" s="37">
        <v>6</v>
      </c>
      <c r="H207" s="62">
        <v>5.4</v>
      </c>
      <c r="I207" s="62">
        <v>5.61</v>
      </c>
      <c r="J207" s="37">
        <v>132</v>
      </c>
      <c r="K207" s="37" t="s">
        <v>113</v>
      </c>
      <c r="L207" s="37" t="s">
        <v>45</v>
      </c>
      <c r="M207" s="38" t="s">
        <v>82</v>
      </c>
      <c r="N207" s="38"/>
      <c r="O207" s="37">
        <v>40</v>
      </c>
      <c r="P207" s="9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806"/>
      <c r="R207" s="806"/>
      <c r="S207" s="806"/>
      <c r="T207" s="807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IFERROR(IF(Y207=0,"",ROUNDUP(Y207/H207,0)*0.00902),"")</f>
        <v/>
      </c>
      <c r="AA207" s="68" t="s">
        <v>45</v>
      </c>
      <c r="AB207" s="69" t="s">
        <v>45</v>
      </c>
      <c r="AC207" s="286" t="s">
        <v>365</v>
      </c>
      <c r="AG207" s="78"/>
      <c r="AJ207" s="84" t="s">
        <v>45</v>
      </c>
      <c r="AK207" s="84">
        <v>0</v>
      </c>
      <c r="BB207" s="287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27" customHeight="1" x14ac:dyDescent="0.25">
      <c r="A208" s="63" t="s">
        <v>366</v>
      </c>
      <c r="B208" s="63" t="s">
        <v>367</v>
      </c>
      <c r="C208" s="36">
        <v>4301031223</v>
      </c>
      <c r="D208" s="804">
        <v>4680115884014</v>
      </c>
      <c r="E208" s="804"/>
      <c r="F208" s="62">
        <v>0.3</v>
      </c>
      <c r="G208" s="37">
        <v>6</v>
      </c>
      <c r="H208" s="62">
        <v>1.8</v>
      </c>
      <c r="I208" s="62">
        <v>1.93</v>
      </c>
      <c r="J208" s="37">
        <v>234</v>
      </c>
      <c r="K208" s="37" t="s">
        <v>123</v>
      </c>
      <c r="L208" s="37" t="s">
        <v>45</v>
      </c>
      <c r="M208" s="38" t="s">
        <v>82</v>
      </c>
      <c r="N208" s="38"/>
      <c r="O208" s="37">
        <v>40</v>
      </c>
      <c r="P208" s="9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806"/>
      <c r="R208" s="806"/>
      <c r="S208" s="806"/>
      <c r="T208" s="807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88" t="s">
        <v>356</v>
      </c>
      <c r="AG208" s="78"/>
      <c r="AJ208" s="84" t="s">
        <v>45</v>
      </c>
      <c r="AK208" s="84">
        <v>0</v>
      </c>
      <c r="BB208" s="289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customHeight="1" x14ac:dyDescent="0.25">
      <c r="A209" s="63" t="s">
        <v>368</v>
      </c>
      <c r="B209" s="63" t="s">
        <v>369</v>
      </c>
      <c r="C209" s="36">
        <v>4301031222</v>
      </c>
      <c r="D209" s="804">
        <v>4680115884007</v>
      </c>
      <c r="E209" s="804"/>
      <c r="F209" s="62">
        <v>0.3</v>
      </c>
      <c r="G209" s="37">
        <v>6</v>
      </c>
      <c r="H209" s="62">
        <v>1.8</v>
      </c>
      <c r="I209" s="62">
        <v>1.9</v>
      </c>
      <c r="J209" s="37">
        <v>234</v>
      </c>
      <c r="K209" s="37" t="s">
        <v>123</v>
      </c>
      <c r="L209" s="37" t="s">
        <v>45</v>
      </c>
      <c r="M209" s="38" t="s">
        <v>82</v>
      </c>
      <c r="N209" s="38"/>
      <c r="O209" s="37">
        <v>40</v>
      </c>
      <c r="P209" s="9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806"/>
      <c r="R209" s="806"/>
      <c r="S209" s="806"/>
      <c r="T209" s="807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>IFERROR(IF(Y209=0,"",ROUNDUP(Y209/H209,0)*0.00502),"")</f>
        <v/>
      </c>
      <c r="AA209" s="68" t="s">
        <v>45</v>
      </c>
      <c r="AB209" s="69" t="s">
        <v>45</v>
      </c>
      <c r="AC209" s="290" t="s">
        <v>359</v>
      </c>
      <c r="AG209" s="78"/>
      <c r="AJ209" s="84" t="s">
        <v>45</v>
      </c>
      <c r="AK209" s="84">
        <v>0</v>
      </c>
      <c r="BB209" s="291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 x14ac:dyDescent="0.25">
      <c r="A210" s="63" t="s">
        <v>370</v>
      </c>
      <c r="B210" s="63" t="s">
        <v>371</v>
      </c>
      <c r="C210" s="36">
        <v>4301031229</v>
      </c>
      <c r="D210" s="804">
        <v>4680115884038</v>
      </c>
      <c r="E210" s="804"/>
      <c r="F210" s="62">
        <v>0.3</v>
      </c>
      <c r="G210" s="37">
        <v>6</v>
      </c>
      <c r="H210" s="62">
        <v>1.8</v>
      </c>
      <c r="I210" s="62">
        <v>1.9</v>
      </c>
      <c r="J210" s="37">
        <v>234</v>
      </c>
      <c r="K210" s="37" t="s">
        <v>123</v>
      </c>
      <c r="L210" s="37" t="s">
        <v>45</v>
      </c>
      <c r="M210" s="38" t="s">
        <v>82</v>
      </c>
      <c r="N210" s="38"/>
      <c r="O210" s="37">
        <v>40</v>
      </c>
      <c r="P210" s="9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806"/>
      <c r="R210" s="806"/>
      <c r="S210" s="806"/>
      <c r="T210" s="807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>IFERROR(IF(Y210=0,"",ROUNDUP(Y210/H210,0)*0.00502),"")</f>
        <v/>
      </c>
      <c r="AA210" s="68" t="s">
        <v>45</v>
      </c>
      <c r="AB210" s="69" t="s">
        <v>45</v>
      </c>
      <c r="AC210" s="292" t="s">
        <v>362</v>
      </c>
      <c r="AG210" s="78"/>
      <c r="AJ210" s="84" t="s">
        <v>45</v>
      </c>
      <c r="AK210" s="84">
        <v>0</v>
      </c>
      <c r="BB210" s="293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 x14ac:dyDescent="0.25">
      <c r="A211" s="63" t="s">
        <v>372</v>
      </c>
      <c r="B211" s="63" t="s">
        <v>373</v>
      </c>
      <c r="C211" s="36">
        <v>4301031225</v>
      </c>
      <c r="D211" s="804">
        <v>4680115884021</v>
      </c>
      <c r="E211" s="804"/>
      <c r="F211" s="62">
        <v>0.3</v>
      </c>
      <c r="G211" s="37">
        <v>6</v>
      </c>
      <c r="H211" s="62">
        <v>1.8</v>
      </c>
      <c r="I211" s="62">
        <v>1.9</v>
      </c>
      <c r="J211" s="37">
        <v>234</v>
      </c>
      <c r="K211" s="37" t="s">
        <v>123</v>
      </c>
      <c r="L211" s="37" t="s">
        <v>45</v>
      </c>
      <c r="M211" s="38" t="s">
        <v>82</v>
      </c>
      <c r="N211" s="38"/>
      <c r="O211" s="37">
        <v>40</v>
      </c>
      <c r="P211" s="9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806"/>
      <c r="R211" s="806"/>
      <c r="S211" s="806"/>
      <c r="T211" s="807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>IFERROR(IF(Y211=0,"",ROUNDUP(Y211/H211,0)*0.00502),"")</f>
        <v/>
      </c>
      <c r="AA211" s="68" t="s">
        <v>45</v>
      </c>
      <c r="AB211" s="69" t="s">
        <v>45</v>
      </c>
      <c r="AC211" s="294" t="s">
        <v>365</v>
      </c>
      <c r="AG211" s="78"/>
      <c r="AJ211" s="84" t="s">
        <v>45</v>
      </c>
      <c r="AK211" s="84">
        <v>0</v>
      </c>
      <c r="BB211" s="295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x14ac:dyDescent="0.2">
      <c r="A212" s="814"/>
      <c r="B212" s="814"/>
      <c r="C212" s="814"/>
      <c r="D212" s="814"/>
      <c r="E212" s="814"/>
      <c r="F212" s="814"/>
      <c r="G212" s="814"/>
      <c r="H212" s="814"/>
      <c r="I212" s="814"/>
      <c r="J212" s="814"/>
      <c r="K212" s="814"/>
      <c r="L212" s="814"/>
      <c r="M212" s="814"/>
      <c r="N212" s="814"/>
      <c r="O212" s="815"/>
      <c r="P212" s="811" t="s">
        <v>40</v>
      </c>
      <c r="Q212" s="812"/>
      <c r="R212" s="812"/>
      <c r="S212" s="812"/>
      <c r="T212" s="812"/>
      <c r="U212" s="812"/>
      <c r="V212" s="813"/>
      <c r="W212" s="42" t="s">
        <v>39</v>
      </c>
      <c r="X212" s="43">
        <f>IFERROR(X204/H204,"0")+IFERROR(X205/H205,"0")+IFERROR(X206/H206,"0")+IFERROR(X207/H207,"0")+IFERROR(X208/H208,"0")+IFERROR(X209/H209,"0")+IFERROR(X210/H210,"0")+IFERROR(X211/H211,"0")</f>
        <v>0</v>
      </c>
      <c r="Y212" s="43">
        <f>IFERROR(Y204/H204,"0")+IFERROR(Y205/H205,"0")+IFERROR(Y206/H206,"0")+IFERROR(Y207/H207,"0")+IFERROR(Y208/H208,"0")+IFERROR(Y209/H209,"0")+IFERROR(Y210/H210,"0")+IFERROR(Y211/H211,"0")</f>
        <v>0</v>
      </c>
      <c r="Z212" s="43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67"/>
      <c r="AB212" s="67"/>
      <c r="AC212" s="67"/>
    </row>
    <row r="213" spans="1:68" x14ac:dyDescent="0.2">
      <c r="A213" s="814"/>
      <c r="B213" s="814"/>
      <c r="C213" s="814"/>
      <c r="D213" s="814"/>
      <c r="E213" s="814"/>
      <c r="F213" s="814"/>
      <c r="G213" s="814"/>
      <c r="H213" s="814"/>
      <c r="I213" s="814"/>
      <c r="J213" s="814"/>
      <c r="K213" s="814"/>
      <c r="L213" s="814"/>
      <c r="M213" s="814"/>
      <c r="N213" s="814"/>
      <c r="O213" s="815"/>
      <c r="P213" s="811" t="s">
        <v>40</v>
      </c>
      <c r="Q213" s="812"/>
      <c r="R213" s="812"/>
      <c r="S213" s="812"/>
      <c r="T213" s="812"/>
      <c r="U213" s="812"/>
      <c r="V213" s="813"/>
      <c r="W213" s="42" t="s">
        <v>0</v>
      </c>
      <c r="X213" s="43">
        <f>IFERROR(SUM(X204:X211),"0")</f>
        <v>0</v>
      </c>
      <c r="Y213" s="43">
        <f>IFERROR(SUM(Y204:Y211),"0")</f>
        <v>0</v>
      </c>
      <c r="Z213" s="42"/>
      <c r="AA213" s="67"/>
      <c r="AB213" s="67"/>
      <c r="AC213" s="67"/>
    </row>
    <row r="214" spans="1:68" ht="14.25" customHeight="1" x14ac:dyDescent="0.25">
      <c r="A214" s="803" t="s">
        <v>78</v>
      </c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66"/>
      <c r="AB214" s="66"/>
      <c r="AC214" s="80"/>
    </row>
    <row r="215" spans="1:68" ht="27" customHeight="1" x14ac:dyDescent="0.25">
      <c r="A215" s="63" t="s">
        <v>374</v>
      </c>
      <c r="B215" s="63" t="s">
        <v>375</v>
      </c>
      <c r="C215" s="36">
        <v>4301051408</v>
      </c>
      <c r="D215" s="804">
        <v>4680115881594</v>
      </c>
      <c r="E215" s="804"/>
      <c r="F215" s="62">
        <v>1.35</v>
      </c>
      <c r="G215" s="37">
        <v>6</v>
      </c>
      <c r="H215" s="62">
        <v>8.1</v>
      </c>
      <c r="I215" s="62">
        <v>8.6189999999999998</v>
      </c>
      <c r="J215" s="37">
        <v>64</v>
      </c>
      <c r="K215" s="37" t="s">
        <v>106</v>
      </c>
      <c r="L215" s="37" t="s">
        <v>45</v>
      </c>
      <c r="M215" s="38" t="s">
        <v>112</v>
      </c>
      <c r="N215" s="38"/>
      <c r="O215" s="37">
        <v>40</v>
      </c>
      <c r="P215" s="9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806"/>
      <c r="R215" s="806"/>
      <c r="S215" s="806"/>
      <c r="T215" s="807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ref="Y215:Y226" si="31">IFERROR(IF(X215="",0,CEILING((X215/$H215),1)*$H215),"")</f>
        <v>0</v>
      </c>
      <c r="Z215" s="41" t="str">
        <f>IFERROR(IF(Y215=0,"",ROUNDUP(Y215/H215,0)*0.01898),"")</f>
        <v/>
      </c>
      <c r="AA215" s="68" t="s">
        <v>45</v>
      </c>
      <c r="AB215" s="69" t="s">
        <v>45</v>
      </c>
      <c r="AC215" s="296" t="s">
        <v>376</v>
      </c>
      <c r="AG215" s="78"/>
      <c r="AJ215" s="84" t="s">
        <v>45</v>
      </c>
      <c r="AK215" s="84">
        <v>0</v>
      </c>
      <c r="BB215" s="297" t="s">
        <v>66</v>
      </c>
      <c r="BM215" s="78">
        <f t="shared" ref="BM215:BM226" si="32">IFERROR(X215*I215/H215,"0")</f>
        <v>0</v>
      </c>
      <c r="BN215" s="78">
        <f t="shared" ref="BN215:BN226" si="33">IFERROR(Y215*I215/H215,"0")</f>
        <v>0</v>
      </c>
      <c r="BO215" s="78">
        <f t="shared" ref="BO215:BO226" si="34">IFERROR(1/J215*(X215/H215),"0")</f>
        <v>0</v>
      </c>
      <c r="BP215" s="78">
        <f t="shared" ref="BP215:BP226" si="35">IFERROR(1/J215*(Y215/H215),"0")</f>
        <v>0</v>
      </c>
    </row>
    <row r="216" spans="1:68" ht="16.5" customHeight="1" x14ac:dyDescent="0.25">
      <c r="A216" s="63" t="s">
        <v>377</v>
      </c>
      <c r="B216" s="63" t="s">
        <v>378</v>
      </c>
      <c r="C216" s="36">
        <v>4301051943</v>
      </c>
      <c r="D216" s="804">
        <v>4680115880962</v>
      </c>
      <c r="E216" s="804"/>
      <c r="F216" s="62">
        <v>1.3</v>
      </c>
      <c r="G216" s="37">
        <v>6</v>
      </c>
      <c r="H216" s="62">
        <v>7.8</v>
      </c>
      <c r="I216" s="62">
        <v>8.3190000000000008</v>
      </c>
      <c r="J216" s="37">
        <v>64</v>
      </c>
      <c r="K216" s="37" t="s">
        <v>106</v>
      </c>
      <c r="L216" s="37" t="s">
        <v>45</v>
      </c>
      <c r="M216" s="38" t="s">
        <v>147</v>
      </c>
      <c r="N216" s="38"/>
      <c r="O216" s="37">
        <v>40</v>
      </c>
      <c r="P216" s="91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806"/>
      <c r="R216" s="806"/>
      <c r="S216" s="806"/>
      <c r="T216" s="807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>IFERROR(IF(Y216=0,"",ROUNDUP(Y216/H216,0)*0.01898),"")</f>
        <v/>
      </c>
      <c r="AA216" s="68" t="s">
        <v>45</v>
      </c>
      <c r="AB216" s="69" t="s">
        <v>45</v>
      </c>
      <c r="AC216" s="298" t="s">
        <v>379</v>
      </c>
      <c r="AG216" s="78"/>
      <c r="AJ216" s="84" t="s">
        <v>45</v>
      </c>
      <c r="AK216" s="84">
        <v>0</v>
      </c>
      <c r="BB216" s="299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ht="27" customHeight="1" x14ac:dyDescent="0.25">
      <c r="A217" s="63" t="s">
        <v>380</v>
      </c>
      <c r="B217" s="63" t="s">
        <v>381</v>
      </c>
      <c r="C217" s="36">
        <v>4301051411</v>
      </c>
      <c r="D217" s="804">
        <v>4680115881617</v>
      </c>
      <c r="E217" s="804"/>
      <c r="F217" s="62">
        <v>1.35</v>
      </c>
      <c r="G217" s="37">
        <v>6</v>
      </c>
      <c r="H217" s="62">
        <v>8.1</v>
      </c>
      <c r="I217" s="62">
        <v>8.6010000000000009</v>
      </c>
      <c r="J217" s="37">
        <v>64</v>
      </c>
      <c r="K217" s="37" t="s">
        <v>106</v>
      </c>
      <c r="L217" s="37" t="s">
        <v>45</v>
      </c>
      <c r="M217" s="38" t="s">
        <v>112</v>
      </c>
      <c r="N217" s="38"/>
      <c r="O217" s="37">
        <v>40</v>
      </c>
      <c r="P217" s="9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806"/>
      <c r="R217" s="806"/>
      <c r="S217" s="806"/>
      <c r="T217" s="807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1"/>
        <v>0</v>
      </c>
      <c r="Z217" s="41" t="str">
        <f>IFERROR(IF(Y217=0,"",ROUNDUP(Y217/H217,0)*0.01898),"")</f>
        <v/>
      </c>
      <c r="AA217" s="68" t="s">
        <v>45</v>
      </c>
      <c r="AB217" s="69" t="s">
        <v>45</v>
      </c>
      <c r="AC217" s="300" t="s">
        <v>382</v>
      </c>
      <c r="AG217" s="78"/>
      <c r="AJ217" s="84" t="s">
        <v>45</v>
      </c>
      <c r="AK217" s="84">
        <v>0</v>
      </c>
      <c r="BB217" s="301" t="s">
        <v>66</v>
      </c>
      <c r="BM217" s="78">
        <f t="shared" si="32"/>
        <v>0</v>
      </c>
      <c r="BN217" s="78">
        <f t="shared" si="33"/>
        <v>0</v>
      </c>
      <c r="BO217" s="78">
        <f t="shared" si="34"/>
        <v>0</v>
      </c>
      <c r="BP217" s="78">
        <f t="shared" si="35"/>
        <v>0</v>
      </c>
    </row>
    <row r="218" spans="1:68" ht="16.5" customHeight="1" x14ac:dyDescent="0.25">
      <c r="A218" s="63" t="s">
        <v>383</v>
      </c>
      <c r="B218" s="63" t="s">
        <v>384</v>
      </c>
      <c r="C218" s="36">
        <v>4301051656</v>
      </c>
      <c r="D218" s="804">
        <v>4680115880573</v>
      </c>
      <c r="E218" s="804"/>
      <c r="F218" s="62">
        <v>1.45</v>
      </c>
      <c r="G218" s="37">
        <v>6</v>
      </c>
      <c r="H218" s="62">
        <v>8.6999999999999993</v>
      </c>
      <c r="I218" s="62">
        <v>9.2189999999999994</v>
      </c>
      <c r="J218" s="37">
        <v>64</v>
      </c>
      <c r="K218" s="37" t="s">
        <v>106</v>
      </c>
      <c r="L218" s="37" t="s">
        <v>45</v>
      </c>
      <c r="M218" s="38" t="s">
        <v>112</v>
      </c>
      <c r="N218" s="38"/>
      <c r="O218" s="37">
        <v>45</v>
      </c>
      <c r="P218" s="9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806"/>
      <c r="R218" s="806"/>
      <c r="S218" s="806"/>
      <c r="T218" s="807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1"/>
        <v>0</v>
      </c>
      <c r="Z218" s="41" t="str">
        <f>IFERROR(IF(Y218=0,"",ROUNDUP(Y218/H218,0)*0.01898),"")</f>
        <v/>
      </c>
      <c r="AA218" s="68" t="s">
        <v>45</v>
      </c>
      <c r="AB218" s="69" t="s">
        <v>45</v>
      </c>
      <c r="AC218" s="302" t="s">
        <v>385</v>
      </c>
      <c r="AG218" s="78"/>
      <c r="AJ218" s="84" t="s">
        <v>45</v>
      </c>
      <c r="AK218" s="84">
        <v>0</v>
      </c>
      <c r="BB218" s="303" t="s">
        <v>66</v>
      </c>
      <c r="BM218" s="78">
        <f t="shared" si="32"/>
        <v>0</v>
      </c>
      <c r="BN218" s="78">
        <f t="shared" si="33"/>
        <v>0</v>
      </c>
      <c r="BO218" s="78">
        <f t="shared" si="34"/>
        <v>0</v>
      </c>
      <c r="BP218" s="78">
        <f t="shared" si="35"/>
        <v>0</v>
      </c>
    </row>
    <row r="219" spans="1:68" ht="27" customHeight="1" x14ac:dyDescent="0.25">
      <c r="A219" s="63" t="s">
        <v>386</v>
      </c>
      <c r="B219" s="63" t="s">
        <v>387</v>
      </c>
      <c r="C219" s="36">
        <v>4301051407</v>
      </c>
      <c r="D219" s="804">
        <v>4680115882195</v>
      </c>
      <c r="E219" s="804"/>
      <c r="F219" s="62">
        <v>0.4</v>
      </c>
      <c r="G219" s="37">
        <v>6</v>
      </c>
      <c r="H219" s="62">
        <v>2.4</v>
      </c>
      <c r="I219" s="62">
        <v>2.67</v>
      </c>
      <c r="J219" s="37">
        <v>182</v>
      </c>
      <c r="K219" s="37" t="s">
        <v>83</v>
      </c>
      <c r="L219" s="37" t="s">
        <v>45</v>
      </c>
      <c r="M219" s="38" t="s">
        <v>112</v>
      </c>
      <c r="N219" s="38"/>
      <c r="O219" s="37">
        <v>40</v>
      </c>
      <c r="P219" s="9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806"/>
      <c r="R219" s="806"/>
      <c r="S219" s="806"/>
      <c r="T219" s="807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1"/>
        <v>0</v>
      </c>
      <c r="Z219" s="41" t="str">
        <f t="shared" ref="Z219:Z226" si="36">IFERROR(IF(Y219=0,"",ROUNDUP(Y219/H219,0)*0.00651),"")</f>
        <v/>
      </c>
      <c r="AA219" s="68" t="s">
        <v>45</v>
      </c>
      <c r="AB219" s="69" t="s">
        <v>45</v>
      </c>
      <c r="AC219" s="304" t="s">
        <v>376</v>
      </c>
      <c r="AG219" s="78"/>
      <c r="AJ219" s="84" t="s">
        <v>45</v>
      </c>
      <c r="AK219" s="84">
        <v>0</v>
      </c>
      <c r="BB219" s="305" t="s">
        <v>66</v>
      </c>
      <c r="BM219" s="78">
        <f t="shared" si="32"/>
        <v>0</v>
      </c>
      <c r="BN219" s="78">
        <f t="shared" si="33"/>
        <v>0</v>
      </c>
      <c r="BO219" s="78">
        <f t="shared" si="34"/>
        <v>0</v>
      </c>
      <c r="BP219" s="78">
        <f t="shared" si="35"/>
        <v>0</v>
      </c>
    </row>
    <row r="220" spans="1:68" ht="27" customHeight="1" x14ac:dyDescent="0.25">
      <c r="A220" s="63" t="s">
        <v>388</v>
      </c>
      <c r="B220" s="63" t="s">
        <v>389</v>
      </c>
      <c r="C220" s="36">
        <v>4301051752</v>
      </c>
      <c r="D220" s="804">
        <v>4680115882607</v>
      </c>
      <c r="E220" s="804"/>
      <c r="F220" s="62">
        <v>0.3</v>
      </c>
      <c r="G220" s="37">
        <v>6</v>
      </c>
      <c r="H220" s="62">
        <v>1.8</v>
      </c>
      <c r="I220" s="62">
        <v>2.052</v>
      </c>
      <c r="J220" s="37">
        <v>182</v>
      </c>
      <c r="K220" s="37" t="s">
        <v>83</v>
      </c>
      <c r="L220" s="37" t="s">
        <v>45</v>
      </c>
      <c r="M220" s="38" t="s">
        <v>147</v>
      </c>
      <c r="N220" s="38"/>
      <c r="O220" s="37">
        <v>45</v>
      </c>
      <c r="P220" s="92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806"/>
      <c r="R220" s="806"/>
      <c r="S220" s="806"/>
      <c r="T220" s="807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1"/>
        <v>0</v>
      </c>
      <c r="Z220" s="41" t="str">
        <f t="shared" si="36"/>
        <v/>
      </c>
      <c r="AA220" s="68" t="s">
        <v>45</v>
      </c>
      <c r="AB220" s="69" t="s">
        <v>45</v>
      </c>
      <c r="AC220" s="306" t="s">
        <v>390</v>
      </c>
      <c r="AG220" s="78"/>
      <c r="AJ220" s="84" t="s">
        <v>45</v>
      </c>
      <c r="AK220" s="84">
        <v>0</v>
      </c>
      <c r="BB220" s="307" t="s">
        <v>66</v>
      </c>
      <c r="BM220" s="78">
        <f t="shared" si="32"/>
        <v>0</v>
      </c>
      <c r="BN220" s="78">
        <f t="shared" si="33"/>
        <v>0</v>
      </c>
      <c r="BO220" s="78">
        <f t="shared" si="34"/>
        <v>0</v>
      </c>
      <c r="BP220" s="78">
        <f t="shared" si="35"/>
        <v>0</v>
      </c>
    </row>
    <row r="221" spans="1:68" ht="27" customHeight="1" x14ac:dyDescent="0.25">
      <c r="A221" s="63" t="s">
        <v>391</v>
      </c>
      <c r="B221" s="63" t="s">
        <v>392</v>
      </c>
      <c r="C221" s="36">
        <v>4301051666</v>
      </c>
      <c r="D221" s="804">
        <v>4680115880092</v>
      </c>
      <c r="E221" s="804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83</v>
      </c>
      <c r="L221" s="37" t="s">
        <v>45</v>
      </c>
      <c r="M221" s="38" t="s">
        <v>112</v>
      </c>
      <c r="N221" s="38"/>
      <c r="O221" s="37">
        <v>45</v>
      </c>
      <c r="P221" s="92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806"/>
      <c r="R221" s="806"/>
      <c r="S221" s="806"/>
      <c r="T221" s="807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1"/>
        <v>0</v>
      </c>
      <c r="Z221" s="41" t="str">
        <f t="shared" si="36"/>
        <v/>
      </c>
      <c r="AA221" s="68" t="s">
        <v>45</v>
      </c>
      <c r="AB221" s="69" t="s">
        <v>45</v>
      </c>
      <c r="AC221" s="308" t="s">
        <v>385</v>
      </c>
      <c r="AG221" s="78"/>
      <c r="AJ221" s="84" t="s">
        <v>45</v>
      </c>
      <c r="AK221" s="84">
        <v>0</v>
      </c>
      <c r="BB221" s="309" t="s">
        <v>66</v>
      </c>
      <c r="BM221" s="78">
        <f t="shared" si="32"/>
        <v>0</v>
      </c>
      <c r="BN221" s="78">
        <f t="shared" si="33"/>
        <v>0</v>
      </c>
      <c r="BO221" s="78">
        <f t="shared" si="34"/>
        <v>0</v>
      </c>
      <c r="BP221" s="78">
        <f t="shared" si="35"/>
        <v>0</v>
      </c>
    </row>
    <row r="222" spans="1:68" ht="27" customHeight="1" x14ac:dyDescent="0.25">
      <c r="A222" s="63" t="s">
        <v>393</v>
      </c>
      <c r="B222" s="63" t="s">
        <v>394</v>
      </c>
      <c r="C222" s="36">
        <v>4301051668</v>
      </c>
      <c r="D222" s="804">
        <v>4680115880221</v>
      </c>
      <c r="E222" s="804"/>
      <c r="F222" s="62">
        <v>0.4</v>
      </c>
      <c r="G222" s="37">
        <v>6</v>
      </c>
      <c r="H222" s="62">
        <v>2.4</v>
      </c>
      <c r="I222" s="62">
        <v>2.6520000000000001</v>
      </c>
      <c r="J222" s="37">
        <v>182</v>
      </c>
      <c r="K222" s="37" t="s">
        <v>83</v>
      </c>
      <c r="L222" s="37" t="s">
        <v>45</v>
      </c>
      <c r="M222" s="38" t="s">
        <v>112</v>
      </c>
      <c r="N222" s="38"/>
      <c r="O222" s="37">
        <v>45</v>
      </c>
      <c r="P222" s="9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806"/>
      <c r="R222" s="806"/>
      <c r="S222" s="806"/>
      <c r="T222" s="807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1"/>
        <v>0</v>
      </c>
      <c r="Z222" s="41" t="str">
        <f t="shared" si="36"/>
        <v/>
      </c>
      <c r="AA222" s="68" t="s">
        <v>45</v>
      </c>
      <c r="AB222" s="69" t="s">
        <v>45</v>
      </c>
      <c r="AC222" s="310" t="s">
        <v>385</v>
      </c>
      <c r="AG222" s="78"/>
      <c r="AJ222" s="84" t="s">
        <v>45</v>
      </c>
      <c r="AK222" s="84">
        <v>0</v>
      </c>
      <c r="BB222" s="311" t="s">
        <v>66</v>
      </c>
      <c r="BM222" s="78">
        <f t="shared" si="32"/>
        <v>0</v>
      </c>
      <c r="BN222" s="78">
        <f t="shared" si="33"/>
        <v>0</v>
      </c>
      <c r="BO222" s="78">
        <f t="shared" si="34"/>
        <v>0</v>
      </c>
      <c r="BP222" s="78">
        <f t="shared" si="35"/>
        <v>0</v>
      </c>
    </row>
    <row r="223" spans="1:68" ht="27" customHeight="1" x14ac:dyDescent="0.25">
      <c r="A223" s="63" t="s">
        <v>395</v>
      </c>
      <c r="B223" s="63" t="s">
        <v>396</v>
      </c>
      <c r="C223" s="36">
        <v>4301051749</v>
      </c>
      <c r="D223" s="804">
        <v>4680115882942</v>
      </c>
      <c r="E223" s="804"/>
      <c r="F223" s="62">
        <v>0.3</v>
      </c>
      <c r="G223" s="37">
        <v>6</v>
      </c>
      <c r="H223" s="62">
        <v>1.8</v>
      </c>
      <c r="I223" s="62">
        <v>2.052</v>
      </c>
      <c r="J223" s="37">
        <v>182</v>
      </c>
      <c r="K223" s="37" t="s">
        <v>83</v>
      </c>
      <c r="L223" s="37" t="s">
        <v>45</v>
      </c>
      <c r="M223" s="38" t="s">
        <v>82</v>
      </c>
      <c r="N223" s="38"/>
      <c r="O223" s="37">
        <v>40</v>
      </c>
      <c r="P223" s="92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806"/>
      <c r="R223" s="806"/>
      <c r="S223" s="806"/>
      <c r="T223" s="807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1"/>
        <v>0</v>
      </c>
      <c r="Z223" s="41" t="str">
        <f t="shared" si="36"/>
        <v/>
      </c>
      <c r="AA223" s="68" t="s">
        <v>45</v>
      </c>
      <c r="AB223" s="69" t="s">
        <v>45</v>
      </c>
      <c r="AC223" s="312" t="s">
        <v>397</v>
      </c>
      <c r="AG223" s="78"/>
      <c r="AJ223" s="84" t="s">
        <v>45</v>
      </c>
      <c r="AK223" s="84">
        <v>0</v>
      </c>
      <c r="BB223" s="313" t="s">
        <v>66</v>
      </c>
      <c r="BM223" s="78">
        <f t="shared" si="32"/>
        <v>0</v>
      </c>
      <c r="BN223" s="78">
        <f t="shared" si="33"/>
        <v>0</v>
      </c>
      <c r="BO223" s="78">
        <f t="shared" si="34"/>
        <v>0</v>
      </c>
      <c r="BP223" s="78">
        <f t="shared" si="35"/>
        <v>0</v>
      </c>
    </row>
    <row r="224" spans="1:68" ht="27" customHeight="1" x14ac:dyDescent="0.25">
      <c r="A224" s="63" t="s">
        <v>398</v>
      </c>
      <c r="B224" s="63" t="s">
        <v>399</v>
      </c>
      <c r="C224" s="36">
        <v>4301051753</v>
      </c>
      <c r="D224" s="804">
        <v>4680115880504</v>
      </c>
      <c r="E224" s="804"/>
      <c r="F224" s="62">
        <v>0.4</v>
      </c>
      <c r="G224" s="37">
        <v>6</v>
      </c>
      <c r="H224" s="62">
        <v>2.4</v>
      </c>
      <c r="I224" s="62">
        <v>2.6520000000000001</v>
      </c>
      <c r="J224" s="37">
        <v>182</v>
      </c>
      <c r="K224" s="37" t="s">
        <v>83</v>
      </c>
      <c r="L224" s="37" t="s">
        <v>45</v>
      </c>
      <c r="M224" s="38" t="s">
        <v>82</v>
      </c>
      <c r="N224" s="38"/>
      <c r="O224" s="37">
        <v>40</v>
      </c>
      <c r="P224" s="9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806"/>
      <c r="R224" s="806"/>
      <c r="S224" s="806"/>
      <c r="T224" s="807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1"/>
        <v>0</v>
      </c>
      <c r="Z224" s="41" t="str">
        <f t="shared" si="36"/>
        <v/>
      </c>
      <c r="AA224" s="68" t="s">
        <v>45</v>
      </c>
      <c r="AB224" s="69" t="s">
        <v>45</v>
      </c>
      <c r="AC224" s="314" t="s">
        <v>397</v>
      </c>
      <c r="AG224" s="78"/>
      <c r="AJ224" s="84" t="s">
        <v>45</v>
      </c>
      <c r="AK224" s="84">
        <v>0</v>
      </c>
      <c r="BB224" s="315" t="s">
        <v>66</v>
      </c>
      <c r="BM224" s="78">
        <f t="shared" si="32"/>
        <v>0</v>
      </c>
      <c r="BN224" s="78">
        <f t="shared" si="33"/>
        <v>0</v>
      </c>
      <c r="BO224" s="78">
        <f t="shared" si="34"/>
        <v>0</v>
      </c>
      <c r="BP224" s="78">
        <f t="shared" si="35"/>
        <v>0</v>
      </c>
    </row>
    <row r="225" spans="1:68" ht="27" customHeight="1" x14ac:dyDescent="0.25">
      <c r="A225" s="63" t="s">
        <v>400</v>
      </c>
      <c r="B225" s="63" t="s">
        <v>401</v>
      </c>
      <c r="C225" s="36">
        <v>4301051410</v>
      </c>
      <c r="D225" s="804">
        <v>4680115882164</v>
      </c>
      <c r="E225" s="804"/>
      <c r="F225" s="62">
        <v>0.4</v>
      </c>
      <c r="G225" s="37">
        <v>6</v>
      </c>
      <c r="H225" s="62">
        <v>2.4</v>
      </c>
      <c r="I225" s="62">
        <v>2.6579999999999999</v>
      </c>
      <c r="J225" s="37">
        <v>182</v>
      </c>
      <c r="K225" s="37" t="s">
        <v>83</v>
      </c>
      <c r="L225" s="37" t="s">
        <v>45</v>
      </c>
      <c r="M225" s="38" t="s">
        <v>112</v>
      </c>
      <c r="N225" s="38"/>
      <c r="O225" s="37">
        <v>40</v>
      </c>
      <c r="P225" s="9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806"/>
      <c r="R225" s="806"/>
      <c r="S225" s="806"/>
      <c r="T225" s="807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1"/>
        <v>0</v>
      </c>
      <c r="Z225" s="41" t="str">
        <f t="shared" si="36"/>
        <v/>
      </c>
      <c r="AA225" s="68" t="s">
        <v>45</v>
      </c>
      <c r="AB225" s="69" t="s">
        <v>45</v>
      </c>
      <c r="AC225" s="316" t="s">
        <v>402</v>
      </c>
      <c r="AG225" s="78"/>
      <c r="AJ225" s="84" t="s">
        <v>45</v>
      </c>
      <c r="AK225" s="84">
        <v>0</v>
      </c>
      <c r="BB225" s="317" t="s">
        <v>66</v>
      </c>
      <c r="BM225" s="78">
        <f t="shared" si="32"/>
        <v>0</v>
      </c>
      <c r="BN225" s="78">
        <f t="shared" si="33"/>
        <v>0</v>
      </c>
      <c r="BO225" s="78">
        <f t="shared" si="34"/>
        <v>0</v>
      </c>
      <c r="BP225" s="78">
        <f t="shared" si="35"/>
        <v>0</v>
      </c>
    </row>
    <row r="226" spans="1:68" ht="27" customHeight="1" x14ac:dyDescent="0.25">
      <c r="A226" s="63" t="s">
        <v>403</v>
      </c>
      <c r="B226" s="63" t="s">
        <v>404</v>
      </c>
      <c r="C226" s="36">
        <v>4301051994</v>
      </c>
      <c r="D226" s="804">
        <v>4680115882867</v>
      </c>
      <c r="E226" s="804"/>
      <c r="F226" s="62">
        <v>0.4</v>
      </c>
      <c r="G226" s="37">
        <v>6</v>
      </c>
      <c r="H226" s="62">
        <v>2.4</v>
      </c>
      <c r="I226" s="62">
        <v>2.58</v>
      </c>
      <c r="J226" s="37">
        <v>182</v>
      </c>
      <c r="K226" s="37" t="s">
        <v>83</v>
      </c>
      <c r="L226" s="37" t="s">
        <v>45</v>
      </c>
      <c r="M226" s="38" t="s">
        <v>406</v>
      </c>
      <c r="N226" s="38"/>
      <c r="O226" s="37">
        <v>40</v>
      </c>
      <c r="P226" s="928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806"/>
      <c r="R226" s="806"/>
      <c r="S226" s="806"/>
      <c r="T226" s="807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1"/>
        <v>0</v>
      </c>
      <c r="Z226" s="41" t="str">
        <f t="shared" si="36"/>
        <v/>
      </c>
      <c r="AA226" s="68" t="s">
        <v>45</v>
      </c>
      <c r="AB226" s="69" t="s">
        <v>45</v>
      </c>
      <c r="AC226" s="318" t="s">
        <v>405</v>
      </c>
      <c r="AG226" s="78"/>
      <c r="AJ226" s="84" t="s">
        <v>45</v>
      </c>
      <c r="AK226" s="84">
        <v>0</v>
      </c>
      <c r="BB226" s="319" t="s">
        <v>66</v>
      </c>
      <c r="BM226" s="78">
        <f t="shared" si="32"/>
        <v>0</v>
      </c>
      <c r="BN226" s="78">
        <f t="shared" si="33"/>
        <v>0</v>
      </c>
      <c r="BO226" s="78">
        <f t="shared" si="34"/>
        <v>0</v>
      </c>
      <c r="BP226" s="78">
        <f t="shared" si="35"/>
        <v>0</v>
      </c>
    </row>
    <row r="227" spans="1:68" x14ac:dyDescent="0.2">
      <c r="A227" s="814"/>
      <c r="B227" s="814"/>
      <c r="C227" s="814"/>
      <c r="D227" s="814"/>
      <c r="E227" s="814"/>
      <c r="F227" s="814"/>
      <c r="G227" s="814"/>
      <c r="H227" s="814"/>
      <c r="I227" s="814"/>
      <c r="J227" s="814"/>
      <c r="K227" s="814"/>
      <c r="L227" s="814"/>
      <c r="M227" s="814"/>
      <c r="N227" s="814"/>
      <c r="O227" s="815"/>
      <c r="P227" s="811" t="s">
        <v>40</v>
      </c>
      <c r="Q227" s="812"/>
      <c r="R227" s="812"/>
      <c r="S227" s="812"/>
      <c r="T227" s="812"/>
      <c r="U227" s="812"/>
      <c r="V227" s="813"/>
      <c r="W227" s="42" t="s">
        <v>39</v>
      </c>
      <c r="X227" s="43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43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43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814"/>
      <c r="B228" s="814"/>
      <c r="C228" s="814"/>
      <c r="D228" s="814"/>
      <c r="E228" s="814"/>
      <c r="F228" s="814"/>
      <c r="G228" s="814"/>
      <c r="H228" s="814"/>
      <c r="I228" s="814"/>
      <c r="J228" s="814"/>
      <c r="K228" s="814"/>
      <c r="L228" s="814"/>
      <c r="M228" s="814"/>
      <c r="N228" s="814"/>
      <c r="O228" s="815"/>
      <c r="P228" s="811" t="s">
        <v>40</v>
      </c>
      <c r="Q228" s="812"/>
      <c r="R228" s="812"/>
      <c r="S228" s="812"/>
      <c r="T228" s="812"/>
      <c r="U228" s="812"/>
      <c r="V228" s="813"/>
      <c r="W228" s="42" t="s">
        <v>0</v>
      </c>
      <c r="X228" s="43">
        <f>IFERROR(SUM(X215:X226),"0")</f>
        <v>0</v>
      </c>
      <c r="Y228" s="43">
        <f>IFERROR(SUM(Y215:Y226),"0")</f>
        <v>0</v>
      </c>
      <c r="Z228" s="42"/>
      <c r="AA228" s="67"/>
      <c r="AB228" s="67"/>
      <c r="AC228" s="67"/>
    </row>
    <row r="229" spans="1:68" ht="14.25" customHeight="1" x14ac:dyDescent="0.25">
      <c r="A229" s="803" t="s">
        <v>190</v>
      </c>
      <c r="B229" s="803"/>
      <c r="C229" s="803"/>
      <c r="D229" s="803"/>
      <c r="E229" s="803"/>
      <c r="F229" s="803"/>
      <c r="G229" s="803"/>
      <c r="H229" s="803"/>
      <c r="I229" s="803"/>
      <c r="J229" s="803"/>
      <c r="K229" s="803"/>
      <c r="L229" s="803"/>
      <c r="M229" s="803"/>
      <c r="N229" s="803"/>
      <c r="O229" s="803"/>
      <c r="P229" s="803"/>
      <c r="Q229" s="803"/>
      <c r="R229" s="803"/>
      <c r="S229" s="803"/>
      <c r="T229" s="803"/>
      <c r="U229" s="803"/>
      <c r="V229" s="803"/>
      <c r="W229" s="803"/>
      <c r="X229" s="803"/>
      <c r="Y229" s="803"/>
      <c r="Z229" s="803"/>
      <c r="AA229" s="66"/>
      <c r="AB229" s="66"/>
      <c r="AC229" s="80"/>
    </row>
    <row r="230" spans="1:68" ht="27" customHeight="1" x14ac:dyDescent="0.25">
      <c r="A230" s="63" t="s">
        <v>407</v>
      </c>
      <c r="B230" s="63" t="s">
        <v>408</v>
      </c>
      <c r="C230" s="36">
        <v>4301060460</v>
      </c>
      <c r="D230" s="804">
        <v>4680115882874</v>
      </c>
      <c r="E230" s="804"/>
      <c r="F230" s="62">
        <v>0.8</v>
      </c>
      <c r="G230" s="37">
        <v>4</v>
      </c>
      <c r="H230" s="62">
        <v>3.2</v>
      </c>
      <c r="I230" s="62">
        <v>3.4660000000000002</v>
      </c>
      <c r="J230" s="37">
        <v>132</v>
      </c>
      <c r="K230" s="37" t="s">
        <v>113</v>
      </c>
      <c r="L230" s="37" t="s">
        <v>45</v>
      </c>
      <c r="M230" s="38" t="s">
        <v>147</v>
      </c>
      <c r="N230" s="38"/>
      <c r="O230" s="37">
        <v>30</v>
      </c>
      <c r="P230" s="929" t="s">
        <v>409</v>
      </c>
      <c r="Q230" s="806"/>
      <c r="R230" s="806"/>
      <c r="S230" s="806"/>
      <c r="T230" s="807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20" t="s">
        <v>410</v>
      </c>
      <c r="AG230" s="78"/>
      <c r="AJ230" s="84" t="s">
        <v>45</v>
      </c>
      <c r="AK230" s="84">
        <v>0</v>
      </c>
      <c r="BB230" s="321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ht="27" customHeight="1" x14ac:dyDescent="0.25">
      <c r="A231" s="63" t="s">
        <v>411</v>
      </c>
      <c r="B231" s="63" t="s">
        <v>412</v>
      </c>
      <c r="C231" s="36">
        <v>4301060516</v>
      </c>
      <c r="D231" s="804">
        <v>4680115884434</v>
      </c>
      <c r="E231" s="804"/>
      <c r="F231" s="62">
        <v>0.8</v>
      </c>
      <c r="G231" s="37">
        <v>4</v>
      </c>
      <c r="H231" s="62">
        <v>3.2</v>
      </c>
      <c r="I231" s="62">
        <v>3.4660000000000002</v>
      </c>
      <c r="J231" s="37">
        <v>132</v>
      </c>
      <c r="K231" s="37" t="s">
        <v>113</v>
      </c>
      <c r="L231" s="37" t="s">
        <v>45</v>
      </c>
      <c r="M231" s="38" t="s">
        <v>112</v>
      </c>
      <c r="N231" s="38"/>
      <c r="O231" s="37">
        <v>30</v>
      </c>
      <c r="P231" s="93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806"/>
      <c r="R231" s="806"/>
      <c r="S231" s="806"/>
      <c r="T231" s="807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22" t="s">
        <v>413</v>
      </c>
      <c r="AG231" s="78"/>
      <c r="AJ231" s="84" t="s">
        <v>45</v>
      </c>
      <c r="AK231" s="84">
        <v>0</v>
      </c>
      <c r="BB231" s="323" t="s">
        <v>66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 ht="27" customHeight="1" x14ac:dyDescent="0.25">
      <c r="A232" s="63" t="s">
        <v>414</v>
      </c>
      <c r="B232" s="63" t="s">
        <v>415</v>
      </c>
      <c r="C232" s="36">
        <v>4301060463</v>
      </c>
      <c r="D232" s="804">
        <v>4680115880818</v>
      </c>
      <c r="E232" s="804"/>
      <c r="F232" s="62">
        <v>0.4</v>
      </c>
      <c r="G232" s="37">
        <v>6</v>
      </c>
      <c r="H232" s="62">
        <v>2.4</v>
      </c>
      <c r="I232" s="62">
        <v>2.6520000000000001</v>
      </c>
      <c r="J232" s="37">
        <v>182</v>
      </c>
      <c r="K232" s="37" t="s">
        <v>83</v>
      </c>
      <c r="L232" s="37" t="s">
        <v>45</v>
      </c>
      <c r="M232" s="38" t="s">
        <v>147</v>
      </c>
      <c r="N232" s="38"/>
      <c r="O232" s="37">
        <v>40</v>
      </c>
      <c r="P232" s="93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806"/>
      <c r="R232" s="806"/>
      <c r="S232" s="806"/>
      <c r="T232" s="807"/>
      <c r="U232" s="39" t="s">
        <v>45</v>
      </c>
      <c r="V232" s="39" t="s">
        <v>45</v>
      </c>
      <c r="W232" s="40" t="s">
        <v>0</v>
      </c>
      <c r="X232" s="58">
        <v>0</v>
      </c>
      <c r="Y232" s="55">
        <f>IFERROR(IF(X232="",0,CEILING((X232/$H232),1)*$H232),"")</f>
        <v>0</v>
      </c>
      <c r="Z232" s="41" t="str">
        <f>IFERROR(IF(Y232=0,"",ROUNDUP(Y232/H232,0)*0.00651),"")</f>
        <v/>
      </c>
      <c r="AA232" s="68" t="s">
        <v>45</v>
      </c>
      <c r="AB232" s="69" t="s">
        <v>45</v>
      </c>
      <c r="AC232" s="324" t="s">
        <v>416</v>
      </c>
      <c r="AG232" s="78"/>
      <c r="AJ232" s="84" t="s">
        <v>45</v>
      </c>
      <c r="AK232" s="84">
        <v>0</v>
      </c>
      <c r="BB232" s="325" t="s">
        <v>66</v>
      </c>
      <c r="BM232" s="78">
        <f>IFERROR(X232*I232/H232,"0")</f>
        <v>0</v>
      </c>
      <c r="BN232" s="78">
        <f>IFERROR(Y232*I232/H232,"0")</f>
        <v>0</v>
      </c>
      <c r="BO232" s="78">
        <f>IFERROR(1/J232*(X232/H232),"0")</f>
        <v>0</v>
      </c>
      <c r="BP232" s="78">
        <f>IFERROR(1/J232*(Y232/H232),"0")</f>
        <v>0</v>
      </c>
    </row>
    <row r="233" spans="1:68" ht="27" customHeight="1" x14ac:dyDescent="0.25">
      <c r="A233" s="63" t="s">
        <v>417</v>
      </c>
      <c r="B233" s="63" t="s">
        <v>418</v>
      </c>
      <c r="C233" s="36">
        <v>4301060389</v>
      </c>
      <c r="D233" s="804">
        <v>4680115880801</v>
      </c>
      <c r="E233" s="804"/>
      <c r="F233" s="62">
        <v>0.4</v>
      </c>
      <c r="G233" s="37">
        <v>6</v>
      </c>
      <c r="H233" s="62">
        <v>2.4</v>
      </c>
      <c r="I233" s="62">
        <v>2.6520000000000001</v>
      </c>
      <c r="J233" s="37">
        <v>182</v>
      </c>
      <c r="K233" s="37" t="s">
        <v>83</v>
      </c>
      <c r="L233" s="37" t="s">
        <v>45</v>
      </c>
      <c r="M233" s="38" t="s">
        <v>112</v>
      </c>
      <c r="N233" s="38"/>
      <c r="O233" s="37">
        <v>40</v>
      </c>
      <c r="P233" s="93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806"/>
      <c r="R233" s="806"/>
      <c r="S233" s="806"/>
      <c r="T233" s="807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IFERROR(IF(Y233=0,"",ROUNDUP(Y233/H233,0)*0.00651),"")</f>
        <v/>
      </c>
      <c r="AA233" s="68" t="s">
        <v>45</v>
      </c>
      <c r="AB233" s="69" t="s">
        <v>45</v>
      </c>
      <c r="AC233" s="326" t="s">
        <v>410</v>
      </c>
      <c r="AG233" s="78"/>
      <c r="AJ233" s="84" t="s">
        <v>45</v>
      </c>
      <c r="AK233" s="84">
        <v>0</v>
      </c>
      <c r="BB233" s="327" t="s">
        <v>66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x14ac:dyDescent="0.2">
      <c r="A234" s="814"/>
      <c r="B234" s="814"/>
      <c r="C234" s="814"/>
      <c r="D234" s="814"/>
      <c r="E234" s="814"/>
      <c r="F234" s="814"/>
      <c r="G234" s="814"/>
      <c r="H234" s="814"/>
      <c r="I234" s="814"/>
      <c r="J234" s="814"/>
      <c r="K234" s="814"/>
      <c r="L234" s="814"/>
      <c r="M234" s="814"/>
      <c r="N234" s="814"/>
      <c r="O234" s="815"/>
      <c r="P234" s="811" t="s">
        <v>40</v>
      </c>
      <c r="Q234" s="812"/>
      <c r="R234" s="812"/>
      <c r="S234" s="812"/>
      <c r="T234" s="812"/>
      <c r="U234" s="812"/>
      <c r="V234" s="813"/>
      <c r="W234" s="42" t="s">
        <v>39</v>
      </c>
      <c r="X234" s="43">
        <f>IFERROR(X230/H230,"0")+IFERROR(X231/H231,"0")+IFERROR(X232/H232,"0")+IFERROR(X233/H233,"0")</f>
        <v>0</v>
      </c>
      <c r="Y234" s="43">
        <f>IFERROR(Y230/H230,"0")+IFERROR(Y231/H231,"0")+IFERROR(Y232/H232,"0")+IFERROR(Y233/H233,"0")</f>
        <v>0</v>
      </c>
      <c r="Z234" s="43">
        <f>IFERROR(IF(Z230="",0,Z230),"0")+IFERROR(IF(Z231="",0,Z231),"0")+IFERROR(IF(Z232="",0,Z232),"0")+IFERROR(IF(Z233="",0,Z233),"0")</f>
        <v>0</v>
      </c>
      <c r="AA234" s="67"/>
      <c r="AB234" s="67"/>
      <c r="AC234" s="67"/>
    </row>
    <row r="235" spans="1:68" x14ac:dyDescent="0.2">
      <c r="A235" s="814"/>
      <c r="B235" s="814"/>
      <c r="C235" s="814"/>
      <c r="D235" s="814"/>
      <c r="E235" s="814"/>
      <c r="F235" s="814"/>
      <c r="G235" s="814"/>
      <c r="H235" s="814"/>
      <c r="I235" s="814"/>
      <c r="J235" s="814"/>
      <c r="K235" s="814"/>
      <c r="L235" s="814"/>
      <c r="M235" s="814"/>
      <c r="N235" s="814"/>
      <c r="O235" s="815"/>
      <c r="P235" s="811" t="s">
        <v>40</v>
      </c>
      <c r="Q235" s="812"/>
      <c r="R235" s="812"/>
      <c r="S235" s="812"/>
      <c r="T235" s="812"/>
      <c r="U235" s="812"/>
      <c r="V235" s="813"/>
      <c r="W235" s="42" t="s">
        <v>0</v>
      </c>
      <c r="X235" s="43">
        <f>IFERROR(SUM(X230:X233),"0")</f>
        <v>0</v>
      </c>
      <c r="Y235" s="43">
        <f>IFERROR(SUM(Y230:Y233),"0")</f>
        <v>0</v>
      </c>
      <c r="Z235" s="42"/>
      <c r="AA235" s="67"/>
      <c r="AB235" s="67"/>
      <c r="AC235" s="67"/>
    </row>
    <row r="236" spans="1:68" ht="16.5" customHeight="1" x14ac:dyDescent="0.25">
      <c r="A236" s="802" t="s">
        <v>419</v>
      </c>
      <c r="B236" s="802"/>
      <c r="C236" s="802"/>
      <c r="D236" s="802"/>
      <c r="E236" s="802"/>
      <c r="F236" s="802"/>
      <c r="G236" s="802"/>
      <c r="H236" s="802"/>
      <c r="I236" s="802"/>
      <c r="J236" s="802"/>
      <c r="K236" s="802"/>
      <c r="L236" s="802"/>
      <c r="M236" s="802"/>
      <c r="N236" s="802"/>
      <c r="O236" s="802"/>
      <c r="P236" s="802"/>
      <c r="Q236" s="802"/>
      <c r="R236" s="802"/>
      <c r="S236" s="802"/>
      <c r="T236" s="802"/>
      <c r="U236" s="802"/>
      <c r="V236" s="802"/>
      <c r="W236" s="802"/>
      <c r="X236" s="802"/>
      <c r="Y236" s="802"/>
      <c r="Z236" s="802"/>
      <c r="AA236" s="65"/>
      <c r="AB236" s="65"/>
      <c r="AC236" s="79"/>
    </row>
    <row r="237" spans="1:68" ht="14.25" customHeight="1" x14ac:dyDescent="0.25">
      <c r="A237" s="803" t="s">
        <v>101</v>
      </c>
      <c r="B237" s="803"/>
      <c r="C237" s="803"/>
      <c r="D237" s="803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3"/>
      <c r="P237" s="803"/>
      <c r="Q237" s="803"/>
      <c r="R237" s="803"/>
      <c r="S237" s="803"/>
      <c r="T237" s="803"/>
      <c r="U237" s="803"/>
      <c r="V237" s="803"/>
      <c r="W237" s="803"/>
      <c r="X237" s="803"/>
      <c r="Y237" s="803"/>
      <c r="Z237" s="803"/>
      <c r="AA237" s="66"/>
      <c r="AB237" s="66"/>
      <c r="AC237" s="80"/>
    </row>
    <row r="238" spans="1:68" ht="27" customHeight="1" x14ac:dyDescent="0.25">
      <c r="A238" s="63" t="s">
        <v>420</v>
      </c>
      <c r="B238" s="63" t="s">
        <v>421</v>
      </c>
      <c r="C238" s="36">
        <v>4301011719</v>
      </c>
      <c r="D238" s="804">
        <v>4680115884298</v>
      </c>
      <c r="E238" s="804"/>
      <c r="F238" s="62">
        <v>1.45</v>
      </c>
      <c r="G238" s="37">
        <v>8</v>
      </c>
      <c r="H238" s="62">
        <v>11.6</v>
      </c>
      <c r="I238" s="62">
        <v>12.035</v>
      </c>
      <c r="J238" s="37">
        <v>64</v>
      </c>
      <c r="K238" s="37" t="s">
        <v>106</v>
      </c>
      <c r="L238" s="37" t="s">
        <v>45</v>
      </c>
      <c r="M238" s="38" t="s">
        <v>105</v>
      </c>
      <c r="N238" s="38"/>
      <c r="O238" s="37">
        <v>55</v>
      </c>
      <c r="P238" s="9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806"/>
      <c r="R238" s="806"/>
      <c r="S238" s="806"/>
      <c r="T238" s="807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IFERROR(IF(Y238=0,"",ROUNDUP(Y238/H238,0)*0.01898),"")</f>
        <v/>
      </c>
      <c r="AA238" s="68" t="s">
        <v>45</v>
      </c>
      <c r="AB238" s="69" t="s">
        <v>45</v>
      </c>
      <c r="AC238" s="328" t="s">
        <v>422</v>
      </c>
      <c r="AG238" s="78"/>
      <c r="AJ238" s="84" t="s">
        <v>45</v>
      </c>
      <c r="AK238" s="84">
        <v>0</v>
      </c>
      <c r="BB238" s="329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t="27" customHeight="1" x14ac:dyDescent="0.25">
      <c r="A239" s="63" t="s">
        <v>423</v>
      </c>
      <c r="B239" s="63" t="s">
        <v>424</v>
      </c>
      <c r="C239" s="36">
        <v>4301011733</v>
      </c>
      <c r="D239" s="804">
        <v>4680115884250</v>
      </c>
      <c r="E239" s="804"/>
      <c r="F239" s="62">
        <v>1.45</v>
      </c>
      <c r="G239" s="37">
        <v>8</v>
      </c>
      <c r="H239" s="62">
        <v>11.6</v>
      </c>
      <c r="I239" s="62">
        <v>12.035</v>
      </c>
      <c r="J239" s="37">
        <v>64</v>
      </c>
      <c r="K239" s="37" t="s">
        <v>106</v>
      </c>
      <c r="L239" s="37" t="s">
        <v>45</v>
      </c>
      <c r="M239" s="38" t="s">
        <v>112</v>
      </c>
      <c r="N239" s="38"/>
      <c r="O239" s="37">
        <v>55</v>
      </c>
      <c r="P239" s="93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806"/>
      <c r="R239" s="806"/>
      <c r="S239" s="806"/>
      <c r="T239" s="807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IFERROR(IF(Y239=0,"",ROUNDUP(Y239/H239,0)*0.01898),"")</f>
        <v/>
      </c>
      <c r="AA239" s="68" t="s">
        <v>45</v>
      </c>
      <c r="AB239" s="69" t="s">
        <v>45</v>
      </c>
      <c r="AC239" s="330" t="s">
        <v>425</v>
      </c>
      <c r="AG239" s="78"/>
      <c r="AJ239" s="84" t="s">
        <v>45</v>
      </c>
      <c r="AK239" s="84">
        <v>0</v>
      </c>
      <c r="BB239" s="331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ht="27" customHeight="1" x14ac:dyDescent="0.25">
      <c r="A240" s="63" t="s">
        <v>426</v>
      </c>
      <c r="B240" s="63" t="s">
        <v>427</v>
      </c>
      <c r="C240" s="36">
        <v>4301011720</v>
      </c>
      <c r="D240" s="804">
        <v>4680115884199</v>
      </c>
      <c r="E240" s="804"/>
      <c r="F240" s="62">
        <v>0.37</v>
      </c>
      <c r="G240" s="37">
        <v>10</v>
      </c>
      <c r="H240" s="62">
        <v>3.7</v>
      </c>
      <c r="I240" s="62">
        <v>3.91</v>
      </c>
      <c r="J240" s="37">
        <v>132</v>
      </c>
      <c r="K240" s="37" t="s">
        <v>113</v>
      </c>
      <c r="L240" s="37" t="s">
        <v>45</v>
      </c>
      <c r="M240" s="38" t="s">
        <v>105</v>
      </c>
      <c r="N240" s="38"/>
      <c r="O240" s="37">
        <v>55</v>
      </c>
      <c r="P240" s="93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806"/>
      <c r="R240" s="806"/>
      <c r="S240" s="806"/>
      <c r="T240" s="807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32" t="s">
        <v>422</v>
      </c>
      <c r="AG240" s="78"/>
      <c r="AJ240" s="84" t="s">
        <v>45</v>
      </c>
      <c r="AK240" s="84">
        <v>0</v>
      </c>
      <c r="BB240" s="333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customHeight="1" x14ac:dyDescent="0.25">
      <c r="A241" s="63" t="s">
        <v>428</v>
      </c>
      <c r="B241" s="63" t="s">
        <v>429</v>
      </c>
      <c r="C241" s="36">
        <v>4301011716</v>
      </c>
      <c r="D241" s="804">
        <v>4680115884267</v>
      </c>
      <c r="E241" s="804"/>
      <c r="F241" s="62">
        <v>0.4</v>
      </c>
      <c r="G241" s="37">
        <v>10</v>
      </c>
      <c r="H241" s="62">
        <v>4</v>
      </c>
      <c r="I241" s="62">
        <v>4.21</v>
      </c>
      <c r="J241" s="37">
        <v>132</v>
      </c>
      <c r="K241" s="37" t="s">
        <v>113</v>
      </c>
      <c r="L241" s="37" t="s">
        <v>45</v>
      </c>
      <c r="M241" s="38" t="s">
        <v>105</v>
      </c>
      <c r="N241" s="38"/>
      <c r="O241" s="37">
        <v>55</v>
      </c>
      <c r="P241" s="93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806"/>
      <c r="R241" s="806"/>
      <c r="S241" s="806"/>
      <c r="T241" s="807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4" t="s">
        <v>425</v>
      </c>
      <c r="AG241" s="78"/>
      <c r="AJ241" s="84" t="s">
        <v>45</v>
      </c>
      <c r="AK241" s="84">
        <v>0</v>
      </c>
      <c r="BB241" s="33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x14ac:dyDescent="0.2">
      <c r="A242" s="814"/>
      <c r="B242" s="814"/>
      <c r="C242" s="814"/>
      <c r="D242" s="814"/>
      <c r="E242" s="814"/>
      <c r="F242" s="814"/>
      <c r="G242" s="814"/>
      <c r="H242" s="814"/>
      <c r="I242" s="814"/>
      <c r="J242" s="814"/>
      <c r="K242" s="814"/>
      <c r="L242" s="814"/>
      <c r="M242" s="814"/>
      <c r="N242" s="814"/>
      <c r="O242" s="815"/>
      <c r="P242" s="811" t="s">
        <v>40</v>
      </c>
      <c r="Q242" s="812"/>
      <c r="R242" s="812"/>
      <c r="S242" s="812"/>
      <c r="T242" s="812"/>
      <c r="U242" s="812"/>
      <c r="V242" s="813"/>
      <c r="W242" s="42" t="s">
        <v>39</v>
      </c>
      <c r="X242" s="43">
        <f>IFERROR(X238/H238,"0")+IFERROR(X239/H239,"0")+IFERROR(X240/H240,"0")+IFERROR(X241/H241,"0")</f>
        <v>0</v>
      </c>
      <c r="Y242" s="43">
        <f>IFERROR(Y238/H238,"0")+IFERROR(Y239/H239,"0")+IFERROR(Y240/H240,"0")+IFERROR(Y241/H241,"0")</f>
        <v>0</v>
      </c>
      <c r="Z242" s="43">
        <f>IFERROR(IF(Z238="",0,Z238),"0")+IFERROR(IF(Z239="",0,Z239),"0")+IFERROR(IF(Z240="",0,Z240),"0")+IFERROR(IF(Z241="",0,Z241),"0")</f>
        <v>0</v>
      </c>
      <c r="AA242" s="67"/>
      <c r="AB242" s="67"/>
      <c r="AC242" s="67"/>
    </row>
    <row r="243" spans="1:68" x14ac:dyDescent="0.2">
      <c r="A243" s="814"/>
      <c r="B243" s="814"/>
      <c r="C243" s="814"/>
      <c r="D243" s="814"/>
      <c r="E243" s="814"/>
      <c r="F243" s="814"/>
      <c r="G243" s="814"/>
      <c r="H243" s="814"/>
      <c r="I243" s="814"/>
      <c r="J243" s="814"/>
      <c r="K243" s="814"/>
      <c r="L243" s="814"/>
      <c r="M243" s="814"/>
      <c r="N243" s="814"/>
      <c r="O243" s="815"/>
      <c r="P243" s="811" t="s">
        <v>40</v>
      </c>
      <c r="Q243" s="812"/>
      <c r="R243" s="812"/>
      <c r="S243" s="812"/>
      <c r="T243" s="812"/>
      <c r="U243" s="812"/>
      <c r="V243" s="813"/>
      <c r="W243" s="42" t="s">
        <v>0</v>
      </c>
      <c r="X243" s="43">
        <f>IFERROR(SUM(X238:X241),"0")</f>
        <v>0</v>
      </c>
      <c r="Y243" s="43">
        <f>IFERROR(SUM(Y238:Y241),"0")</f>
        <v>0</v>
      </c>
      <c r="Z243" s="42"/>
      <c r="AA243" s="67"/>
      <c r="AB243" s="67"/>
      <c r="AC243" s="67"/>
    </row>
    <row r="244" spans="1:68" ht="16.5" customHeight="1" x14ac:dyDescent="0.25">
      <c r="A244" s="802" t="s">
        <v>430</v>
      </c>
      <c r="B244" s="802"/>
      <c r="C244" s="802"/>
      <c r="D244" s="802"/>
      <c r="E244" s="802"/>
      <c r="F244" s="802"/>
      <c r="G244" s="802"/>
      <c r="H244" s="802"/>
      <c r="I244" s="802"/>
      <c r="J244" s="802"/>
      <c r="K244" s="802"/>
      <c r="L244" s="802"/>
      <c r="M244" s="802"/>
      <c r="N244" s="802"/>
      <c r="O244" s="802"/>
      <c r="P244" s="802"/>
      <c r="Q244" s="802"/>
      <c r="R244" s="802"/>
      <c r="S244" s="802"/>
      <c r="T244" s="802"/>
      <c r="U244" s="802"/>
      <c r="V244" s="802"/>
      <c r="W244" s="802"/>
      <c r="X244" s="802"/>
      <c r="Y244" s="802"/>
      <c r="Z244" s="802"/>
      <c r="AA244" s="65"/>
      <c r="AB244" s="65"/>
      <c r="AC244" s="79"/>
    </row>
    <row r="245" spans="1:68" ht="14.25" customHeight="1" x14ac:dyDescent="0.25">
      <c r="A245" s="803" t="s">
        <v>101</v>
      </c>
      <c r="B245" s="803"/>
      <c r="C245" s="803"/>
      <c r="D245" s="803"/>
      <c r="E245" s="803"/>
      <c r="F245" s="803"/>
      <c r="G245" s="803"/>
      <c r="H245" s="803"/>
      <c r="I245" s="803"/>
      <c r="J245" s="803"/>
      <c r="K245" s="803"/>
      <c r="L245" s="803"/>
      <c r="M245" s="803"/>
      <c r="N245" s="803"/>
      <c r="O245" s="803"/>
      <c r="P245" s="803"/>
      <c r="Q245" s="803"/>
      <c r="R245" s="803"/>
      <c r="S245" s="803"/>
      <c r="T245" s="803"/>
      <c r="U245" s="803"/>
      <c r="V245" s="803"/>
      <c r="W245" s="803"/>
      <c r="X245" s="803"/>
      <c r="Y245" s="803"/>
      <c r="Z245" s="803"/>
      <c r="AA245" s="66"/>
      <c r="AB245" s="66"/>
      <c r="AC245" s="80"/>
    </row>
    <row r="246" spans="1:68" ht="27" customHeight="1" x14ac:dyDescent="0.25">
      <c r="A246" s="63" t="s">
        <v>431</v>
      </c>
      <c r="B246" s="63" t="s">
        <v>432</v>
      </c>
      <c r="C246" s="36">
        <v>4301011826</v>
      </c>
      <c r="D246" s="804">
        <v>4680115884137</v>
      </c>
      <c r="E246" s="804"/>
      <c r="F246" s="62">
        <v>1.45</v>
      </c>
      <c r="G246" s="37">
        <v>8</v>
      </c>
      <c r="H246" s="62">
        <v>11.6</v>
      </c>
      <c r="I246" s="62">
        <v>12.035</v>
      </c>
      <c r="J246" s="37">
        <v>64</v>
      </c>
      <c r="K246" s="37" t="s">
        <v>106</v>
      </c>
      <c r="L246" s="37" t="s">
        <v>45</v>
      </c>
      <c r="M246" s="38" t="s">
        <v>105</v>
      </c>
      <c r="N246" s="38"/>
      <c r="O246" s="37">
        <v>55</v>
      </c>
      <c r="P246" s="9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806"/>
      <c r="R246" s="806"/>
      <c r="S246" s="806"/>
      <c r="T246" s="807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4" si="37">IFERROR(IF(X246="",0,CEILING((X246/$H246),1)*$H246),"")</f>
        <v>0</v>
      </c>
      <c r="Z246" s="41" t="str">
        <f>IFERROR(IF(Y246=0,"",ROUNDUP(Y246/H246,0)*0.01898),"")</f>
        <v/>
      </c>
      <c r="AA246" s="68" t="s">
        <v>45</v>
      </c>
      <c r="AB246" s="69" t="s">
        <v>45</v>
      </c>
      <c r="AC246" s="336" t="s">
        <v>433</v>
      </c>
      <c r="AG246" s="78"/>
      <c r="AJ246" s="84" t="s">
        <v>45</v>
      </c>
      <c r="AK246" s="84">
        <v>0</v>
      </c>
      <c r="BB246" s="337" t="s">
        <v>66</v>
      </c>
      <c r="BM246" s="78">
        <f t="shared" ref="BM246:BM254" si="38">IFERROR(X246*I246/H246,"0")</f>
        <v>0</v>
      </c>
      <c r="BN246" s="78">
        <f t="shared" ref="BN246:BN254" si="39">IFERROR(Y246*I246/H246,"0")</f>
        <v>0</v>
      </c>
      <c r="BO246" s="78">
        <f t="shared" ref="BO246:BO254" si="40">IFERROR(1/J246*(X246/H246),"0")</f>
        <v>0</v>
      </c>
      <c r="BP246" s="78">
        <f t="shared" ref="BP246:BP254" si="41">IFERROR(1/J246*(Y246/H246),"0")</f>
        <v>0</v>
      </c>
    </row>
    <row r="247" spans="1:68" ht="27" customHeight="1" x14ac:dyDescent="0.25">
      <c r="A247" s="63" t="s">
        <v>431</v>
      </c>
      <c r="B247" s="63" t="s">
        <v>434</v>
      </c>
      <c r="C247" s="36">
        <v>4301011942</v>
      </c>
      <c r="D247" s="804">
        <v>4680115884137</v>
      </c>
      <c r="E247" s="804"/>
      <c r="F247" s="62">
        <v>1.45</v>
      </c>
      <c r="G247" s="37">
        <v>8</v>
      </c>
      <c r="H247" s="62">
        <v>11.6</v>
      </c>
      <c r="I247" s="62">
        <v>12.08</v>
      </c>
      <c r="J247" s="37">
        <v>48</v>
      </c>
      <c r="K247" s="37" t="s">
        <v>106</v>
      </c>
      <c r="L247" s="37" t="s">
        <v>45</v>
      </c>
      <c r="M247" s="38" t="s">
        <v>436</v>
      </c>
      <c r="N247" s="38"/>
      <c r="O247" s="37">
        <v>55</v>
      </c>
      <c r="P247" s="93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806"/>
      <c r="R247" s="806"/>
      <c r="S247" s="806"/>
      <c r="T247" s="807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37"/>
        <v>0</v>
      </c>
      <c r="Z247" s="41" t="str">
        <f>IFERROR(IF(Y247=0,"",ROUNDUP(Y247/H247,0)*0.02039),"")</f>
        <v/>
      </c>
      <c r="AA247" s="68" t="s">
        <v>45</v>
      </c>
      <c r="AB247" s="69" t="s">
        <v>45</v>
      </c>
      <c r="AC247" s="338" t="s">
        <v>435</v>
      </c>
      <c r="AG247" s="78"/>
      <c r="AJ247" s="84" t="s">
        <v>45</v>
      </c>
      <c r="AK247" s="84">
        <v>0</v>
      </c>
      <c r="BB247" s="339" t="s">
        <v>66</v>
      </c>
      <c r="BM247" s="78">
        <f t="shared" si="38"/>
        <v>0</v>
      </c>
      <c r="BN247" s="78">
        <f t="shared" si="39"/>
        <v>0</v>
      </c>
      <c r="BO247" s="78">
        <f t="shared" si="40"/>
        <v>0</v>
      </c>
      <c r="BP247" s="78">
        <f t="shared" si="41"/>
        <v>0</v>
      </c>
    </row>
    <row r="248" spans="1:68" ht="27" customHeight="1" x14ac:dyDescent="0.25">
      <c r="A248" s="63" t="s">
        <v>437</v>
      </c>
      <c r="B248" s="63" t="s">
        <v>438</v>
      </c>
      <c r="C248" s="36">
        <v>4301011724</v>
      </c>
      <c r="D248" s="804">
        <v>4680115884236</v>
      </c>
      <c r="E248" s="804"/>
      <c r="F248" s="62">
        <v>1.45</v>
      </c>
      <c r="G248" s="37">
        <v>8</v>
      </c>
      <c r="H248" s="62">
        <v>11.6</v>
      </c>
      <c r="I248" s="62">
        <v>12.035</v>
      </c>
      <c r="J248" s="37">
        <v>64</v>
      </c>
      <c r="K248" s="37" t="s">
        <v>106</v>
      </c>
      <c r="L248" s="37" t="s">
        <v>45</v>
      </c>
      <c r="M248" s="38" t="s">
        <v>105</v>
      </c>
      <c r="N248" s="38"/>
      <c r="O248" s="37">
        <v>55</v>
      </c>
      <c r="P248" s="93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806"/>
      <c r="R248" s="806"/>
      <c r="S248" s="806"/>
      <c r="T248" s="807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37"/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40" t="s">
        <v>439</v>
      </c>
      <c r="AG248" s="78"/>
      <c r="AJ248" s="84" t="s">
        <v>45</v>
      </c>
      <c r="AK248" s="84">
        <v>0</v>
      </c>
      <c r="BB248" s="341" t="s">
        <v>66</v>
      </c>
      <c r="BM248" s="78">
        <f t="shared" si="38"/>
        <v>0</v>
      </c>
      <c r="BN248" s="78">
        <f t="shared" si="39"/>
        <v>0</v>
      </c>
      <c r="BO248" s="78">
        <f t="shared" si="40"/>
        <v>0</v>
      </c>
      <c r="BP248" s="78">
        <f t="shared" si="41"/>
        <v>0</v>
      </c>
    </row>
    <row r="249" spans="1:68" ht="27" customHeight="1" x14ac:dyDescent="0.25">
      <c r="A249" s="63" t="s">
        <v>440</v>
      </c>
      <c r="B249" s="63" t="s">
        <v>441</v>
      </c>
      <c r="C249" s="36">
        <v>4301011721</v>
      </c>
      <c r="D249" s="804">
        <v>4680115884175</v>
      </c>
      <c r="E249" s="804"/>
      <c r="F249" s="62">
        <v>1.45</v>
      </c>
      <c r="G249" s="37">
        <v>8</v>
      </c>
      <c r="H249" s="62">
        <v>11.6</v>
      </c>
      <c r="I249" s="62">
        <v>12.035</v>
      </c>
      <c r="J249" s="37">
        <v>64</v>
      </c>
      <c r="K249" s="37" t="s">
        <v>106</v>
      </c>
      <c r="L249" s="37" t="s">
        <v>45</v>
      </c>
      <c r="M249" s="38" t="s">
        <v>105</v>
      </c>
      <c r="N249" s="38"/>
      <c r="O249" s="37">
        <v>55</v>
      </c>
      <c r="P249" s="94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806"/>
      <c r="R249" s="806"/>
      <c r="S249" s="806"/>
      <c r="T249" s="807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37"/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42" t="s">
        <v>442</v>
      </c>
      <c r="AG249" s="78"/>
      <c r="AJ249" s="84" t="s">
        <v>45</v>
      </c>
      <c r="AK249" s="84">
        <v>0</v>
      </c>
      <c r="BB249" s="343" t="s">
        <v>66</v>
      </c>
      <c r="BM249" s="78">
        <f t="shared" si="38"/>
        <v>0</v>
      </c>
      <c r="BN249" s="78">
        <f t="shared" si="39"/>
        <v>0</v>
      </c>
      <c r="BO249" s="78">
        <f t="shared" si="40"/>
        <v>0</v>
      </c>
      <c r="BP249" s="78">
        <f t="shared" si="41"/>
        <v>0</v>
      </c>
    </row>
    <row r="250" spans="1:68" ht="27" customHeight="1" x14ac:dyDescent="0.25">
      <c r="A250" s="63" t="s">
        <v>440</v>
      </c>
      <c r="B250" s="63" t="s">
        <v>443</v>
      </c>
      <c r="C250" s="36">
        <v>4301011941</v>
      </c>
      <c r="D250" s="804">
        <v>4680115884175</v>
      </c>
      <c r="E250" s="804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106</v>
      </c>
      <c r="L250" s="37" t="s">
        <v>45</v>
      </c>
      <c r="M250" s="38" t="s">
        <v>436</v>
      </c>
      <c r="N250" s="38"/>
      <c r="O250" s="37">
        <v>55</v>
      </c>
      <c r="P250" s="94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806"/>
      <c r="R250" s="806"/>
      <c r="S250" s="806"/>
      <c r="T250" s="807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37"/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44" t="s">
        <v>435</v>
      </c>
      <c r="AG250" s="78"/>
      <c r="AJ250" s="84" t="s">
        <v>45</v>
      </c>
      <c r="AK250" s="84">
        <v>0</v>
      </c>
      <c r="BB250" s="345" t="s">
        <v>66</v>
      </c>
      <c r="BM250" s="78">
        <f t="shared" si="38"/>
        <v>0</v>
      </c>
      <c r="BN250" s="78">
        <f t="shared" si="39"/>
        <v>0</v>
      </c>
      <c r="BO250" s="78">
        <f t="shared" si="40"/>
        <v>0</v>
      </c>
      <c r="BP250" s="78">
        <f t="shared" si="41"/>
        <v>0</v>
      </c>
    </row>
    <row r="251" spans="1:68" ht="27" customHeight="1" x14ac:dyDescent="0.25">
      <c r="A251" s="63" t="s">
        <v>444</v>
      </c>
      <c r="B251" s="63" t="s">
        <v>445</v>
      </c>
      <c r="C251" s="36">
        <v>4301011824</v>
      </c>
      <c r="D251" s="804">
        <v>4680115884144</v>
      </c>
      <c r="E251" s="804"/>
      <c r="F251" s="62">
        <v>0.4</v>
      </c>
      <c r="G251" s="37">
        <v>10</v>
      </c>
      <c r="H251" s="62">
        <v>4</v>
      </c>
      <c r="I251" s="62">
        <v>4.21</v>
      </c>
      <c r="J251" s="37">
        <v>132</v>
      </c>
      <c r="K251" s="37" t="s">
        <v>113</v>
      </c>
      <c r="L251" s="37" t="s">
        <v>45</v>
      </c>
      <c r="M251" s="38" t="s">
        <v>105</v>
      </c>
      <c r="N251" s="38"/>
      <c r="O251" s="37">
        <v>55</v>
      </c>
      <c r="P251" s="94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806"/>
      <c r="R251" s="806"/>
      <c r="S251" s="806"/>
      <c r="T251" s="807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37"/>
        <v>0</v>
      </c>
      <c r="Z251" s="41" t="str">
        <f>IFERROR(IF(Y251=0,"",ROUNDUP(Y251/H251,0)*0.00902),"")</f>
        <v/>
      </c>
      <c r="AA251" s="68" t="s">
        <v>45</v>
      </c>
      <c r="AB251" s="69" t="s">
        <v>45</v>
      </c>
      <c r="AC251" s="346" t="s">
        <v>433</v>
      </c>
      <c r="AG251" s="78"/>
      <c r="AJ251" s="84" t="s">
        <v>45</v>
      </c>
      <c r="AK251" s="84">
        <v>0</v>
      </c>
      <c r="BB251" s="347" t="s">
        <v>66</v>
      </c>
      <c r="BM251" s="78">
        <f t="shared" si="38"/>
        <v>0</v>
      </c>
      <c r="BN251" s="78">
        <f t="shared" si="39"/>
        <v>0</v>
      </c>
      <c r="BO251" s="78">
        <f t="shared" si="40"/>
        <v>0</v>
      </c>
      <c r="BP251" s="78">
        <f t="shared" si="41"/>
        <v>0</v>
      </c>
    </row>
    <row r="252" spans="1:68" ht="27" customHeight="1" x14ac:dyDescent="0.25">
      <c r="A252" s="63" t="s">
        <v>446</v>
      </c>
      <c r="B252" s="63" t="s">
        <v>447</v>
      </c>
      <c r="C252" s="36">
        <v>4301011963</v>
      </c>
      <c r="D252" s="804">
        <v>4680115885288</v>
      </c>
      <c r="E252" s="804"/>
      <c r="F252" s="62">
        <v>0.37</v>
      </c>
      <c r="G252" s="37">
        <v>10</v>
      </c>
      <c r="H252" s="62">
        <v>3.7</v>
      </c>
      <c r="I252" s="62">
        <v>3.91</v>
      </c>
      <c r="J252" s="37">
        <v>132</v>
      </c>
      <c r="K252" s="37" t="s">
        <v>113</v>
      </c>
      <c r="L252" s="37" t="s">
        <v>45</v>
      </c>
      <c r="M252" s="38" t="s">
        <v>105</v>
      </c>
      <c r="N252" s="38"/>
      <c r="O252" s="37">
        <v>55</v>
      </c>
      <c r="P252" s="94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806"/>
      <c r="R252" s="806"/>
      <c r="S252" s="806"/>
      <c r="T252" s="807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37"/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48" t="s">
        <v>448</v>
      </c>
      <c r="AG252" s="78"/>
      <c r="AJ252" s="84" t="s">
        <v>45</v>
      </c>
      <c r="AK252" s="84">
        <v>0</v>
      </c>
      <c r="BB252" s="349" t="s">
        <v>66</v>
      </c>
      <c r="BM252" s="78">
        <f t="shared" si="38"/>
        <v>0</v>
      </c>
      <c r="BN252" s="78">
        <f t="shared" si="39"/>
        <v>0</v>
      </c>
      <c r="BO252" s="78">
        <f t="shared" si="40"/>
        <v>0</v>
      </c>
      <c r="BP252" s="78">
        <f t="shared" si="41"/>
        <v>0</v>
      </c>
    </row>
    <row r="253" spans="1:68" ht="27" customHeight="1" x14ac:dyDescent="0.25">
      <c r="A253" s="63" t="s">
        <v>449</v>
      </c>
      <c r="B253" s="63" t="s">
        <v>450</v>
      </c>
      <c r="C253" s="36">
        <v>4301011726</v>
      </c>
      <c r="D253" s="804">
        <v>4680115884182</v>
      </c>
      <c r="E253" s="804"/>
      <c r="F253" s="62">
        <v>0.37</v>
      </c>
      <c r="G253" s="37">
        <v>10</v>
      </c>
      <c r="H253" s="62">
        <v>3.7</v>
      </c>
      <c r="I253" s="62">
        <v>3.91</v>
      </c>
      <c r="J253" s="37">
        <v>132</v>
      </c>
      <c r="K253" s="37" t="s">
        <v>113</v>
      </c>
      <c r="L253" s="37" t="s">
        <v>45</v>
      </c>
      <c r="M253" s="38" t="s">
        <v>105</v>
      </c>
      <c r="N253" s="38"/>
      <c r="O253" s="37">
        <v>55</v>
      </c>
      <c r="P253" s="94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806"/>
      <c r="R253" s="806"/>
      <c r="S253" s="806"/>
      <c r="T253" s="807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37"/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50" t="s">
        <v>439</v>
      </c>
      <c r="AG253" s="78"/>
      <c r="AJ253" s="84" t="s">
        <v>45</v>
      </c>
      <c r="AK253" s="84">
        <v>0</v>
      </c>
      <c r="BB253" s="351" t="s">
        <v>66</v>
      </c>
      <c r="BM253" s="78">
        <f t="shared" si="38"/>
        <v>0</v>
      </c>
      <c r="BN253" s="78">
        <f t="shared" si="39"/>
        <v>0</v>
      </c>
      <c r="BO253" s="78">
        <f t="shared" si="40"/>
        <v>0</v>
      </c>
      <c r="BP253" s="78">
        <f t="shared" si="41"/>
        <v>0</v>
      </c>
    </row>
    <row r="254" spans="1:68" ht="27" customHeight="1" x14ac:dyDescent="0.25">
      <c r="A254" s="63" t="s">
        <v>451</v>
      </c>
      <c r="B254" s="63" t="s">
        <v>452</v>
      </c>
      <c r="C254" s="36">
        <v>4301011722</v>
      </c>
      <c r="D254" s="804">
        <v>4680115884205</v>
      </c>
      <c r="E254" s="804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113</v>
      </c>
      <c r="L254" s="37" t="s">
        <v>45</v>
      </c>
      <c r="M254" s="38" t="s">
        <v>105</v>
      </c>
      <c r="N254" s="38"/>
      <c r="O254" s="37">
        <v>55</v>
      </c>
      <c r="P254" s="9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806"/>
      <c r="R254" s="806"/>
      <c r="S254" s="806"/>
      <c r="T254" s="807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37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52" t="s">
        <v>442</v>
      </c>
      <c r="AG254" s="78"/>
      <c r="AJ254" s="84" t="s">
        <v>45</v>
      </c>
      <c r="AK254" s="84">
        <v>0</v>
      </c>
      <c r="BB254" s="353" t="s">
        <v>66</v>
      </c>
      <c r="BM254" s="78">
        <f t="shared" si="38"/>
        <v>0</v>
      </c>
      <c r="BN254" s="78">
        <f t="shared" si="39"/>
        <v>0</v>
      </c>
      <c r="BO254" s="78">
        <f t="shared" si="40"/>
        <v>0</v>
      </c>
      <c r="BP254" s="78">
        <f t="shared" si="41"/>
        <v>0</v>
      </c>
    </row>
    <row r="255" spans="1:68" x14ac:dyDescent="0.2">
      <c r="A255" s="814"/>
      <c r="B255" s="814"/>
      <c r="C255" s="814"/>
      <c r="D255" s="814"/>
      <c r="E255" s="814"/>
      <c r="F255" s="814"/>
      <c r="G255" s="814"/>
      <c r="H255" s="814"/>
      <c r="I255" s="814"/>
      <c r="J255" s="814"/>
      <c r="K255" s="814"/>
      <c r="L255" s="814"/>
      <c r="M255" s="814"/>
      <c r="N255" s="814"/>
      <c r="O255" s="815"/>
      <c r="P255" s="811" t="s">
        <v>40</v>
      </c>
      <c r="Q255" s="812"/>
      <c r="R255" s="812"/>
      <c r="S255" s="812"/>
      <c r="T255" s="812"/>
      <c r="U255" s="812"/>
      <c r="V255" s="813"/>
      <c r="W255" s="42" t="s">
        <v>39</v>
      </c>
      <c r="X255" s="43">
        <f>IFERROR(X246/H246,"0")+IFERROR(X247/H247,"0")+IFERROR(X248/H248,"0")+IFERROR(X249/H249,"0")+IFERROR(X250/H250,"0")+IFERROR(X251/H251,"0")+IFERROR(X252/H252,"0")+IFERROR(X253/H253,"0")+IFERROR(X254/H254,"0")</f>
        <v>0</v>
      </c>
      <c r="Y255" s="43">
        <f>IFERROR(Y246/H246,"0")+IFERROR(Y247/H247,"0")+IFERROR(Y248/H248,"0")+IFERROR(Y249/H249,"0")+IFERROR(Y250/H250,"0")+IFERROR(Y251/H251,"0")+IFERROR(Y252/H252,"0")+IFERROR(Y253/H253,"0")+IFERROR(Y254/H254,"0")</f>
        <v>0</v>
      </c>
      <c r="Z255" s="43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814"/>
      <c r="B256" s="814"/>
      <c r="C256" s="814"/>
      <c r="D256" s="814"/>
      <c r="E256" s="814"/>
      <c r="F256" s="814"/>
      <c r="G256" s="814"/>
      <c r="H256" s="814"/>
      <c r="I256" s="814"/>
      <c r="J256" s="814"/>
      <c r="K256" s="814"/>
      <c r="L256" s="814"/>
      <c r="M256" s="814"/>
      <c r="N256" s="814"/>
      <c r="O256" s="815"/>
      <c r="P256" s="811" t="s">
        <v>40</v>
      </c>
      <c r="Q256" s="812"/>
      <c r="R256" s="812"/>
      <c r="S256" s="812"/>
      <c r="T256" s="812"/>
      <c r="U256" s="812"/>
      <c r="V256" s="813"/>
      <c r="W256" s="42" t="s">
        <v>0</v>
      </c>
      <c r="X256" s="43">
        <f>IFERROR(SUM(X246:X254),"0")</f>
        <v>0</v>
      </c>
      <c r="Y256" s="43">
        <f>IFERROR(SUM(Y246:Y254),"0")</f>
        <v>0</v>
      </c>
      <c r="Z256" s="42"/>
      <c r="AA256" s="67"/>
      <c r="AB256" s="67"/>
      <c r="AC256" s="67"/>
    </row>
    <row r="257" spans="1:68" ht="14.25" customHeight="1" x14ac:dyDescent="0.25">
      <c r="A257" s="803" t="s">
        <v>150</v>
      </c>
      <c r="B257" s="803"/>
      <c r="C257" s="803"/>
      <c r="D257" s="803"/>
      <c r="E257" s="803"/>
      <c r="F257" s="803"/>
      <c r="G257" s="803"/>
      <c r="H257" s="803"/>
      <c r="I257" s="803"/>
      <c r="J257" s="803"/>
      <c r="K257" s="803"/>
      <c r="L257" s="803"/>
      <c r="M257" s="803"/>
      <c r="N257" s="803"/>
      <c r="O257" s="803"/>
      <c r="P257" s="803"/>
      <c r="Q257" s="803"/>
      <c r="R257" s="803"/>
      <c r="S257" s="803"/>
      <c r="T257" s="803"/>
      <c r="U257" s="803"/>
      <c r="V257" s="803"/>
      <c r="W257" s="803"/>
      <c r="X257" s="803"/>
      <c r="Y257" s="803"/>
      <c r="Z257" s="803"/>
      <c r="AA257" s="66"/>
      <c r="AB257" s="66"/>
      <c r="AC257" s="80"/>
    </row>
    <row r="258" spans="1:68" ht="27" customHeight="1" x14ac:dyDescent="0.25">
      <c r="A258" s="63" t="s">
        <v>453</v>
      </c>
      <c r="B258" s="63" t="s">
        <v>454</v>
      </c>
      <c r="C258" s="36">
        <v>4301020340</v>
      </c>
      <c r="D258" s="804">
        <v>4680115885721</v>
      </c>
      <c r="E258" s="804"/>
      <c r="F258" s="62">
        <v>0.33</v>
      </c>
      <c r="G258" s="37">
        <v>6</v>
      </c>
      <c r="H258" s="62">
        <v>1.98</v>
      </c>
      <c r="I258" s="62">
        <v>2.08</v>
      </c>
      <c r="J258" s="37">
        <v>234</v>
      </c>
      <c r="K258" s="37" t="s">
        <v>123</v>
      </c>
      <c r="L258" s="37" t="s">
        <v>45</v>
      </c>
      <c r="M258" s="38" t="s">
        <v>112</v>
      </c>
      <c r="N258" s="38"/>
      <c r="O258" s="37">
        <v>50</v>
      </c>
      <c r="P258" s="94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806"/>
      <c r="R258" s="806"/>
      <c r="S258" s="806"/>
      <c r="T258" s="807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IFERROR(IF(Y258=0,"",ROUNDUP(Y258/H258,0)*0.00502),"")</f>
        <v/>
      </c>
      <c r="AA258" s="68" t="s">
        <v>45</v>
      </c>
      <c r="AB258" s="69" t="s">
        <v>45</v>
      </c>
      <c r="AC258" s="354" t="s">
        <v>455</v>
      </c>
      <c r="AG258" s="78"/>
      <c r="AJ258" s="84" t="s">
        <v>45</v>
      </c>
      <c r="AK258" s="84">
        <v>0</v>
      </c>
      <c r="BB258" s="355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x14ac:dyDescent="0.2">
      <c r="A259" s="814"/>
      <c r="B259" s="814"/>
      <c r="C259" s="814"/>
      <c r="D259" s="814"/>
      <c r="E259" s="814"/>
      <c r="F259" s="814"/>
      <c r="G259" s="814"/>
      <c r="H259" s="814"/>
      <c r="I259" s="814"/>
      <c r="J259" s="814"/>
      <c r="K259" s="814"/>
      <c r="L259" s="814"/>
      <c r="M259" s="814"/>
      <c r="N259" s="814"/>
      <c r="O259" s="815"/>
      <c r="P259" s="811" t="s">
        <v>40</v>
      </c>
      <c r="Q259" s="812"/>
      <c r="R259" s="812"/>
      <c r="S259" s="812"/>
      <c r="T259" s="812"/>
      <c r="U259" s="812"/>
      <c r="V259" s="813"/>
      <c r="W259" s="42" t="s">
        <v>39</v>
      </c>
      <c r="X259" s="43">
        <f>IFERROR(X258/H258,"0")</f>
        <v>0</v>
      </c>
      <c r="Y259" s="43">
        <f>IFERROR(Y258/H258,"0")</f>
        <v>0</v>
      </c>
      <c r="Z259" s="43">
        <f>IFERROR(IF(Z258="",0,Z258),"0")</f>
        <v>0</v>
      </c>
      <c r="AA259" s="67"/>
      <c r="AB259" s="67"/>
      <c r="AC259" s="67"/>
    </row>
    <row r="260" spans="1:68" x14ac:dyDescent="0.2">
      <c r="A260" s="814"/>
      <c r="B260" s="814"/>
      <c r="C260" s="814"/>
      <c r="D260" s="814"/>
      <c r="E260" s="814"/>
      <c r="F260" s="814"/>
      <c r="G260" s="814"/>
      <c r="H260" s="814"/>
      <c r="I260" s="814"/>
      <c r="J260" s="814"/>
      <c r="K260" s="814"/>
      <c r="L260" s="814"/>
      <c r="M260" s="814"/>
      <c r="N260" s="814"/>
      <c r="O260" s="815"/>
      <c r="P260" s="811" t="s">
        <v>40</v>
      </c>
      <c r="Q260" s="812"/>
      <c r="R260" s="812"/>
      <c r="S260" s="812"/>
      <c r="T260" s="812"/>
      <c r="U260" s="812"/>
      <c r="V260" s="813"/>
      <c r="W260" s="42" t="s">
        <v>0</v>
      </c>
      <c r="X260" s="43">
        <f>IFERROR(SUM(X258:X258),"0")</f>
        <v>0</v>
      </c>
      <c r="Y260" s="43">
        <f>IFERROR(SUM(Y258:Y258),"0")</f>
        <v>0</v>
      </c>
      <c r="Z260" s="42"/>
      <c r="AA260" s="67"/>
      <c r="AB260" s="67"/>
      <c r="AC260" s="67"/>
    </row>
    <row r="261" spans="1:68" ht="16.5" customHeight="1" x14ac:dyDescent="0.25">
      <c r="A261" s="802" t="s">
        <v>456</v>
      </c>
      <c r="B261" s="802"/>
      <c r="C261" s="802"/>
      <c r="D261" s="802"/>
      <c r="E261" s="802"/>
      <c r="F261" s="802"/>
      <c r="G261" s="802"/>
      <c r="H261" s="802"/>
      <c r="I261" s="802"/>
      <c r="J261" s="802"/>
      <c r="K261" s="802"/>
      <c r="L261" s="802"/>
      <c r="M261" s="802"/>
      <c r="N261" s="802"/>
      <c r="O261" s="802"/>
      <c r="P261" s="802"/>
      <c r="Q261" s="802"/>
      <c r="R261" s="802"/>
      <c r="S261" s="802"/>
      <c r="T261" s="802"/>
      <c r="U261" s="802"/>
      <c r="V261" s="802"/>
      <c r="W261" s="802"/>
      <c r="X261" s="802"/>
      <c r="Y261" s="802"/>
      <c r="Z261" s="802"/>
      <c r="AA261" s="65"/>
      <c r="AB261" s="65"/>
      <c r="AC261" s="79"/>
    </row>
    <row r="262" spans="1:68" ht="14.25" customHeight="1" x14ac:dyDescent="0.25">
      <c r="A262" s="803" t="s">
        <v>101</v>
      </c>
      <c r="B262" s="803"/>
      <c r="C262" s="803"/>
      <c r="D262" s="803"/>
      <c r="E262" s="803"/>
      <c r="F262" s="803"/>
      <c r="G262" s="803"/>
      <c r="H262" s="803"/>
      <c r="I262" s="803"/>
      <c r="J262" s="803"/>
      <c r="K262" s="803"/>
      <c r="L262" s="803"/>
      <c r="M262" s="803"/>
      <c r="N262" s="803"/>
      <c r="O262" s="803"/>
      <c r="P262" s="803"/>
      <c r="Q262" s="803"/>
      <c r="R262" s="803"/>
      <c r="S262" s="803"/>
      <c r="T262" s="803"/>
      <c r="U262" s="803"/>
      <c r="V262" s="803"/>
      <c r="W262" s="803"/>
      <c r="X262" s="803"/>
      <c r="Y262" s="803"/>
      <c r="Z262" s="803"/>
      <c r="AA262" s="66"/>
      <c r="AB262" s="66"/>
      <c r="AC262" s="80"/>
    </row>
    <row r="263" spans="1:68" ht="27" customHeight="1" x14ac:dyDescent="0.25">
      <c r="A263" s="63" t="s">
        <v>457</v>
      </c>
      <c r="B263" s="63" t="s">
        <v>458</v>
      </c>
      <c r="C263" s="36">
        <v>4301011855</v>
      </c>
      <c r="D263" s="804">
        <v>4680115885837</v>
      </c>
      <c r="E263" s="804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106</v>
      </c>
      <c r="L263" s="37" t="s">
        <v>45</v>
      </c>
      <c r="M263" s="38" t="s">
        <v>105</v>
      </c>
      <c r="N263" s="38"/>
      <c r="O263" s="37">
        <v>55</v>
      </c>
      <c r="P263" s="9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806"/>
      <c r="R263" s="806"/>
      <c r="S263" s="806"/>
      <c r="T263" s="807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ref="Y263:Y271" si="42"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56" t="s">
        <v>459</v>
      </c>
      <c r="AG263" s="78"/>
      <c r="AJ263" s="84" t="s">
        <v>45</v>
      </c>
      <c r="AK263" s="84">
        <v>0</v>
      </c>
      <c r="BB263" s="357" t="s">
        <v>66</v>
      </c>
      <c r="BM263" s="78">
        <f t="shared" ref="BM263:BM271" si="43">IFERROR(X263*I263/H263,"0")</f>
        <v>0</v>
      </c>
      <c r="BN263" s="78">
        <f t="shared" ref="BN263:BN271" si="44">IFERROR(Y263*I263/H263,"0")</f>
        <v>0</v>
      </c>
      <c r="BO263" s="78">
        <f t="shared" ref="BO263:BO271" si="45">IFERROR(1/J263*(X263/H263),"0")</f>
        <v>0</v>
      </c>
      <c r="BP263" s="78">
        <f t="shared" ref="BP263:BP271" si="46">IFERROR(1/J263*(Y263/H263),"0")</f>
        <v>0</v>
      </c>
    </row>
    <row r="264" spans="1:68" ht="27" customHeight="1" x14ac:dyDescent="0.25">
      <c r="A264" s="63" t="s">
        <v>460</v>
      </c>
      <c r="B264" s="63" t="s">
        <v>461</v>
      </c>
      <c r="C264" s="36">
        <v>4301011910</v>
      </c>
      <c r="D264" s="804">
        <v>4680115885806</v>
      </c>
      <c r="E264" s="804"/>
      <c r="F264" s="62">
        <v>1.35</v>
      </c>
      <c r="G264" s="37">
        <v>8</v>
      </c>
      <c r="H264" s="62">
        <v>10.8</v>
      </c>
      <c r="I264" s="62">
        <v>11.28</v>
      </c>
      <c r="J264" s="37">
        <v>48</v>
      </c>
      <c r="K264" s="37" t="s">
        <v>106</v>
      </c>
      <c r="L264" s="37" t="s">
        <v>45</v>
      </c>
      <c r="M264" s="38" t="s">
        <v>436</v>
      </c>
      <c r="N264" s="38"/>
      <c r="O264" s="37">
        <v>55</v>
      </c>
      <c r="P264" s="94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806"/>
      <c r="R264" s="806"/>
      <c r="S264" s="806"/>
      <c r="T264" s="807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42"/>
        <v>0</v>
      </c>
      <c r="Z264" s="41" t="str">
        <f>IFERROR(IF(Y264=0,"",ROUNDUP(Y264/H264,0)*0.02039),"")</f>
        <v/>
      </c>
      <c r="AA264" s="68" t="s">
        <v>45</v>
      </c>
      <c r="AB264" s="69" t="s">
        <v>45</v>
      </c>
      <c r="AC264" s="358" t="s">
        <v>462</v>
      </c>
      <c r="AG264" s="78"/>
      <c r="AJ264" s="84" t="s">
        <v>45</v>
      </c>
      <c r="AK264" s="84">
        <v>0</v>
      </c>
      <c r="BB264" s="359" t="s">
        <v>66</v>
      </c>
      <c r="BM264" s="78">
        <f t="shared" si="43"/>
        <v>0</v>
      </c>
      <c r="BN264" s="78">
        <f t="shared" si="44"/>
        <v>0</v>
      </c>
      <c r="BO264" s="78">
        <f t="shared" si="45"/>
        <v>0</v>
      </c>
      <c r="BP264" s="78">
        <f t="shared" si="46"/>
        <v>0</v>
      </c>
    </row>
    <row r="265" spans="1:68" ht="27" customHeight="1" x14ac:dyDescent="0.25">
      <c r="A265" s="63" t="s">
        <v>460</v>
      </c>
      <c r="B265" s="63" t="s">
        <v>463</v>
      </c>
      <c r="C265" s="36">
        <v>4301011850</v>
      </c>
      <c r="D265" s="804">
        <v>4680115885806</v>
      </c>
      <c r="E265" s="804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106</v>
      </c>
      <c r="L265" s="37" t="s">
        <v>45</v>
      </c>
      <c r="M265" s="38" t="s">
        <v>105</v>
      </c>
      <c r="N265" s="38"/>
      <c r="O265" s="37">
        <v>55</v>
      </c>
      <c r="P265" s="94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806"/>
      <c r="R265" s="806"/>
      <c r="S265" s="806"/>
      <c r="T265" s="807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42"/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60" t="s">
        <v>464</v>
      </c>
      <c r="AG265" s="78"/>
      <c r="AJ265" s="84" t="s">
        <v>45</v>
      </c>
      <c r="AK265" s="84">
        <v>0</v>
      </c>
      <c r="BB265" s="361" t="s">
        <v>66</v>
      </c>
      <c r="BM265" s="78">
        <f t="shared" si="43"/>
        <v>0</v>
      </c>
      <c r="BN265" s="78">
        <f t="shared" si="44"/>
        <v>0</v>
      </c>
      <c r="BO265" s="78">
        <f t="shared" si="45"/>
        <v>0</v>
      </c>
      <c r="BP265" s="78">
        <f t="shared" si="46"/>
        <v>0</v>
      </c>
    </row>
    <row r="266" spans="1:68" ht="37.5" customHeight="1" x14ac:dyDescent="0.25">
      <c r="A266" s="63" t="s">
        <v>465</v>
      </c>
      <c r="B266" s="63" t="s">
        <v>466</v>
      </c>
      <c r="C266" s="36">
        <v>4301011313</v>
      </c>
      <c r="D266" s="804">
        <v>4607091385984</v>
      </c>
      <c r="E266" s="804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106</v>
      </c>
      <c r="L266" s="37" t="s">
        <v>45</v>
      </c>
      <c r="M266" s="38" t="s">
        <v>105</v>
      </c>
      <c r="N266" s="38"/>
      <c r="O266" s="37">
        <v>55</v>
      </c>
      <c r="P266" s="95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806"/>
      <c r="R266" s="806"/>
      <c r="S266" s="806"/>
      <c r="T266" s="807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42"/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62" t="s">
        <v>467</v>
      </c>
      <c r="AG266" s="78"/>
      <c r="AJ266" s="84" t="s">
        <v>45</v>
      </c>
      <c r="AK266" s="84">
        <v>0</v>
      </c>
      <c r="BB266" s="363" t="s">
        <v>66</v>
      </c>
      <c r="BM266" s="78">
        <f t="shared" si="43"/>
        <v>0</v>
      </c>
      <c r="BN266" s="78">
        <f t="shared" si="44"/>
        <v>0</v>
      </c>
      <c r="BO266" s="78">
        <f t="shared" si="45"/>
        <v>0</v>
      </c>
      <c r="BP266" s="78">
        <f t="shared" si="46"/>
        <v>0</v>
      </c>
    </row>
    <row r="267" spans="1:68" ht="37.5" customHeight="1" x14ac:dyDescent="0.25">
      <c r="A267" s="63" t="s">
        <v>468</v>
      </c>
      <c r="B267" s="63" t="s">
        <v>469</v>
      </c>
      <c r="C267" s="36">
        <v>4301011853</v>
      </c>
      <c r="D267" s="804">
        <v>4680115885851</v>
      </c>
      <c r="E267" s="804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106</v>
      </c>
      <c r="L267" s="37" t="s">
        <v>45</v>
      </c>
      <c r="M267" s="38" t="s">
        <v>105</v>
      </c>
      <c r="N267" s="38"/>
      <c r="O267" s="37">
        <v>55</v>
      </c>
      <c r="P267" s="9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806"/>
      <c r="R267" s="806"/>
      <c r="S267" s="806"/>
      <c r="T267" s="807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42"/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64" t="s">
        <v>470</v>
      </c>
      <c r="AG267" s="78"/>
      <c r="AJ267" s="84" t="s">
        <v>45</v>
      </c>
      <c r="AK267" s="84">
        <v>0</v>
      </c>
      <c r="BB267" s="365" t="s">
        <v>66</v>
      </c>
      <c r="BM267" s="78">
        <f t="shared" si="43"/>
        <v>0</v>
      </c>
      <c r="BN267" s="78">
        <f t="shared" si="44"/>
        <v>0</v>
      </c>
      <c r="BO267" s="78">
        <f t="shared" si="45"/>
        <v>0</v>
      </c>
      <c r="BP267" s="78">
        <f t="shared" si="46"/>
        <v>0</v>
      </c>
    </row>
    <row r="268" spans="1:68" ht="27" customHeight="1" x14ac:dyDescent="0.25">
      <c r="A268" s="63" t="s">
        <v>471</v>
      </c>
      <c r="B268" s="63" t="s">
        <v>472</v>
      </c>
      <c r="C268" s="36">
        <v>4301011319</v>
      </c>
      <c r="D268" s="804">
        <v>4607091387469</v>
      </c>
      <c r="E268" s="804"/>
      <c r="F268" s="62">
        <v>0.5</v>
      </c>
      <c r="G268" s="37">
        <v>10</v>
      </c>
      <c r="H268" s="62">
        <v>5</v>
      </c>
      <c r="I268" s="62">
        <v>5.21</v>
      </c>
      <c r="J268" s="37">
        <v>132</v>
      </c>
      <c r="K268" s="37" t="s">
        <v>113</v>
      </c>
      <c r="L268" s="37" t="s">
        <v>45</v>
      </c>
      <c r="M268" s="38" t="s">
        <v>105</v>
      </c>
      <c r="N268" s="38"/>
      <c r="O268" s="37">
        <v>55</v>
      </c>
      <c r="P268" s="95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806"/>
      <c r="R268" s="806"/>
      <c r="S268" s="806"/>
      <c r="T268" s="807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4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6" t="s">
        <v>473</v>
      </c>
      <c r="AG268" s="78"/>
      <c r="AJ268" s="84" t="s">
        <v>45</v>
      </c>
      <c r="AK268" s="84">
        <v>0</v>
      </c>
      <c r="BB268" s="367" t="s">
        <v>66</v>
      </c>
      <c r="BM268" s="78">
        <f t="shared" si="43"/>
        <v>0</v>
      </c>
      <c r="BN268" s="78">
        <f t="shared" si="44"/>
        <v>0</v>
      </c>
      <c r="BO268" s="78">
        <f t="shared" si="45"/>
        <v>0</v>
      </c>
      <c r="BP268" s="78">
        <f t="shared" si="46"/>
        <v>0</v>
      </c>
    </row>
    <row r="269" spans="1:68" ht="27" customHeight="1" x14ac:dyDescent="0.25">
      <c r="A269" s="63" t="s">
        <v>474</v>
      </c>
      <c r="B269" s="63" t="s">
        <v>475</v>
      </c>
      <c r="C269" s="36">
        <v>4301011852</v>
      </c>
      <c r="D269" s="804">
        <v>4680115885844</v>
      </c>
      <c r="E269" s="804"/>
      <c r="F269" s="62">
        <v>0.4</v>
      </c>
      <c r="G269" s="37">
        <v>10</v>
      </c>
      <c r="H269" s="62">
        <v>4</v>
      </c>
      <c r="I269" s="62">
        <v>4.21</v>
      </c>
      <c r="J269" s="37">
        <v>132</v>
      </c>
      <c r="K269" s="37" t="s">
        <v>113</v>
      </c>
      <c r="L269" s="37" t="s">
        <v>45</v>
      </c>
      <c r="M269" s="38" t="s">
        <v>105</v>
      </c>
      <c r="N269" s="38"/>
      <c r="O269" s="37">
        <v>55</v>
      </c>
      <c r="P269" s="95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806"/>
      <c r="R269" s="806"/>
      <c r="S269" s="806"/>
      <c r="T269" s="807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4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68" t="s">
        <v>476</v>
      </c>
      <c r="AG269" s="78"/>
      <c r="AJ269" s="84" t="s">
        <v>45</v>
      </c>
      <c r="AK269" s="84">
        <v>0</v>
      </c>
      <c r="BB269" s="369" t="s">
        <v>66</v>
      </c>
      <c r="BM269" s="78">
        <f t="shared" si="43"/>
        <v>0</v>
      </c>
      <c r="BN269" s="78">
        <f t="shared" si="44"/>
        <v>0</v>
      </c>
      <c r="BO269" s="78">
        <f t="shared" si="45"/>
        <v>0</v>
      </c>
      <c r="BP269" s="78">
        <f t="shared" si="46"/>
        <v>0</v>
      </c>
    </row>
    <row r="270" spans="1:68" ht="27" customHeight="1" x14ac:dyDescent="0.25">
      <c r="A270" s="63" t="s">
        <v>477</v>
      </c>
      <c r="B270" s="63" t="s">
        <v>478</v>
      </c>
      <c r="C270" s="36">
        <v>4301011316</v>
      </c>
      <c r="D270" s="804">
        <v>4607091387438</v>
      </c>
      <c r="E270" s="804"/>
      <c r="F270" s="62">
        <v>0.5</v>
      </c>
      <c r="G270" s="37">
        <v>10</v>
      </c>
      <c r="H270" s="62">
        <v>5</v>
      </c>
      <c r="I270" s="62">
        <v>5.21</v>
      </c>
      <c r="J270" s="37">
        <v>132</v>
      </c>
      <c r="K270" s="37" t="s">
        <v>113</v>
      </c>
      <c r="L270" s="37" t="s">
        <v>45</v>
      </c>
      <c r="M270" s="38" t="s">
        <v>105</v>
      </c>
      <c r="N270" s="38"/>
      <c r="O270" s="37">
        <v>55</v>
      </c>
      <c r="P270" s="95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806"/>
      <c r="R270" s="806"/>
      <c r="S270" s="806"/>
      <c r="T270" s="807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4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0" t="s">
        <v>479</v>
      </c>
      <c r="AG270" s="78"/>
      <c r="AJ270" s="84" t="s">
        <v>45</v>
      </c>
      <c r="AK270" s="84">
        <v>0</v>
      </c>
      <c r="BB270" s="371" t="s">
        <v>66</v>
      </c>
      <c r="BM270" s="78">
        <f t="shared" si="43"/>
        <v>0</v>
      </c>
      <c r="BN270" s="78">
        <f t="shared" si="44"/>
        <v>0</v>
      </c>
      <c r="BO270" s="78">
        <f t="shared" si="45"/>
        <v>0</v>
      </c>
      <c r="BP270" s="78">
        <f t="shared" si="46"/>
        <v>0</v>
      </c>
    </row>
    <row r="271" spans="1:68" ht="27" customHeight="1" x14ac:dyDescent="0.25">
      <c r="A271" s="63" t="s">
        <v>480</v>
      </c>
      <c r="B271" s="63" t="s">
        <v>481</v>
      </c>
      <c r="C271" s="36">
        <v>4301011851</v>
      </c>
      <c r="D271" s="804">
        <v>4680115885820</v>
      </c>
      <c r="E271" s="804"/>
      <c r="F271" s="62">
        <v>0.4</v>
      </c>
      <c r="G271" s="37">
        <v>10</v>
      </c>
      <c r="H271" s="62">
        <v>4</v>
      </c>
      <c r="I271" s="62">
        <v>4.21</v>
      </c>
      <c r="J271" s="37">
        <v>132</v>
      </c>
      <c r="K271" s="37" t="s">
        <v>113</v>
      </c>
      <c r="L271" s="37" t="s">
        <v>45</v>
      </c>
      <c r="M271" s="38" t="s">
        <v>105</v>
      </c>
      <c r="N271" s="38"/>
      <c r="O271" s="37">
        <v>55</v>
      </c>
      <c r="P271" s="9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806"/>
      <c r="R271" s="806"/>
      <c r="S271" s="806"/>
      <c r="T271" s="807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42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2" t="s">
        <v>482</v>
      </c>
      <c r="AG271" s="78"/>
      <c r="AJ271" s="84" t="s">
        <v>45</v>
      </c>
      <c r="AK271" s="84">
        <v>0</v>
      </c>
      <c r="BB271" s="373" t="s">
        <v>66</v>
      </c>
      <c r="BM271" s="78">
        <f t="shared" si="43"/>
        <v>0</v>
      </c>
      <c r="BN271" s="78">
        <f t="shared" si="44"/>
        <v>0</v>
      </c>
      <c r="BO271" s="78">
        <f t="shared" si="45"/>
        <v>0</v>
      </c>
      <c r="BP271" s="78">
        <f t="shared" si="46"/>
        <v>0</v>
      </c>
    </row>
    <row r="272" spans="1:68" x14ac:dyDescent="0.2">
      <c r="A272" s="814"/>
      <c r="B272" s="814"/>
      <c r="C272" s="814"/>
      <c r="D272" s="814"/>
      <c r="E272" s="814"/>
      <c r="F272" s="814"/>
      <c r="G272" s="814"/>
      <c r="H272" s="814"/>
      <c r="I272" s="814"/>
      <c r="J272" s="814"/>
      <c r="K272" s="814"/>
      <c r="L272" s="814"/>
      <c r="M272" s="814"/>
      <c r="N272" s="814"/>
      <c r="O272" s="815"/>
      <c r="P272" s="811" t="s">
        <v>40</v>
      </c>
      <c r="Q272" s="812"/>
      <c r="R272" s="812"/>
      <c r="S272" s="812"/>
      <c r="T272" s="812"/>
      <c r="U272" s="812"/>
      <c r="V272" s="813"/>
      <c r="W272" s="42" t="s">
        <v>39</v>
      </c>
      <c r="X272" s="43">
        <f>IFERROR(X263/H263,"0")+IFERROR(X264/H264,"0")+IFERROR(X265/H265,"0")+IFERROR(X266/H266,"0")+IFERROR(X267/H267,"0")+IFERROR(X268/H268,"0")+IFERROR(X269/H269,"0")+IFERROR(X270/H270,"0")+IFERROR(X271/H271,"0")</f>
        <v>0</v>
      </c>
      <c r="Y272" s="43">
        <f>IFERROR(Y263/H263,"0")+IFERROR(Y264/H264,"0")+IFERROR(Y265/H265,"0")+IFERROR(Y266/H266,"0")+IFERROR(Y267/H267,"0")+IFERROR(Y268/H268,"0")+IFERROR(Y269/H269,"0")+IFERROR(Y270/H270,"0")+IFERROR(Y271/H271,"0")</f>
        <v>0</v>
      </c>
      <c r="Z272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7"/>
      <c r="AB272" s="67"/>
      <c r="AC272" s="67"/>
    </row>
    <row r="273" spans="1:68" x14ac:dyDescent="0.2">
      <c r="A273" s="814"/>
      <c r="B273" s="814"/>
      <c r="C273" s="814"/>
      <c r="D273" s="814"/>
      <c r="E273" s="814"/>
      <c r="F273" s="814"/>
      <c r="G273" s="814"/>
      <c r="H273" s="814"/>
      <c r="I273" s="814"/>
      <c r="J273" s="814"/>
      <c r="K273" s="814"/>
      <c r="L273" s="814"/>
      <c r="M273" s="814"/>
      <c r="N273" s="814"/>
      <c r="O273" s="815"/>
      <c r="P273" s="811" t="s">
        <v>40</v>
      </c>
      <c r="Q273" s="812"/>
      <c r="R273" s="812"/>
      <c r="S273" s="812"/>
      <c r="T273" s="812"/>
      <c r="U273" s="812"/>
      <c r="V273" s="813"/>
      <c r="W273" s="42" t="s">
        <v>0</v>
      </c>
      <c r="X273" s="43">
        <f>IFERROR(SUM(X263:X271),"0")</f>
        <v>0</v>
      </c>
      <c r="Y273" s="43">
        <f>IFERROR(SUM(Y263:Y271),"0")</f>
        <v>0</v>
      </c>
      <c r="Z273" s="42"/>
      <c r="AA273" s="67"/>
      <c r="AB273" s="67"/>
      <c r="AC273" s="67"/>
    </row>
    <row r="274" spans="1:68" ht="16.5" customHeight="1" x14ac:dyDescent="0.25">
      <c r="A274" s="802" t="s">
        <v>483</v>
      </c>
      <c r="B274" s="802"/>
      <c r="C274" s="802"/>
      <c r="D274" s="802"/>
      <c r="E274" s="802"/>
      <c r="F274" s="802"/>
      <c r="G274" s="802"/>
      <c r="H274" s="802"/>
      <c r="I274" s="802"/>
      <c r="J274" s="802"/>
      <c r="K274" s="802"/>
      <c r="L274" s="802"/>
      <c r="M274" s="802"/>
      <c r="N274" s="802"/>
      <c r="O274" s="802"/>
      <c r="P274" s="802"/>
      <c r="Q274" s="802"/>
      <c r="R274" s="802"/>
      <c r="S274" s="802"/>
      <c r="T274" s="802"/>
      <c r="U274" s="802"/>
      <c r="V274" s="802"/>
      <c r="W274" s="802"/>
      <c r="X274" s="802"/>
      <c r="Y274" s="802"/>
      <c r="Z274" s="802"/>
      <c r="AA274" s="65"/>
      <c r="AB274" s="65"/>
      <c r="AC274" s="79"/>
    </row>
    <row r="275" spans="1:68" ht="14.25" customHeight="1" x14ac:dyDescent="0.25">
      <c r="A275" s="803" t="s">
        <v>101</v>
      </c>
      <c r="B275" s="803"/>
      <c r="C275" s="803"/>
      <c r="D275" s="803"/>
      <c r="E275" s="803"/>
      <c r="F275" s="803"/>
      <c r="G275" s="803"/>
      <c r="H275" s="803"/>
      <c r="I275" s="803"/>
      <c r="J275" s="803"/>
      <c r="K275" s="803"/>
      <c r="L275" s="803"/>
      <c r="M275" s="803"/>
      <c r="N275" s="803"/>
      <c r="O275" s="803"/>
      <c r="P275" s="803"/>
      <c r="Q275" s="803"/>
      <c r="R275" s="803"/>
      <c r="S275" s="803"/>
      <c r="T275" s="803"/>
      <c r="U275" s="803"/>
      <c r="V275" s="803"/>
      <c r="W275" s="803"/>
      <c r="X275" s="803"/>
      <c r="Y275" s="803"/>
      <c r="Z275" s="803"/>
      <c r="AA275" s="66"/>
      <c r="AB275" s="66"/>
      <c r="AC275" s="80"/>
    </row>
    <row r="276" spans="1:68" ht="37.5" customHeight="1" x14ac:dyDescent="0.25">
      <c r="A276" s="63" t="s">
        <v>484</v>
      </c>
      <c r="B276" s="63" t="s">
        <v>485</v>
      </c>
      <c r="C276" s="36">
        <v>4301011876</v>
      </c>
      <c r="D276" s="804">
        <v>4680115885707</v>
      </c>
      <c r="E276" s="804"/>
      <c r="F276" s="62">
        <v>0.9</v>
      </c>
      <c r="G276" s="37">
        <v>10</v>
      </c>
      <c r="H276" s="62">
        <v>9</v>
      </c>
      <c r="I276" s="62">
        <v>9.4350000000000005</v>
      </c>
      <c r="J276" s="37">
        <v>64</v>
      </c>
      <c r="K276" s="37" t="s">
        <v>106</v>
      </c>
      <c r="L276" s="37" t="s">
        <v>45</v>
      </c>
      <c r="M276" s="38" t="s">
        <v>105</v>
      </c>
      <c r="N276" s="38"/>
      <c r="O276" s="37">
        <v>31</v>
      </c>
      <c r="P276" s="95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806"/>
      <c r="R276" s="806"/>
      <c r="S276" s="806"/>
      <c r="T276" s="807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IFERROR(IF(Y276=0,"",ROUNDUP(Y276/H276,0)*0.01898),"")</f>
        <v/>
      </c>
      <c r="AA276" s="68" t="s">
        <v>45</v>
      </c>
      <c r="AB276" s="69" t="s">
        <v>45</v>
      </c>
      <c r="AC276" s="374" t="s">
        <v>425</v>
      </c>
      <c r="AG276" s="78"/>
      <c r="AJ276" s="84" t="s">
        <v>45</v>
      </c>
      <c r="AK276" s="84">
        <v>0</v>
      </c>
      <c r="BB276" s="375" t="s">
        <v>66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x14ac:dyDescent="0.2">
      <c r="A277" s="814"/>
      <c r="B277" s="814"/>
      <c r="C277" s="814"/>
      <c r="D277" s="814"/>
      <c r="E277" s="814"/>
      <c r="F277" s="814"/>
      <c r="G277" s="814"/>
      <c r="H277" s="814"/>
      <c r="I277" s="814"/>
      <c r="J277" s="814"/>
      <c r="K277" s="814"/>
      <c r="L277" s="814"/>
      <c r="M277" s="814"/>
      <c r="N277" s="814"/>
      <c r="O277" s="815"/>
      <c r="P277" s="811" t="s">
        <v>40</v>
      </c>
      <c r="Q277" s="812"/>
      <c r="R277" s="812"/>
      <c r="S277" s="812"/>
      <c r="T277" s="812"/>
      <c r="U277" s="812"/>
      <c r="V277" s="813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814"/>
      <c r="B278" s="814"/>
      <c r="C278" s="814"/>
      <c r="D278" s="814"/>
      <c r="E278" s="814"/>
      <c r="F278" s="814"/>
      <c r="G278" s="814"/>
      <c r="H278" s="814"/>
      <c r="I278" s="814"/>
      <c r="J278" s="814"/>
      <c r="K278" s="814"/>
      <c r="L278" s="814"/>
      <c r="M278" s="814"/>
      <c r="N278" s="814"/>
      <c r="O278" s="815"/>
      <c r="P278" s="811" t="s">
        <v>40</v>
      </c>
      <c r="Q278" s="812"/>
      <c r="R278" s="812"/>
      <c r="S278" s="812"/>
      <c r="T278" s="812"/>
      <c r="U278" s="812"/>
      <c r="V278" s="813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6.5" customHeight="1" x14ac:dyDescent="0.25">
      <c r="A279" s="802" t="s">
        <v>486</v>
      </c>
      <c r="B279" s="802"/>
      <c r="C279" s="802"/>
      <c r="D279" s="802"/>
      <c r="E279" s="802"/>
      <c r="F279" s="802"/>
      <c r="G279" s="802"/>
      <c r="H279" s="802"/>
      <c r="I279" s="802"/>
      <c r="J279" s="802"/>
      <c r="K279" s="802"/>
      <c r="L279" s="802"/>
      <c r="M279" s="802"/>
      <c r="N279" s="802"/>
      <c r="O279" s="802"/>
      <c r="P279" s="802"/>
      <c r="Q279" s="802"/>
      <c r="R279" s="802"/>
      <c r="S279" s="802"/>
      <c r="T279" s="802"/>
      <c r="U279" s="802"/>
      <c r="V279" s="802"/>
      <c r="W279" s="802"/>
      <c r="X279" s="802"/>
      <c r="Y279" s="802"/>
      <c r="Z279" s="802"/>
      <c r="AA279" s="65"/>
      <c r="AB279" s="65"/>
      <c r="AC279" s="79"/>
    </row>
    <row r="280" spans="1:68" ht="14.25" customHeight="1" x14ac:dyDescent="0.25">
      <c r="A280" s="803" t="s">
        <v>101</v>
      </c>
      <c r="B280" s="803"/>
      <c r="C280" s="803"/>
      <c r="D280" s="803"/>
      <c r="E280" s="803"/>
      <c r="F280" s="803"/>
      <c r="G280" s="803"/>
      <c r="H280" s="803"/>
      <c r="I280" s="803"/>
      <c r="J280" s="803"/>
      <c r="K280" s="803"/>
      <c r="L280" s="803"/>
      <c r="M280" s="803"/>
      <c r="N280" s="803"/>
      <c r="O280" s="803"/>
      <c r="P280" s="803"/>
      <c r="Q280" s="803"/>
      <c r="R280" s="803"/>
      <c r="S280" s="803"/>
      <c r="T280" s="803"/>
      <c r="U280" s="803"/>
      <c r="V280" s="803"/>
      <c r="W280" s="803"/>
      <c r="X280" s="803"/>
      <c r="Y280" s="803"/>
      <c r="Z280" s="803"/>
      <c r="AA280" s="66"/>
      <c r="AB280" s="66"/>
      <c r="AC280" s="80"/>
    </row>
    <row r="281" spans="1:68" ht="27" customHeight="1" x14ac:dyDescent="0.25">
      <c r="A281" s="63" t="s">
        <v>487</v>
      </c>
      <c r="B281" s="63" t="s">
        <v>488</v>
      </c>
      <c r="C281" s="36">
        <v>4301011223</v>
      </c>
      <c r="D281" s="804">
        <v>4607091383423</v>
      </c>
      <c r="E281" s="804"/>
      <c r="F281" s="62">
        <v>1.35</v>
      </c>
      <c r="G281" s="37">
        <v>8</v>
      </c>
      <c r="H281" s="62">
        <v>10.8</v>
      </c>
      <c r="I281" s="62">
        <v>11.331</v>
      </c>
      <c r="J281" s="37">
        <v>64</v>
      </c>
      <c r="K281" s="37" t="s">
        <v>106</v>
      </c>
      <c r="L281" s="37" t="s">
        <v>45</v>
      </c>
      <c r="M281" s="38" t="s">
        <v>112</v>
      </c>
      <c r="N281" s="38"/>
      <c r="O281" s="37">
        <v>35</v>
      </c>
      <c r="P281" s="95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806"/>
      <c r="R281" s="806"/>
      <c r="S281" s="806"/>
      <c r="T281" s="807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IFERROR(IF(Y281=0,"",ROUNDUP(Y281/H281,0)*0.01898),"")</f>
        <v/>
      </c>
      <c r="AA281" s="68" t="s">
        <v>45</v>
      </c>
      <c r="AB281" s="69" t="s">
        <v>45</v>
      </c>
      <c r="AC281" s="376" t="s">
        <v>104</v>
      </c>
      <c r="AG281" s="78"/>
      <c r="AJ281" s="84" t="s">
        <v>45</v>
      </c>
      <c r="AK281" s="84">
        <v>0</v>
      </c>
      <c r="BB281" s="377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ht="37.5" customHeight="1" x14ac:dyDescent="0.25">
      <c r="A282" s="63" t="s">
        <v>489</v>
      </c>
      <c r="B282" s="63" t="s">
        <v>490</v>
      </c>
      <c r="C282" s="36">
        <v>4301012099</v>
      </c>
      <c r="D282" s="804">
        <v>4680115885691</v>
      </c>
      <c r="E282" s="804"/>
      <c r="F282" s="62">
        <v>1.35</v>
      </c>
      <c r="G282" s="37">
        <v>8</v>
      </c>
      <c r="H282" s="62">
        <v>10.8</v>
      </c>
      <c r="I282" s="62">
        <v>11.234999999999999</v>
      </c>
      <c r="J282" s="37">
        <v>64</v>
      </c>
      <c r="K282" s="37" t="s">
        <v>106</v>
      </c>
      <c r="L282" s="37" t="s">
        <v>45</v>
      </c>
      <c r="M282" s="38" t="s">
        <v>112</v>
      </c>
      <c r="N282" s="38"/>
      <c r="O282" s="37">
        <v>30</v>
      </c>
      <c r="P282" s="9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806"/>
      <c r="R282" s="806"/>
      <c r="S282" s="806"/>
      <c r="T282" s="807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45</v>
      </c>
      <c r="AB282" s="69" t="s">
        <v>45</v>
      </c>
      <c r="AC282" s="378" t="s">
        <v>491</v>
      </c>
      <c r="AG282" s="78"/>
      <c r="AJ282" s="84" t="s">
        <v>45</v>
      </c>
      <c r="AK282" s="84">
        <v>0</v>
      </c>
      <c r="BB282" s="379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ht="27" customHeight="1" x14ac:dyDescent="0.25">
      <c r="A283" s="63" t="s">
        <v>492</v>
      </c>
      <c r="B283" s="63" t="s">
        <v>493</v>
      </c>
      <c r="C283" s="36">
        <v>4301012098</v>
      </c>
      <c r="D283" s="804">
        <v>4680115885660</v>
      </c>
      <c r="E283" s="804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106</v>
      </c>
      <c r="L283" s="37" t="s">
        <v>45</v>
      </c>
      <c r="M283" s="38" t="s">
        <v>112</v>
      </c>
      <c r="N283" s="38"/>
      <c r="O283" s="37">
        <v>35</v>
      </c>
      <c r="P283" s="9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806"/>
      <c r="R283" s="806"/>
      <c r="S283" s="806"/>
      <c r="T283" s="807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</v>
      </c>
      <c r="AB283" s="69" t="s">
        <v>45</v>
      </c>
      <c r="AC283" s="380" t="s">
        <v>494</v>
      </c>
      <c r="AG283" s="78"/>
      <c r="AJ283" s="84" t="s">
        <v>45</v>
      </c>
      <c r="AK283" s="84">
        <v>0</v>
      </c>
      <c r="BB283" s="381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814"/>
      <c r="B284" s="814"/>
      <c r="C284" s="814"/>
      <c r="D284" s="814"/>
      <c r="E284" s="814"/>
      <c r="F284" s="814"/>
      <c r="G284" s="814"/>
      <c r="H284" s="814"/>
      <c r="I284" s="814"/>
      <c r="J284" s="814"/>
      <c r="K284" s="814"/>
      <c r="L284" s="814"/>
      <c r="M284" s="814"/>
      <c r="N284" s="814"/>
      <c r="O284" s="815"/>
      <c r="P284" s="811" t="s">
        <v>40</v>
      </c>
      <c r="Q284" s="812"/>
      <c r="R284" s="812"/>
      <c r="S284" s="812"/>
      <c r="T284" s="812"/>
      <c r="U284" s="812"/>
      <c r="V284" s="813"/>
      <c r="W284" s="42" t="s">
        <v>39</v>
      </c>
      <c r="X284" s="43">
        <f>IFERROR(X281/H281,"0")+IFERROR(X282/H282,"0")+IFERROR(X283/H283,"0")</f>
        <v>0</v>
      </c>
      <c r="Y284" s="43">
        <f>IFERROR(Y281/H281,"0")+IFERROR(Y282/H282,"0")+IFERROR(Y283/H283,"0")</f>
        <v>0</v>
      </c>
      <c r="Z284" s="43">
        <f>IFERROR(IF(Z281="",0,Z281),"0")+IFERROR(IF(Z282="",0,Z282),"0")+IFERROR(IF(Z283="",0,Z283),"0")</f>
        <v>0</v>
      </c>
      <c r="AA284" s="67"/>
      <c r="AB284" s="67"/>
      <c r="AC284" s="67"/>
    </row>
    <row r="285" spans="1:68" x14ac:dyDescent="0.2">
      <c r="A285" s="814"/>
      <c r="B285" s="814"/>
      <c r="C285" s="814"/>
      <c r="D285" s="814"/>
      <c r="E285" s="814"/>
      <c r="F285" s="814"/>
      <c r="G285" s="814"/>
      <c r="H285" s="814"/>
      <c r="I285" s="814"/>
      <c r="J285" s="814"/>
      <c r="K285" s="814"/>
      <c r="L285" s="814"/>
      <c r="M285" s="814"/>
      <c r="N285" s="814"/>
      <c r="O285" s="815"/>
      <c r="P285" s="811" t="s">
        <v>40</v>
      </c>
      <c r="Q285" s="812"/>
      <c r="R285" s="812"/>
      <c r="S285" s="812"/>
      <c r="T285" s="812"/>
      <c r="U285" s="812"/>
      <c r="V285" s="813"/>
      <c r="W285" s="42" t="s">
        <v>0</v>
      </c>
      <c r="X285" s="43">
        <f>IFERROR(SUM(X281:X283),"0")</f>
        <v>0</v>
      </c>
      <c r="Y285" s="43">
        <f>IFERROR(SUM(Y281:Y283),"0")</f>
        <v>0</v>
      </c>
      <c r="Z285" s="42"/>
      <c r="AA285" s="67"/>
      <c r="AB285" s="67"/>
      <c r="AC285" s="67"/>
    </row>
    <row r="286" spans="1:68" ht="16.5" customHeight="1" x14ac:dyDescent="0.25">
      <c r="A286" s="802" t="s">
        <v>495</v>
      </c>
      <c r="B286" s="802"/>
      <c r="C286" s="802"/>
      <c r="D286" s="802"/>
      <c r="E286" s="802"/>
      <c r="F286" s="802"/>
      <c r="G286" s="802"/>
      <c r="H286" s="802"/>
      <c r="I286" s="802"/>
      <c r="J286" s="802"/>
      <c r="K286" s="802"/>
      <c r="L286" s="802"/>
      <c r="M286" s="802"/>
      <c r="N286" s="802"/>
      <c r="O286" s="802"/>
      <c r="P286" s="802"/>
      <c r="Q286" s="802"/>
      <c r="R286" s="802"/>
      <c r="S286" s="802"/>
      <c r="T286" s="802"/>
      <c r="U286" s="802"/>
      <c r="V286" s="802"/>
      <c r="W286" s="802"/>
      <c r="X286" s="802"/>
      <c r="Y286" s="802"/>
      <c r="Z286" s="802"/>
      <c r="AA286" s="65"/>
      <c r="AB286" s="65"/>
      <c r="AC286" s="79"/>
    </row>
    <row r="287" spans="1:68" ht="14.25" customHeight="1" x14ac:dyDescent="0.25">
      <c r="A287" s="803" t="s">
        <v>78</v>
      </c>
      <c r="B287" s="803"/>
      <c r="C287" s="803"/>
      <c r="D287" s="803"/>
      <c r="E287" s="803"/>
      <c r="F287" s="803"/>
      <c r="G287" s="803"/>
      <c r="H287" s="803"/>
      <c r="I287" s="803"/>
      <c r="J287" s="803"/>
      <c r="K287" s="803"/>
      <c r="L287" s="803"/>
      <c r="M287" s="803"/>
      <c r="N287" s="803"/>
      <c r="O287" s="803"/>
      <c r="P287" s="803"/>
      <c r="Q287" s="803"/>
      <c r="R287" s="803"/>
      <c r="S287" s="803"/>
      <c r="T287" s="803"/>
      <c r="U287" s="803"/>
      <c r="V287" s="803"/>
      <c r="W287" s="803"/>
      <c r="X287" s="803"/>
      <c r="Y287" s="803"/>
      <c r="Z287" s="803"/>
      <c r="AA287" s="66"/>
      <c r="AB287" s="66"/>
      <c r="AC287" s="80"/>
    </row>
    <row r="288" spans="1:68" ht="37.5" customHeight="1" x14ac:dyDescent="0.25">
      <c r="A288" s="63" t="s">
        <v>496</v>
      </c>
      <c r="B288" s="63" t="s">
        <v>497</v>
      </c>
      <c r="C288" s="36">
        <v>4301051506</v>
      </c>
      <c r="D288" s="804">
        <v>4680115881037</v>
      </c>
      <c r="E288" s="804"/>
      <c r="F288" s="62">
        <v>0.84</v>
      </c>
      <c r="G288" s="37">
        <v>4</v>
      </c>
      <c r="H288" s="62">
        <v>3.36</v>
      </c>
      <c r="I288" s="62">
        <v>3.6179999999999999</v>
      </c>
      <c r="J288" s="37">
        <v>132</v>
      </c>
      <c r="K288" s="37" t="s">
        <v>113</v>
      </c>
      <c r="L288" s="37" t="s">
        <v>45</v>
      </c>
      <c r="M288" s="38" t="s">
        <v>82</v>
      </c>
      <c r="N288" s="38"/>
      <c r="O288" s="37">
        <v>40</v>
      </c>
      <c r="P288" s="96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806"/>
      <c r="R288" s="806"/>
      <c r="S288" s="806"/>
      <c r="T288" s="807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82" t="s">
        <v>498</v>
      </c>
      <c r="AG288" s="78"/>
      <c r="AJ288" s="84" t="s">
        <v>45</v>
      </c>
      <c r="AK288" s="84">
        <v>0</v>
      </c>
      <c r="BB288" s="383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ht="27" customHeight="1" x14ac:dyDescent="0.25">
      <c r="A289" s="63" t="s">
        <v>499</v>
      </c>
      <c r="B289" s="63" t="s">
        <v>500</v>
      </c>
      <c r="C289" s="36">
        <v>4301051893</v>
      </c>
      <c r="D289" s="804">
        <v>4680115886186</v>
      </c>
      <c r="E289" s="804"/>
      <c r="F289" s="62">
        <v>0.3</v>
      </c>
      <c r="G289" s="37">
        <v>6</v>
      </c>
      <c r="H289" s="62">
        <v>1.8</v>
      </c>
      <c r="I289" s="62">
        <v>1.98</v>
      </c>
      <c r="J289" s="37">
        <v>182</v>
      </c>
      <c r="K289" s="37" t="s">
        <v>83</v>
      </c>
      <c r="L289" s="37" t="s">
        <v>45</v>
      </c>
      <c r="M289" s="38" t="s">
        <v>112</v>
      </c>
      <c r="N289" s="38"/>
      <c r="O289" s="37">
        <v>45</v>
      </c>
      <c r="P289" s="9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806"/>
      <c r="R289" s="806"/>
      <c r="S289" s="806"/>
      <c r="T289" s="807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IFERROR(IF(Y289=0,"",ROUNDUP(Y289/H289,0)*0.00651),"")</f>
        <v/>
      </c>
      <c r="AA289" s="68" t="s">
        <v>45</v>
      </c>
      <c r="AB289" s="69" t="s">
        <v>45</v>
      </c>
      <c r="AC289" s="384" t="s">
        <v>501</v>
      </c>
      <c r="AG289" s="78"/>
      <c r="AJ289" s="84" t="s">
        <v>45</v>
      </c>
      <c r="AK289" s="84">
        <v>0</v>
      </c>
      <c r="BB289" s="38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t="27" customHeight="1" x14ac:dyDescent="0.25">
      <c r="A290" s="63" t="s">
        <v>502</v>
      </c>
      <c r="B290" s="63" t="s">
        <v>503</v>
      </c>
      <c r="C290" s="36">
        <v>4301051795</v>
      </c>
      <c r="D290" s="804">
        <v>4680115881228</v>
      </c>
      <c r="E290" s="804"/>
      <c r="F290" s="62">
        <v>0.4</v>
      </c>
      <c r="G290" s="37">
        <v>6</v>
      </c>
      <c r="H290" s="62">
        <v>2.4</v>
      </c>
      <c r="I290" s="62">
        <v>2.6520000000000001</v>
      </c>
      <c r="J290" s="37">
        <v>182</v>
      </c>
      <c r="K290" s="37" t="s">
        <v>83</v>
      </c>
      <c r="L290" s="37" t="s">
        <v>45</v>
      </c>
      <c r="M290" s="38" t="s">
        <v>147</v>
      </c>
      <c r="N290" s="38"/>
      <c r="O290" s="37">
        <v>40</v>
      </c>
      <c r="P290" s="96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806"/>
      <c r="R290" s="806"/>
      <c r="S290" s="806"/>
      <c r="T290" s="807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IFERROR(IF(Y290=0,"",ROUNDUP(Y290/H290,0)*0.00651),"")</f>
        <v/>
      </c>
      <c r="AA290" s="68" t="s">
        <v>45</v>
      </c>
      <c r="AB290" s="69" t="s">
        <v>45</v>
      </c>
      <c r="AC290" s="386" t="s">
        <v>504</v>
      </c>
      <c r="AG290" s="78"/>
      <c r="AJ290" s="84" t="s">
        <v>45</v>
      </c>
      <c r="AK290" s="84">
        <v>0</v>
      </c>
      <c r="BB290" s="387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37.5" customHeight="1" x14ac:dyDescent="0.25">
      <c r="A291" s="63" t="s">
        <v>505</v>
      </c>
      <c r="B291" s="63" t="s">
        <v>506</v>
      </c>
      <c r="C291" s="36">
        <v>4301051388</v>
      </c>
      <c r="D291" s="804">
        <v>4680115881211</v>
      </c>
      <c r="E291" s="804"/>
      <c r="F291" s="62">
        <v>0.4</v>
      </c>
      <c r="G291" s="37">
        <v>6</v>
      </c>
      <c r="H291" s="62">
        <v>2.4</v>
      </c>
      <c r="I291" s="62">
        <v>2.58</v>
      </c>
      <c r="J291" s="37">
        <v>182</v>
      </c>
      <c r="K291" s="37" t="s">
        <v>83</v>
      </c>
      <c r="L291" s="37" t="s">
        <v>114</v>
      </c>
      <c r="M291" s="38" t="s">
        <v>112</v>
      </c>
      <c r="N291" s="38"/>
      <c r="O291" s="37">
        <v>45</v>
      </c>
      <c r="P291" s="9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806"/>
      <c r="R291" s="806"/>
      <c r="S291" s="806"/>
      <c r="T291" s="807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IFERROR(IF(Y291=0,"",ROUNDUP(Y291/H291,0)*0.00651),"")</f>
        <v/>
      </c>
      <c r="AA291" s="68" t="s">
        <v>45</v>
      </c>
      <c r="AB291" s="69" t="s">
        <v>45</v>
      </c>
      <c r="AC291" s="388" t="s">
        <v>507</v>
      </c>
      <c r="AG291" s="78"/>
      <c r="AJ291" s="84" t="s">
        <v>115</v>
      </c>
      <c r="AK291" s="84">
        <v>33.6</v>
      </c>
      <c r="BB291" s="389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37.5" customHeight="1" x14ac:dyDescent="0.25">
      <c r="A292" s="63" t="s">
        <v>508</v>
      </c>
      <c r="B292" s="63" t="s">
        <v>509</v>
      </c>
      <c r="C292" s="36">
        <v>4301051378</v>
      </c>
      <c r="D292" s="804">
        <v>4680115881020</v>
      </c>
      <c r="E292" s="804"/>
      <c r="F292" s="62">
        <v>0.84</v>
      </c>
      <c r="G292" s="37">
        <v>4</v>
      </c>
      <c r="H292" s="62">
        <v>3.36</v>
      </c>
      <c r="I292" s="62">
        <v>3.57</v>
      </c>
      <c r="J292" s="37">
        <v>120</v>
      </c>
      <c r="K292" s="37" t="s">
        <v>113</v>
      </c>
      <c r="L292" s="37" t="s">
        <v>45</v>
      </c>
      <c r="M292" s="38" t="s">
        <v>82</v>
      </c>
      <c r="N292" s="38"/>
      <c r="O292" s="37">
        <v>45</v>
      </c>
      <c r="P292" s="96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806"/>
      <c r="R292" s="806"/>
      <c r="S292" s="806"/>
      <c r="T292" s="807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IFERROR(IF(Y292=0,"",ROUNDUP(Y292/H292,0)*0.00937),"")</f>
        <v/>
      </c>
      <c r="AA292" s="68" t="s">
        <v>45</v>
      </c>
      <c r="AB292" s="69" t="s">
        <v>45</v>
      </c>
      <c r="AC292" s="390" t="s">
        <v>510</v>
      </c>
      <c r="AG292" s="78"/>
      <c r="AJ292" s="84" t="s">
        <v>45</v>
      </c>
      <c r="AK292" s="84">
        <v>0</v>
      </c>
      <c r="BB292" s="391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814"/>
      <c r="B293" s="814"/>
      <c r="C293" s="814"/>
      <c r="D293" s="814"/>
      <c r="E293" s="814"/>
      <c r="F293" s="814"/>
      <c r="G293" s="814"/>
      <c r="H293" s="814"/>
      <c r="I293" s="814"/>
      <c r="J293" s="814"/>
      <c r="K293" s="814"/>
      <c r="L293" s="814"/>
      <c r="M293" s="814"/>
      <c r="N293" s="814"/>
      <c r="O293" s="815"/>
      <c r="P293" s="811" t="s">
        <v>40</v>
      </c>
      <c r="Q293" s="812"/>
      <c r="R293" s="812"/>
      <c r="S293" s="812"/>
      <c r="T293" s="812"/>
      <c r="U293" s="812"/>
      <c r="V293" s="813"/>
      <c r="W293" s="42" t="s">
        <v>39</v>
      </c>
      <c r="X293" s="43">
        <f>IFERROR(X288/H288,"0")+IFERROR(X289/H289,"0")+IFERROR(X290/H290,"0")+IFERROR(X291/H291,"0")+IFERROR(X292/H292,"0")</f>
        <v>0</v>
      </c>
      <c r="Y293" s="43">
        <f>IFERROR(Y288/H288,"0")+IFERROR(Y289/H289,"0")+IFERROR(Y290/H290,"0")+IFERROR(Y291/H291,"0")+IFERROR(Y292/H292,"0")</f>
        <v>0</v>
      </c>
      <c r="Z293" s="43">
        <f>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814"/>
      <c r="B294" s="814"/>
      <c r="C294" s="814"/>
      <c r="D294" s="814"/>
      <c r="E294" s="814"/>
      <c r="F294" s="814"/>
      <c r="G294" s="814"/>
      <c r="H294" s="814"/>
      <c r="I294" s="814"/>
      <c r="J294" s="814"/>
      <c r="K294" s="814"/>
      <c r="L294" s="814"/>
      <c r="M294" s="814"/>
      <c r="N294" s="814"/>
      <c r="O294" s="815"/>
      <c r="P294" s="811" t="s">
        <v>40</v>
      </c>
      <c r="Q294" s="812"/>
      <c r="R294" s="812"/>
      <c r="S294" s="812"/>
      <c r="T294" s="812"/>
      <c r="U294" s="812"/>
      <c r="V294" s="813"/>
      <c r="W294" s="42" t="s">
        <v>0</v>
      </c>
      <c r="X294" s="43">
        <f>IFERROR(SUM(X288:X292),"0")</f>
        <v>0</v>
      </c>
      <c r="Y294" s="43">
        <f>IFERROR(SUM(Y288:Y292),"0")</f>
        <v>0</v>
      </c>
      <c r="Z294" s="42"/>
      <c r="AA294" s="67"/>
      <c r="AB294" s="67"/>
      <c r="AC294" s="67"/>
    </row>
    <row r="295" spans="1:68" ht="16.5" customHeight="1" x14ac:dyDescent="0.25">
      <c r="A295" s="802" t="s">
        <v>511</v>
      </c>
      <c r="B295" s="802"/>
      <c r="C295" s="802"/>
      <c r="D295" s="802"/>
      <c r="E295" s="802"/>
      <c r="F295" s="802"/>
      <c r="G295" s="802"/>
      <c r="H295" s="802"/>
      <c r="I295" s="802"/>
      <c r="J295" s="802"/>
      <c r="K295" s="802"/>
      <c r="L295" s="802"/>
      <c r="M295" s="802"/>
      <c r="N295" s="802"/>
      <c r="O295" s="802"/>
      <c r="P295" s="802"/>
      <c r="Q295" s="802"/>
      <c r="R295" s="802"/>
      <c r="S295" s="802"/>
      <c r="T295" s="802"/>
      <c r="U295" s="802"/>
      <c r="V295" s="802"/>
      <c r="W295" s="802"/>
      <c r="X295" s="802"/>
      <c r="Y295" s="802"/>
      <c r="Z295" s="802"/>
      <c r="AA295" s="65"/>
      <c r="AB295" s="65"/>
      <c r="AC295" s="79"/>
    </row>
    <row r="296" spans="1:68" ht="14.25" customHeight="1" x14ac:dyDescent="0.25">
      <c r="A296" s="803" t="s">
        <v>101</v>
      </c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66"/>
      <c r="AB296" s="66"/>
      <c r="AC296" s="80"/>
    </row>
    <row r="297" spans="1:68" ht="27" customHeight="1" x14ac:dyDescent="0.25">
      <c r="A297" s="63" t="s">
        <v>512</v>
      </c>
      <c r="B297" s="63" t="s">
        <v>513</v>
      </c>
      <c r="C297" s="36">
        <v>4301011306</v>
      </c>
      <c r="D297" s="804">
        <v>4607091389296</v>
      </c>
      <c r="E297" s="804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113</v>
      </c>
      <c r="L297" s="37" t="s">
        <v>45</v>
      </c>
      <c r="M297" s="38" t="s">
        <v>112</v>
      </c>
      <c r="N297" s="38"/>
      <c r="O297" s="37">
        <v>45</v>
      </c>
      <c r="P297" s="96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806"/>
      <c r="R297" s="806"/>
      <c r="S297" s="806"/>
      <c r="T297" s="807"/>
      <c r="U297" s="39" t="s">
        <v>45</v>
      </c>
      <c r="V297" s="39" t="s">
        <v>45</v>
      </c>
      <c r="W297" s="40" t="s">
        <v>0</v>
      </c>
      <c r="X297" s="58">
        <v>0</v>
      </c>
      <c r="Y297" s="55">
        <f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92" t="s">
        <v>514</v>
      </c>
      <c r="AG297" s="78"/>
      <c r="AJ297" s="84" t="s">
        <v>45</v>
      </c>
      <c r="AK297" s="84">
        <v>0</v>
      </c>
      <c r="BB297" s="393" t="s">
        <v>66</v>
      </c>
      <c r="BM297" s="78">
        <f>IFERROR(X297*I297/H297,"0")</f>
        <v>0</v>
      </c>
      <c r="BN297" s="78">
        <f>IFERROR(Y297*I297/H297,"0")</f>
        <v>0</v>
      </c>
      <c r="BO297" s="78">
        <f>IFERROR(1/J297*(X297/H297),"0")</f>
        <v>0</v>
      </c>
      <c r="BP297" s="78">
        <f>IFERROR(1/J297*(Y297/H297),"0")</f>
        <v>0</v>
      </c>
    </row>
    <row r="298" spans="1:68" x14ac:dyDescent="0.2">
      <c r="A298" s="814"/>
      <c r="B298" s="814"/>
      <c r="C298" s="814"/>
      <c r="D298" s="814"/>
      <c r="E298" s="814"/>
      <c r="F298" s="814"/>
      <c r="G298" s="814"/>
      <c r="H298" s="814"/>
      <c r="I298" s="814"/>
      <c r="J298" s="814"/>
      <c r="K298" s="814"/>
      <c r="L298" s="814"/>
      <c r="M298" s="814"/>
      <c r="N298" s="814"/>
      <c r="O298" s="815"/>
      <c r="P298" s="811" t="s">
        <v>40</v>
      </c>
      <c r="Q298" s="812"/>
      <c r="R298" s="812"/>
      <c r="S298" s="812"/>
      <c r="T298" s="812"/>
      <c r="U298" s="812"/>
      <c r="V298" s="813"/>
      <c r="W298" s="42" t="s">
        <v>39</v>
      </c>
      <c r="X298" s="43">
        <f>IFERROR(X297/H297,"0")</f>
        <v>0</v>
      </c>
      <c r="Y298" s="43">
        <f>IFERROR(Y297/H297,"0")</f>
        <v>0</v>
      </c>
      <c r="Z298" s="43">
        <f>IFERROR(IF(Z297="",0,Z297),"0")</f>
        <v>0</v>
      </c>
      <c r="AA298" s="67"/>
      <c r="AB298" s="67"/>
      <c r="AC298" s="67"/>
    </row>
    <row r="299" spans="1:68" x14ac:dyDescent="0.2">
      <c r="A299" s="814"/>
      <c r="B299" s="814"/>
      <c r="C299" s="814"/>
      <c r="D299" s="814"/>
      <c r="E299" s="814"/>
      <c r="F299" s="814"/>
      <c r="G299" s="814"/>
      <c r="H299" s="814"/>
      <c r="I299" s="814"/>
      <c r="J299" s="814"/>
      <c r="K299" s="814"/>
      <c r="L299" s="814"/>
      <c r="M299" s="814"/>
      <c r="N299" s="814"/>
      <c r="O299" s="815"/>
      <c r="P299" s="811" t="s">
        <v>40</v>
      </c>
      <c r="Q299" s="812"/>
      <c r="R299" s="812"/>
      <c r="S299" s="812"/>
      <c r="T299" s="812"/>
      <c r="U299" s="812"/>
      <c r="V299" s="813"/>
      <c r="W299" s="42" t="s">
        <v>0</v>
      </c>
      <c r="X299" s="43">
        <f>IFERROR(SUM(X297:X297),"0")</f>
        <v>0</v>
      </c>
      <c r="Y299" s="43">
        <f>IFERROR(SUM(Y297:Y297),"0")</f>
        <v>0</v>
      </c>
      <c r="Z299" s="42"/>
      <c r="AA299" s="67"/>
      <c r="AB299" s="67"/>
      <c r="AC299" s="67"/>
    </row>
    <row r="300" spans="1:68" ht="14.25" customHeight="1" x14ac:dyDescent="0.25">
      <c r="A300" s="803" t="s">
        <v>161</v>
      </c>
      <c r="B300" s="803"/>
      <c r="C300" s="803"/>
      <c r="D300" s="803"/>
      <c r="E300" s="803"/>
      <c r="F300" s="803"/>
      <c r="G300" s="803"/>
      <c r="H300" s="803"/>
      <c r="I300" s="803"/>
      <c r="J300" s="803"/>
      <c r="K300" s="803"/>
      <c r="L300" s="803"/>
      <c r="M300" s="803"/>
      <c r="N300" s="803"/>
      <c r="O300" s="803"/>
      <c r="P300" s="803"/>
      <c r="Q300" s="803"/>
      <c r="R300" s="803"/>
      <c r="S300" s="803"/>
      <c r="T300" s="803"/>
      <c r="U300" s="803"/>
      <c r="V300" s="803"/>
      <c r="W300" s="803"/>
      <c r="X300" s="803"/>
      <c r="Y300" s="803"/>
      <c r="Z300" s="803"/>
      <c r="AA300" s="66"/>
      <c r="AB300" s="66"/>
      <c r="AC300" s="80"/>
    </row>
    <row r="301" spans="1:68" ht="27" customHeight="1" x14ac:dyDescent="0.25">
      <c r="A301" s="63" t="s">
        <v>515</v>
      </c>
      <c r="B301" s="63" t="s">
        <v>516</v>
      </c>
      <c r="C301" s="36">
        <v>4301031307</v>
      </c>
      <c r="D301" s="804">
        <v>4680115880344</v>
      </c>
      <c r="E301" s="804"/>
      <c r="F301" s="62">
        <v>0.28000000000000003</v>
      </c>
      <c r="G301" s="37">
        <v>6</v>
      </c>
      <c r="H301" s="62">
        <v>1.68</v>
      </c>
      <c r="I301" s="62">
        <v>1.78</v>
      </c>
      <c r="J301" s="37">
        <v>234</v>
      </c>
      <c r="K301" s="37" t="s">
        <v>123</v>
      </c>
      <c r="L301" s="37" t="s">
        <v>45</v>
      </c>
      <c r="M301" s="38" t="s">
        <v>82</v>
      </c>
      <c r="N301" s="38"/>
      <c r="O301" s="37">
        <v>40</v>
      </c>
      <c r="P301" s="9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806"/>
      <c r="R301" s="806"/>
      <c r="S301" s="806"/>
      <c r="T301" s="807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94" t="s">
        <v>517</v>
      </c>
      <c r="AG301" s="78"/>
      <c r="AJ301" s="84" t="s">
        <v>45</v>
      </c>
      <c r="AK301" s="84">
        <v>0</v>
      </c>
      <c r="BB301" s="395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x14ac:dyDescent="0.2">
      <c r="A302" s="814"/>
      <c r="B302" s="814"/>
      <c r="C302" s="814"/>
      <c r="D302" s="814"/>
      <c r="E302" s="814"/>
      <c r="F302" s="814"/>
      <c r="G302" s="814"/>
      <c r="H302" s="814"/>
      <c r="I302" s="814"/>
      <c r="J302" s="814"/>
      <c r="K302" s="814"/>
      <c r="L302" s="814"/>
      <c r="M302" s="814"/>
      <c r="N302" s="814"/>
      <c r="O302" s="815"/>
      <c r="P302" s="811" t="s">
        <v>40</v>
      </c>
      <c r="Q302" s="812"/>
      <c r="R302" s="812"/>
      <c r="S302" s="812"/>
      <c r="T302" s="812"/>
      <c r="U302" s="812"/>
      <c r="V302" s="813"/>
      <c r="W302" s="42" t="s">
        <v>39</v>
      </c>
      <c r="X302" s="43">
        <f>IFERROR(X301/H301,"0")</f>
        <v>0</v>
      </c>
      <c r="Y302" s="43">
        <f>IFERROR(Y301/H301,"0")</f>
        <v>0</v>
      </c>
      <c r="Z302" s="43">
        <f>IFERROR(IF(Z301="",0,Z301),"0")</f>
        <v>0</v>
      </c>
      <c r="AA302" s="67"/>
      <c r="AB302" s="67"/>
      <c r="AC302" s="67"/>
    </row>
    <row r="303" spans="1:68" x14ac:dyDescent="0.2">
      <c r="A303" s="814"/>
      <c r="B303" s="814"/>
      <c r="C303" s="814"/>
      <c r="D303" s="814"/>
      <c r="E303" s="814"/>
      <c r="F303" s="814"/>
      <c r="G303" s="814"/>
      <c r="H303" s="814"/>
      <c r="I303" s="814"/>
      <c r="J303" s="814"/>
      <c r="K303" s="814"/>
      <c r="L303" s="814"/>
      <c r="M303" s="814"/>
      <c r="N303" s="814"/>
      <c r="O303" s="815"/>
      <c r="P303" s="811" t="s">
        <v>40</v>
      </c>
      <c r="Q303" s="812"/>
      <c r="R303" s="812"/>
      <c r="S303" s="812"/>
      <c r="T303" s="812"/>
      <c r="U303" s="812"/>
      <c r="V303" s="813"/>
      <c r="W303" s="42" t="s">
        <v>0</v>
      </c>
      <c r="X303" s="43">
        <f>IFERROR(SUM(X301:X301),"0")</f>
        <v>0</v>
      </c>
      <c r="Y303" s="43">
        <f>IFERROR(SUM(Y301:Y301),"0")</f>
        <v>0</v>
      </c>
      <c r="Z303" s="42"/>
      <c r="AA303" s="67"/>
      <c r="AB303" s="67"/>
      <c r="AC303" s="67"/>
    </row>
    <row r="304" spans="1:68" ht="14.25" customHeight="1" x14ac:dyDescent="0.25">
      <c r="A304" s="803" t="s">
        <v>78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66"/>
      <c r="AB304" s="66"/>
      <c r="AC304" s="80"/>
    </row>
    <row r="305" spans="1:68" ht="27" customHeight="1" x14ac:dyDescent="0.25">
      <c r="A305" s="63" t="s">
        <v>518</v>
      </c>
      <c r="B305" s="63" t="s">
        <v>519</v>
      </c>
      <c r="C305" s="36">
        <v>4301051782</v>
      </c>
      <c r="D305" s="804">
        <v>4680115884618</v>
      </c>
      <c r="E305" s="804"/>
      <c r="F305" s="62">
        <v>0.6</v>
      </c>
      <c r="G305" s="37">
        <v>6</v>
      </c>
      <c r="H305" s="62">
        <v>3.6</v>
      </c>
      <c r="I305" s="62">
        <v>3.81</v>
      </c>
      <c r="J305" s="37">
        <v>132</v>
      </c>
      <c r="K305" s="37" t="s">
        <v>113</v>
      </c>
      <c r="L305" s="37" t="s">
        <v>45</v>
      </c>
      <c r="M305" s="38" t="s">
        <v>112</v>
      </c>
      <c r="N305" s="38"/>
      <c r="O305" s="37">
        <v>45</v>
      </c>
      <c r="P305" s="96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806"/>
      <c r="R305" s="806"/>
      <c r="S305" s="806"/>
      <c r="T305" s="807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96" t="s">
        <v>520</v>
      </c>
      <c r="AG305" s="78"/>
      <c r="AJ305" s="84" t="s">
        <v>45</v>
      </c>
      <c r="AK305" s="84">
        <v>0</v>
      </c>
      <c r="BB305" s="397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x14ac:dyDescent="0.2">
      <c r="A306" s="814"/>
      <c r="B306" s="814"/>
      <c r="C306" s="814"/>
      <c r="D306" s="814"/>
      <c r="E306" s="814"/>
      <c r="F306" s="814"/>
      <c r="G306" s="814"/>
      <c r="H306" s="814"/>
      <c r="I306" s="814"/>
      <c r="J306" s="814"/>
      <c r="K306" s="814"/>
      <c r="L306" s="814"/>
      <c r="M306" s="814"/>
      <c r="N306" s="814"/>
      <c r="O306" s="815"/>
      <c r="P306" s="811" t="s">
        <v>40</v>
      </c>
      <c r="Q306" s="812"/>
      <c r="R306" s="812"/>
      <c r="S306" s="812"/>
      <c r="T306" s="812"/>
      <c r="U306" s="812"/>
      <c r="V306" s="813"/>
      <c r="W306" s="42" t="s">
        <v>39</v>
      </c>
      <c r="X306" s="43">
        <f>IFERROR(X305/H305,"0")</f>
        <v>0</v>
      </c>
      <c r="Y306" s="43">
        <f>IFERROR(Y305/H305,"0")</f>
        <v>0</v>
      </c>
      <c r="Z306" s="43">
        <f>IFERROR(IF(Z305="",0,Z305),"0")</f>
        <v>0</v>
      </c>
      <c r="AA306" s="67"/>
      <c r="AB306" s="67"/>
      <c r="AC306" s="67"/>
    </row>
    <row r="307" spans="1:68" x14ac:dyDescent="0.2">
      <c r="A307" s="814"/>
      <c r="B307" s="814"/>
      <c r="C307" s="814"/>
      <c r="D307" s="814"/>
      <c r="E307" s="814"/>
      <c r="F307" s="814"/>
      <c r="G307" s="814"/>
      <c r="H307" s="814"/>
      <c r="I307" s="814"/>
      <c r="J307" s="814"/>
      <c r="K307" s="814"/>
      <c r="L307" s="814"/>
      <c r="M307" s="814"/>
      <c r="N307" s="814"/>
      <c r="O307" s="815"/>
      <c r="P307" s="811" t="s">
        <v>40</v>
      </c>
      <c r="Q307" s="812"/>
      <c r="R307" s="812"/>
      <c r="S307" s="812"/>
      <c r="T307" s="812"/>
      <c r="U307" s="812"/>
      <c r="V307" s="813"/>
      <c r="W307" s="42" t="s">
        <v>0</v>
      </c>
      <c r="X307" s="43">
        <f>IFERROR(SUM(X305:X305),"0")</f>
        <v>0</v>
      </c>
      <c r="Y307" s="43">
        <f>IFERROR(SUM(Y305:Y305),"0")</f>
        <v>0</v>
      </c>
      <c r="Z307" s="42"/>
      <c r="AA307" s="67"/>
      <c r="AB307" s="67"/>
      <c r="AC307" s="67"/>
    </row>
    <row r="308" spans="1:68" ht="16.5" customHeight="1" x14ac:dyDescent="0.25">
      <c r="A308" s="802" t="s">
        <v>521</v>
      </c>
      <c r="B308" s="802"/>
      <c r="C308" s="802"/>
      <c r="D308" s="802"/>
      <c r="E308" s="802"/>
      <c r="F308" s="802"/>
      <c r="G308" s="802"/>
      <c r="H308" s="802"/>
      <c r="I308" s="802"/>
      <c r="J308" s="802"/>
      <c r="K308" s="802"/>
      <c r="L308" s="802"/>
      <c r="M308" s="802"/>
      <c r="N308" s="802"/>
      <c r="O308" s="802"/>
      <c r="P308" s="802"/>
      <c r="Q308" s="802"/>
      <c r="R308" s="802"/>
      <c r="S308" s="802"/>
      <c r="T308" s="802"/>
      <c r="U308" s="802"/>
      <c r="V308" s="802"/>
      <c r="W308" s="802"/>
      <c r="X308" s="802"/>
      <c r="Y308" s="802"/>
      <c r="Z308" s="802"/>
      <c r="AA308" s="65"/>
      <c r="AB308" s="65"/>
      <c r="AC308" s="79"/>
    </row>
    <row r="309" spans="1:68" ht="14.25" customHeight="1" x14ac:dyDescent="0.25">
      <c r="A309" s="803" t="s">
        <v>101</v>
      </c>
      <c r="B309" s="803"/>
      <c r="C309" s="803"/>
      <c r="D309" s="803"/>
      <c r="E309" s="803"/>
      <c r="F309" s="803"/>
      <c r="G309" s="803"/>
      <c r="H309" s="803"/>
      <c r="I309" s="803"/>
      <c r="J309" s="803"/>
      <c r="K309" s="803"/>
      <c r="L309" s="803"/>
      <c r="M309" s="803"/>
      <c r="N309" s="803"/>
      <c r="O309" s="803"/>
      <c r="P309" s="803"/>
      <c r="Q309" s="803"/>
      <c r="R309" s="803"/>
      <c r="S309" s="803"/>
      <c r="T309" s="803"/>
      <c r="U309" s="803"/>
      <c r="V309" s="803"/>
      <c r="W309" s="803"/>
      <c r="X309" s="803"/>
      <c r="Y309" s="803"/>
      <c r="Z309" s="803"/>
      <c r="AA309" s="66"/>
      <c r="AB309" s="66"/>
      <c r="AC309" s="80"/>
    </row>
    <row r="310" spans="1:68" ht="27" customHeight="1" x14ac:dyDescent="0.25">
      <c r="A310" s="63" t="s">
        <v>522</v>
      </c>
      <c r="B310" s="63" t="s">
        <v>523</v>
      </c>
      <c r="C310" s="36">
        <v>4301011353</v>
      </c>
      <c r="D310" s="804">
        <v>4607091389807</v>
      </c>
      <c r="E310" s="804"/>
      <c r="F310" s="62">
        <v>0.4</v>
      </c>
      <c r="G310" s="37">
        <v>10</v>
      </c>
      <c r="H310" s="62">
        <v>4</v>
      </c>
      <c r="I310" s="62">
        <v>4.21</v>
      </c>
      <c r="J310" s="37">
        <v>132</v>
      </c>
      <c r="K310" s="37" t="s">
        <v>113</v>
      </c>
      <c r="L310" s="37" t="s">
        <v>45</v>
      </c>
      <c r="M310" s="38" t="s">
        <v>105</v>
      </c>
      <c r="N310" s="38"/>
      <c r="O310" s="37">
        <v>55</v>
      </c>
      <c r="P310" s="96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806"/>
      <c r="R310" s="806"/>
      <c r="S310" s="806"/>
      <c r="T310" s="807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IFERROR(IF(Y310=0,"",ROUNDUP(Y310/H310,0)*0.00902),"")</f>
        <v/>
      </c>
      <c r="AA310" s="68" t="s">
        <v>45</v>
      </c>
      <c r="AB310" s="69" t="s">
        <v>45</v>
      </c>
      <c r="AC310" s="398" t="s">
        <v>524</v>
      </c>
      <c r="AG310" s="78"/>
      <c r="AJ310" s="84" t="s">
        <v>45</v>
      </c>
      <c r="AK310" s="84">
        <v>0</v>
      </c>
      <c r="BB310" s="399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814"/>
      <c r="B311" s="814"/>
      <c r="C311" s="814"/>
      <c r="D311" s="814"/>
      <c r="E311" s="814"/>
      <c r="F311" s="814"/>
      <c r="G311" s="814"/>
      <c r="H311" s="814"/>
      <c r="I311" s="814"/>
      <c r="J311" s="814"/>
      <c r="K311" s="814"/>
      <c r="L311" s="814"/>
      <c r="M311" s="814"/>
      <c r="N311" s="814"/>
      <c r="O311" s="815"/>
      <c r="P311" s="811" t="s">
        <v>40</v>
      </c>
      <c r="Q311" s="812"/>
      <c r="R311" s="812"/>
      <c r="S311" s="812"/>
      <c r="T311" s="812"/>
      <c r="U311" s="812"/>
      <c r="V311" s="813"/>
      <c r="W311" s="42" t="s">
        <v>39</v>
      </c>
      <c r="X311" s="43">
        <f>IFERROR(X310/H310,"0")</f>
        <v>0</v>
      </c>
      <c r="Y311" s="43">
        <f>IFERROR(Y310/H310,"0")</f>
        <v>0</v>
      </c>
      <c r="Z311" s="43">
        <f>IFERROR(IF(Z310="",0,Z310),"0")</f>
        <v>0</v>
      </c>
      <c r="AA311" s="67"/>
      <c r="AB311" s="67"/>
      <c r="AC311" s="67"/>
    </row>
    <row r="312" spans="1:68" x14ac:dyDescent="0.2">
      <c r="A312" s="814"/>
      <c r="B312" s="814"/>
      <c r="C312" s="814"/>
      <c r="D312" s="814"/>
      <c r="E312" s="814"/>
      <c r="F312" s="814"/>
      <c r="G312" s="814"/>
      <c r="H312" s="814"/>
      <c r="I312" s="814"/>
      <c r="J312" s="814"/>
      <c r="K312" s="814"/>
      <c r="L312" s="814"/>
      <c r="M312" s="814"/>
      <c r="N312" s="814"/>
      <c r="O312" s="815"/>
      <c r="P312" s="811" t="s">
        <v>40</v>
      </c>
      <c r="Q312" s="812"/>
      <c r="R312" s="812"/>
      <c r="S312" s="812"/>
      <c r="T312" s="812"/>
      <c r="U312" s="812"/>
      <c r="V312" s="813"/>
      <c r="W312" s="42" t="s">
        <v>0</v>
      </c>
      <c r="X312" s="43">
        <f>IFERROR(SUM(X310:X310),"0")</f>
        <v>0</v>
      </c>
      <c r="Y312" s="43">
        <f>IFERROR(SUM(Y310:Y310),"0")</f>
        <v>0</v>
      </c>
      <c r="Z312" s="42"/>
      <c r="AA312" s="67"/>
      <c r="AB312" s="67"/>
      <c r="AC312" s="67"/>
    </row>
    <row r="313" spans="1:68" ht="14.25" customHeight="1" x14ac:dyDescent="0.25">
      <c r="A313" s="803" t="s">
        <v>161</v>
      </c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03"/>
      <c r="P313" s="803"/>
      <c r="Q313" s="803"/>
      <c r="R313" s="803"/>
      <c r="S313" s="803"/>
      <c r="T313" s="803"/>
      <c r="U313" s="803"/>
      <c r="V313" s="803"/>
      <c r="W313" s="803"/>
      <c r="X313" s="803"/>
      <c r="Y313" s="803"/>
      <c r="Z313" s="803"/>
      <c r="AA313" s="66"/>
      <c r="AB313" s="66"/>
      <c r="AC313" s="80"/>
    </row>
    <row r="314" spans="1:68" ht="27" customHeight="1" x14ac:dyDescent="0.25">
      <c r="A314" s="63" t="s">
        <v>525</v>
      </c>
      <c r="B314" s="63" t="s">
        <v>526</v>
      </c>
      <c r="C314" s="36">
        <v>4301031164</v>
      </c>
      <c r="D314" s="804">
        <v>4680115880481</v>
      </c>
      <c r="E314" s="804"/>
      <c r="F314" s="62">
        <v>0.28000000000000003</v>
      </c>
      <c r="G314" s="37">
        <v>6</v>
      </c>
      <c r="H314" s="62">
        <v>1.68</v>
      </c>
      <c r="I314" s="62">
        <v>1.78</v>
      </c>
      <c r="J314" s="37">
        <v>234</v>
      </c>
      <c r="K314" s="37" t="s">
        <v>123</v>
      </c>
      <c r="L314" s="37" t="s">
        <v>45</v>
      </c>
      <c r="M314" s="38" t="s">
        <v>82</v>
      </c>
      <c r="N314" s="38"/>
      <c r="O314" s="37">
        <v>40</v>
      </c>
      <c r="P314" s="96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806"/>
      <c r="R314" s="806"/>
      <c r="S314" s="806"/>
      <c r="T314" s="807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IFERROR(IF(Y314=0,"",ROUNDUP(Y314/H314,0)*0.00502),"")</f>
        <v/>
      </c>
      <c r="AA314" s="68" t="s">
        <v>45</v>
      </c>
      <c r="AB314" s="69" t="s">
        <v>45</v>
      </c>
      <c r="AC314" s="400" t="s">
        <v>527</v>
      </c>
      <c r="AG314" s="78"/>
      <c r="AJ314" s="84" t="s">
        <v>45</v>
      </c>
      <c r="AK314" s="84">
        <v>0</v>
      </c>
      <c r="BB314" s="401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x14ac:dyDescent="0.2">
      <c r="A315" s="814"/>
      <c r="B315" s="814"/>
      <c r="C315" s="814"/>
      <c r="D315" s="814"/>
      <c r="E315" s="814"/>
      <c r="F315" s="814"/>
      <c r="G315" s="814"/>
      <c r="H315" s="814"/>
      <c r="I315" s="814"/>
      <c r="J315" s="814"/>
      <c r="K315" s="814"/>
      <c r="L315" s="814"/>
      <c r="M315" s="814"/>
      <c r="N315" s="814"/>
      <c r="O315" s="815"/>
      <c r="P315" s="811" t="s">
        <v>40</v>
      </c>
      <c r="Q315" s="812"/>
      <c r="R315" s="812"/>
      <c r="S315" s="812"/>
      <c r="T315" s="812"/>
      <c r="U315" s="812"/>
      <c r="V315" s="813"/>
      <c r="W315" s="42" t="s">
        <v>39</v>
      </c>
      <c r="X315" s="43">
        <f>IFERROR(X314/H314,"0")</f>
        <v>0</v>
      </c>
      <c r="Y315" s="43">
        <f>IFERROR(Y314/H314,"0")</f>
        <v>0</v>
      </c>
      <c r="Z315" s="43">
        <f>IFERROR(IF(Z314="",0,Z314),"0")</f>
        <v>0</v>
      </c>
      <c r="AA315" s="67"/>
      <c r="AB315" s="67"/>
      <c r="AC315" s="67"/>
    </row>
    <row r="316" spans="1:68" x14ac:dyDescent="0.2">
      <c r="A316" s="814"/>
      <c r="B316" s="814"/>
      <c r="C316" s="814"/>
      <c r="D316" s="814"/>
      <c r="E316" s="814"/>
      <c r="F316" s="814"/>
      <c r="G316" s="814"/>
      <c r="H316" s="814"/>
      <c r="I316" s="814"/>
      <c r="J316" s="814"/>
      <c r="K316" s="814"/>
      <c r="L316" s="814"/>
      <c r="M316" s="814"/>
      <c r="N316" s="814"/>
      <c r="O316" s="815"/>
      <c r="P316" s="811" t="s">
        <v>40</v>
      </c>
      <c r="Q316" s="812"/>
      <c r="R316" s="812"/>
      <c r="S316" s="812"/>
      <c r="T316" s="812"/>
      <c r="U316" s="812"/>
      <c r="V316" s="813"/>
      <c r="W316" s="42" t="s">
        <v>0</v>
      </c>
      <c r="X316" s="43">
        <f>IFERROR(SUM(X314:X314),"0")</f>
        <v>0</v>
      </c>
      <c r="Y316" s="43">
        <f>IFERROR(SUM(Y314:Y314),"0")</f>
        <v>0</v>
      </c>
      <c r="Z316" s="42"/>
      <c r="AA316" s="67"/>
      <c r="AB316" s="67"/>
      <c r="AC316" s="67"/>
    </row>
    <row r="317" spans="1:68" ht="14.25" customHeight="1" x14ac:dyDescent="0.25">
      <c r="A317" s="803" t="s">
        <v>78</v>
      </c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03"/>
      <c r="P317" s="803"/>
      <c r="Q317" s="803"/>
      <c r="R317" s="803"/>
      <c r="S317" s="803"/>
      <c r="T317" s="803"/>
      <c r="U317" s="803"/>
      <c r="V317" s="803"/>
      <c r="W317" s="803"/>
      <c r="X317" s="803"/>
      <c r="Y317" s="803"/>
      <c r="Z317" s="803"/>
      <c r="AA317" s="66"/>
      <c r="AB317" s="66"/>
      <c r="AC317" s="80"/>
    </row>
    <row r="318" spans="1:68" ht="27" customHeight="1" x14ac:dyDescent="0.25">
      <c r="A318" s="63" t="s">
        <v>528</v>
      </c>
      <c r="B318" s="63" t="s">
        <v>529</v>
      </c>
      <c r="C318" s="36">
        <v>4301051344</v>
      </c>
      <c r="D318" s="804">
        <v>4680115880412</v>
      </c>
      <c r="E318" s="804"/>
      <c r="F318" s="62">
        <v>0.33</v>
      </c>
      <c r="G318" s="37">
        <v>6</v>
      </c>
      <c r="H318" s="62">
        <v>1.98</v>
      </c>
      <c r="I318" s="62">
        <v>2.226</v>
      </c>
      <c r="J318" s="37">
        <v>182</v>
      </c>
      <c r="K318" s="37" t="s">
        <v>83</v>
      </c>
      <c r="L318" s="37" t="s">
        <v>45</v>
      </c>
      <c r="M318" s="38" t="s">
        <v>112</v>
      </c>
      <c r="N318" s="38"/>
      <c r="O318" s="37">
        <v>45</v>
      </c>
      <c r="P318" s="97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806"/>
      <c r="R318" s="806"/>
      <c r="S318" s="806"/>
      <c r="T318" s="807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IFERROR(IF(Y318=0,"",ROUNDUP(Y318/H318,0)*0.00651),"")</f>
        <v/>
      </c>
      <c r="AA318" s="68" t="s">
        <v>45</v>
      </c>
      <c r="AB318" s="69" t="s">
        <v>45</v>
      </c>
      <c r="AC318" s="402" t="s">
        <v>530</v>
      </c>
      <c r="AG318" s="78"/>
      <c r="AJ318" s="84" t="s">
        <v>45</v>
      </c>
      <c r="AK318" s="84">
        <v>0</v>
      </c>
      <c r="BB318" s="403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ht="27" customHeight="1" x14ac:dyDescent="0.25">
      <c r="A319" s="63" t="s">
        <v>531</v>
      </c>
      <c r="B319" s="63" t="s">
        <v>532</v>
      </c>
      <c r="C319" s="36">
        <v>4301051277</v>
      </c>
      <c r="D319" s="804">
        <v>4680115880511</v>
      </c>
      <c r="E319" s="804"/>
      <c r="F319" s="62">
        <v>0.33</v>
      </c>
      <c r="G319" s="37">
        <v>6</v>
      </c>
      <c r="H319" s="62">
        <v>1.98</v>
      </c>
      <c r="I319" s="62">
        <v>2.16</v>
      </c>
      <c r="J319" s="37">
        <v>182</v>
      </c>
      <c r="K319" s="37" t="s">
        <v>83</v>
      </c>
      <c r="L319" s="37" t="s">
        <v>45</v>
      </c>
      <c r="M319" s="38" t="s">
        <v>112</v>
      </c>
      <c r="N319" s="38"/>
      <c r="O319" s="37">
        <v>40</v>
      </c>
      <c r="P319" s="9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806"/>
      <c r="R319" s="806"/>
      <c r="S319" s="806"/>
      <c r="T319" s="807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IFERROR(IF(Y319=0,"",ROUNDUP(Y319/H319,0)*0.00651),"")</f>
        <v/>
      </c>
      <c r="AA319" s="68" t="s">
        <v>45</v>
      </c>
      <c r="AB319" s="69" t="s">
        <v>45</v>
      </c>
      <c r="AC319" s="404" t="s">
        <v>533</v>
      </c>
      <c r="AG319" s="78"/>
      <c r="AJ319" s="84" t="s">
        <v>45</v>
      </c>
      <c r="AK319" s="84">
        <v>0</v>
      </c>
      <c r="BB319" s="405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814"/>
      <c r="B320" s="814"/>
      <c r="C320" s="814"/>
      <c r="D320" s="814"/>
      <c r="E320" s="814"/>
      <c r="F320" s="814"/>
      <c r="G320" s="814"/>
      <c r="H320" s="814"/>
      <c r="I320" s="814"/>
      <c r="J320" s="814"/>
      <c r="K320" s="814"/>
      <c r="L320" s="814"/>
      <c r="M320" s="814"/>
      <c r="N320" s="814"/>
      <c r="O320" s="815"/>
      <c r="P320" s="811" t="s">
        <v>40</v>
      </c>
      <c r="Q320" s="812"/>
      <c r="R320" s="812"/>
      <c r="S320" s="812"/>
      <c r="T320" s="812"/>
      <c r="U320" s="812"/>
      <c r="V320" s="813"/>
      <c r="W320" s="42" t="s">
        <v>39</v>
      </c>
      <c r="X320" s="43">
        <f>IFERROR(X318/H318,"0")+IFERROR(X319/H319,"0")</f>
        <v>0</v>
      </c>
      <c r="Y320" s="43">
        <f>IFERROR(Y318/H318,"0")+IFERROR(Y319/H319,"0")</f>
        <v>0</v>
      </c>
      <c r="Z320" s="43">
        <f>IFERROR(IF(Z318="",0,Z318),"0")+IFERROR(IF(Z319="",0,Z319),"0")</f>
        <v>0</v>
      </c>
      <c r="AA320" s="67"/>
      <c r="AB320" s="67"/>
      <c r="AC320" s="67"/>
    </row>
    <row r="321" spans="1:68" x14ac:dyDescent="0.2">
      <c r="A321" s="814"/>
      <c r="B321" s="814"/>
      <c r="C321" s="814"/>
      <c r="D321" s="814"/>
      <c r="E321" s="814"/>
      <c r="F321" s="814"/>
      <c r="G321" s="814"/>
      <c r="H321" s="814"/>
      <c r="I321" s="814"/>
      <c r="J321" s="814"/>
      <c r="K321" s="814"/>
      <c r="L321" s="814"/>
      <c r="M321" s="814"/>
      <c r="N321" s="814"/>
      <c r="O321" s="815"/>
      <c r="P321" s="811" t="s">
        <v>40</v>
      </c>
      <c r="Q321" s="812"/>
      <c r="R321" s="812"/>
      <c r="S321" s="812"/>
      <c r="T321" s="812"/>
      <c r="U321" s="812"/>
      <c r="V321" s="813"/>
      <c r="W321" s="42" t="s">
        <v>0</v>
      </c>
      <c r="X321" s="43">
        <f>IFERROR(SUM(X318:X319),"0")</f>
        <v>0</v>
      </c>
      <c r="Y321" s="43">
        <f>IFERROR(SUM(Y318:Y319),"0")</f>
        <v>0</v>
      </c>
      <c r="Z321" s="42"/>
      <c r="AA321" s="67"/>
      <c r="AB321" s="67"/>
      <c r="AC321" s="67"/>
    </row>
    <row r="322" spans="1:68" ht="16.5" customHeight="1" x14ac:dyDescent="0.25">
      <c r="A322" s="802" t="s">
        <v>534</v>
      </c>
      <c r="B322" s="802"/>
      <c r="C322" s="802"/>
      <c r="D322" s="802"/>
      <c r="E322" s="802"/>
      <c r="F322" s="802"/>
      <c r="G322" s="802"/>
      <c r="H322" s="802"/>
      <c r="I322" s="802"/>
      <c r="J322" s="802"/>
      <c r="K322" s="802"/>
      <c r="L322" s="802"/>
      <c r="M322" s="802"/>
      <c r="N322" s="802"/>
      <c r="O322" s="802"/>
      <c r="P322" s="802"/>
      <c r="Q322" s="802"/>
      <c r="R322" s="802"/>
      <c r="S322" s="802"/>
      <c r="T322" s="802"/>
      <c r="U322" s="802"/>
      <c r="V322" s="802"/>
      <c r="W322" s="802"/>
      <c r="X322" s="802"/>
      <c r="Y322" s="802"/>
      <c r="Z322" s="802"/>
      <c r="AA322" s="65"/>
      <c r="AB322" s="65"/>
      <c r="AC322" s="79"/>
    </row>
    <row r="323" spans="1:68" ht="14.25" customHeight="1" x14ac:dyDescent="0.25">
      <c r="A323" s="803" t="s">
        <v>101</v>
      </c>
      <c r="B323" s="803"/>
      <c r="C323" s="803"/>
      <c r="D323" s="803"/>
      <c r="E323" s="803"/>
      <c r="F323" s="803"/>
      <c r="G323" s="803"/>
      <c r="H323" s="803"/>
      <c r="I323" s="803"/>
      <c r="J323" s="803"/>
      <c r="K323" s="803"/>
      <c r="L323" s="803"/>
      <c r="M323" s="803"/>
      <c r="N323" s="803"/>
      <c r="O323" s="803"/>
      <c r="P323" s="803"/>
      <c r="Q323" s="803"/>
      <c r="R323" s="803"/>
      <c r="S323" s="803"/>
      <c r="T323" s="803"/>
      <c r="U323" s="803"/>
      <c r="V323" s="803"/>
      <c r="W323" s="803"/>
      <c r="X323" s="803"/>
      <c r="Y323" s="803"/>
      <c r="Z323" s="803"/>
      <c r="AA323" s="66"/>
      <c r="AB323" s="66"/>
      <c r="AC323" s="80"/>
    </row>
    <row r="324" spans="1:68" ht="27" customHeight="1" x14ac:dyDescent="0.25">
      <c r="A324" s="63" t="s">
        <v>535</v>
      </c>
      <c r="B324" s="63" t="s">
        <v>536</v>
      </c>
      <c r="C324" s="36">
        <v>4301011594</v>
      </c>
      <c r="D324" s="804">
        <v>4680115883413</v>
      </c>
      <c r="E324" s="804"/>
      <c r="F324" s="62">
        <v>0.37</v>
      </c>
      <c r="G324" s="37">
        <v>10</v>
      </c>
      <c r="H324" s="62">
        <v>3.7</v>
      </c>
      <c r="I324" s="62">
        <v>3.91</v>
      </c>
      <c r="J324" s="37">
        <v>132</v>
      </c>
      <c r="K324" s="37" t="s">
        <v>113</v>
      </c>
      <c r="L324" s="37" t="s">
        <v>45</v>
      </c>
      <c r="M324" s="38" t="s">
        <v>105</v>
      </c>
      <c r="N324" s="38"/>
      <c r="O324" s="37">
        <v>55</v>
      </c>
      <c r="P324" s="9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806"/>
      <c r="R324" s="806"/>
      <c r="S324" s="806"/>
      <c r="T324" s="807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406" t="s">
        <v>425</v>
      </c>
      <c r="AG324" s="78"/>
      <c r="AJ324" s="84" t="s">
        <v>45</v>
      </c>
      <c r="AK324" s="84">
        <v>0</v>
      </c>
      <c r="BB324" s="407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814"/>
      <c r="B325" s="814"/>
      <c r="C325" s="814"/>
      <c r="D325" s="814"/>
      <c r="E325" s="814"/>
      <c r="F325" s="814"/>
      <c r="G325" s="814"/>
      <c r="H325" s="814"/>
      <c r="I325" s="814"/>
      <c r="J325" s="814"/>
      <c r="K325" s="814"/>
      <c r="L325" s="814"/>
      <c r="M325" s="814"/>
      <c r="N325" s="814"/>
      <c r="O325" s="815"/>
      <c r="P325" s="811" t="s">
        <v>40</v>
      </c>
      <c r="Q325" s="812"/>
      <c r="R325" s="812"/>
      <c r="S325" s="812"/>
      <c r="T325" s="812"/>
      <c r="U325" s="812"/>
      <c r="V325" s="813"/>
      <c r="W325" s="42" t="s">
        <v>39</v>
      </c>
      <c r="X325" s="43">
        <f>IFERROR(X324/H324,"0")</f>
        <v>0</v>
      </c>
      <c r="Y325" s="43">
        <f>IFERROR(Y324/H324,"0")</f>
        <v>0</v>
      </c>
      <c r="Z325" s="43">
        <f>IFERROR(IF(Z324="",0,Z324),"0")</f>
        <v>0</v>
      </c>
      <c r="AA325" s="67"/>
      <c r="AB325" s="67"/>
      <c r="AC325" s="67"/>
    </row>
    <row r="326" spans="1:68" x14ac:dyDescent="0.2">
      <c r="A326" s="814"/>
      <c r="B326" s="814"/>
      <c r="C326" s="814"/>
      <c r="D326" s="814"/>
      <c r="E326" s="814"/>
      <c r="F326" s="814"/>
      <c r="G326" s="814"/>
      <c r="H326" s="814"/>
      <c r="I326" s="814"/>
      <c r="J326" s="814"/>
      <c r="K326" s="814"/>
      <c r="L326" s="814"/>
      <c r="M326" s="814"/>
      <c r="N326" s="814"/>
      <c r="O326" s="815"/>
      <c r="P326" s="811" t="s">
        <v>40</v>
      </c>
      <c r="Q326" s="812"/>
      <c r="R326" s="812"/>
      <c r="S326" s="812"/>
      <c r="T326" s="812"/>
      <c r="U326" s="812"/>
      <c r="V326" s="813"/>
      <c r="W326" s="42" t="s">
        <v>0</v>
      </c>
      <c r="X326" s="43">
        <f>IFERROR(SUM(X324:X324),"0")</f>
        <v>0</v>
      </c>
      <c r="Y326" s="43">
        <f>IFERROR(SUM(Y324:Y324),"0")</f>
        <v>0</v>
      </c>
      <c r="Z326" s="42"/>
      <c r="AA326" s="67"/>
      <c r="AB326" s="67"/>
      <c r="AC326" s="67"/>
    </row>
    <row r="327" spans="1:68" ht="14.25" customHeight="1" x14ac:dyDescent="0.25">
      <c r="A327" s="803" t="s">
        <v>161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66"/>
      <c r="AB327" s="66"/>
      <c r="AC327" s="80"/>
    </row>
    <row r="328" spans="1:68" ht="27" customHeight="1" x14ac:dyDescent="0.25">
      <c r="A328" s="63" t="s">
        <v>537</v>
      </c>
      <c r="B328" s="63" t="s">
        <v>538</v>
      </c>
      <c r="C328" s="36">
        <v>4301031305</v>
      </c>
      <c r="D328" s="804">
        <v>4607091389845</v>
      </c>
      <c r="E328" s="804"/>
      <c r="F328" s="62">
        <v>0.35</v>
      </c>
      <c r="G328" s="37">
        <v>6</v>
      </c>
      <c r="H328" s="62">
        <v>2.1</v>
      </c>
      <c r="I328" s="62">
        <v>2.2000000000000002</v>
      </c>
      <c r="J328" s="37">
        <v>234</v>
      </c>
      <c r="K328" s="37" t="s">
        <v>123</v>
      </c>
      <c r="L328" s="37" t="s">
        <v>45</v>
      </c>
      <c r="M328" s="38" t="s">
        <v>82</v>
      </c>
      <c r="N328" s="38"/>
      <c r="O328" s="37">
        <v>40</v>
      </c>
      <c r="P328" s="97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806"/>
      <c r="R328" s="806"/>
      <c r="S328" s="806"/>
      <c r="T328" s="807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IFERROR(IF(Y328=0,"",ROUNDUP(Y328/H328,0)*0.00502),"")</f>
        <v/>
      </c>
      <c r="AA328" s="68" t="s">
        <v>45</v>
      </c>
      <c r="AB328" s="69" t="s">
        <v>45</v>
      </c>
      <c r="AC328" s="408" t="s">
        <v>539</v>
      </c>
      <c r="AG328" s="78"/>
      <c r="AJ328" s="84" t="s">
        <v>45</v>
      </c>
      <c r="AK328" s="84">
        <v>0</v>
      </c>
      <c r="BB328" s="409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540</v>
      </c>
      <c r="B329" s="63" t="s">
        <v>541</v>
      </c>
      <c r="C329" s="36">
        <v>4301031306</v>
      </c>
      <c r="D329" s="804">
        <v>4680115882881</v>
      </c>
      <c r="E329" s="804"/>
      <c r="F329" s="62">
        <v>0.28000000000000003</v>
      </c>
      <c r="G329" s="37">
        <v>6</v>
      </c>
      <c r="H329" s="62">
        <v>1.68</v>
      </c>
      <c r="I329" s="62">
        <v>1.81</v>
      </c>
      <c r="J329" s="37">
        <v>234</v>
      </c>
      <c r="K329" s="37" t="s">
        <v>123</v>
      </c>
      <c r="L329" s="37" t="s">
        <v>45</v>
      </c>
      <c r="M329" s="38" t="s">
        <v>82</v>
      </c>
      <c r="N329" s="38"/>
      <c r="O329" s="37">
        <v>40</v>
      </c>
      <c r="P329" s="97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806"/>
      <c r="R329" s="806"/>
      <c r="S329" s="806"/>
      <c r="T329" s="807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IFERROR(IF(Y329=0,"",ROUNDUP(Y329/H329,0)*0.00502),"")</f>
        <v/>
      </c>
      <c r="AA329" s="68" t="s">
        <v>45</v>
      </c>
      <c r="AB329" s="69" t="s">
        <v>45</v>
      </c>
      <c r="AC329" s="410" t="s">
        <v>539</v>
      </c>
      <c r="AG329" s="78"/>
      <c r="AJ329" s="84" t="s">
        <v>45</v>
      </c>
      <c r="AK329" s="84">
        <v>0</v>
      </c>
      <c r="BB329" s="411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814"/>
      <c r="B330" s="814"/>
      <c r="C330" s="814"/>
      <c r="D330" s="814"/>
      <c r="E330" s="814"/>
      <c r="F330" s="814"/>
      <c r="G330" s="814"/>
      <c r="H330" s="814"/>
      <c r="I330" s="814"/>
      <c r="J330" s="814"/>
      <c r="K330" s="814"/>
      <c r="L330" s="814"/>
      <c r="M330" s="814"/>
      <c r="N330" s="814"/>
      <c r="O330" s="815"/>
      <c r="P330" s="811" t="s">
        <v>40</v>
      </c>
      <c r="Q330" s="812"/>
      <c r="R330" s="812"/>
      <c r="S330" s="812"/>
      <c r="T330" s="812"/>
      <c r="U330" s="812"/>
      <c r="V330" s="813"/>
      <c r="W330" s="42" t="s">
        <v>39</v>
      </c>
      <c r="X330" s="43">
        <f>IFERROR(X328/H328,"0")+IFERROR(X329/H329,"0")</f>
        <v>0</v>
      </c>
      <c r="Y330" s="43">
        <f>IFERROR(Y328/H328,"0")+IFERROR(Y329/H329,"0")</f>
        <v>0</v>
      </c>
      <c r="Z330" s="43">
        <f>IFERROR(IF(Z328="",0,Z328),"0")+IFERROR(IF(Z329="",0,Z329),"0")</f>
        <v>0</v>
      </c>
      <c r="AA330" s="67"/>
      <c r="AB330" s="67"/>
      <c r="AC330" s="67"/>
    </row>
    <row r="331" spans="1:68" x14ac:dyDescent="0.2">
      <c r="A331" s="814"/>
      <c r="B331" s="814"/>
      <c r="C331" s="814"/>
      <c r="D331" s="814"/>
      <c r="E331" s="814"/>
      <c r="F331" s="814"/>
      <c r="G331" s="814"/>
      <c r="H331" s="814"/>
      <c r="I331" s="814"/>
      <c r="J331" s="814"/>
      <c r="K331" s="814"/>
      <c r="L331" s="814"/>
      <c r="M331" s="814"/>
      <c r="N331" s="814"/>
      <c r="O331" s="815"/>
      <c r="P331" s="811" t="s">
        <v>40</v>
      </c>
      <c r="Q331" s="812"/>
      <c r="R331" s="812"/>
      <c r="S331" s="812"/>
      <c r="T331" s="812"/>
      <c r="U331" s="812"/>
      <c r="V331" s="813"/>
      <c r="W331" s="42" t="s">
        <v>0</v>
      </c>
      <c r="X331" s="43">
        <f>IFERROR(SUM(X328:X329),"0")</f>
        <v>0</v>
      </c>
      <c r="Y331" s="43">
        <f>IFERROR(SUM(Y328:Y329),"0")</f>
        <v>0</v>
      </c>
      <c r="Z331" s="42"/>
      <c r="AA331" s="67"/>
      <c r="AB331" s="67"/>
      <c r="AC331" s="67"/>
    </row>
    <row r="332" spans="1:68" ht="14.25" customHeight="1" x14ac:dyDescent="0.25">
      <c r="A332" s="803" t="s">
        <v>78</v>
      </c>
      <c r="B332" s="803"/>
      <c r="C332" s="803"/>
      <c r="D332" s="803"/>
      <c r="E332" s="803"/>
      <c r="F332" s="803"/>
      <c r="G332" s="803"/>
      <c r="H332" s="803"/>
      <c r="I332" s="803"/>
      <c r="J332" s="803"/>
      <c r="K332" s="803"/>
      <c r="L332" s="803"/>
      <c r="M332" s="803"/>
      <c r="N332" s="803"/>
      <c r="O332" s="803"/>
      <c r="P332" s="803"/>
      <c r="Q332" s="803"/>
      <c r="R332" s="803"/>
      <c r="S332" s="803"/>
      <c r="T332" s="803"/>
      <c r="U332" s="803"/>
      <c r="V332" s="803"/>
      <c r="W332" s="803"/>
      <c r="X332" s="803"/>
      <c r="Y332" s="803"/>
      <c r="Z332" s="803"/>
      <c r="AA332" s="66"/>
      <c r="AB332" s="66"/>
      <c r="AC332" s="80"/>
    </row>
    <row r="333" spans="1:68" ht="27" customHeight="1" x14ac:dyDescent="0.25">
      <c r="A333" s="63" t="s">
        <v>542</v>
      </c>
      <c r="B333" s="63" t="s">
        <v>543</v>
      </c>
      <c r="C333" s="36">
        <v>4301051534</v>
      </c>
      <c r="D333" s="804">
        <v>4680115883390</v>
      </c>
      <c r="E333" s="804"/>
      <c r="F333" s="62">
        <v>0.3</v>
      </c>
      <c r="G333" s="37">
        <v>6</v>
      </c>
      <c r="H333" s="62">
        <v>1.8</v>
      </c>
      <c r="I333" s="62">
        <v>1.98</v>
      </c>
      <c r="J333" s="37">
        <v>182</v>
      </c>
      <c r="K333" s="37" t="s">
        <v>83</v>
      </c>
      <c r="L333" s="37" t="s">
        <v>45</v>
      </c>
      <c r="M333" s="38" t="s">
        <v>112</v>
      </c>
      <c r="N333" s="38"/>
      <c r="O333" s="37">
        <v>40</v>
      </c>
      <c r="P333" s="97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806"/>
      <c r="R333" s="806"/>
      <c r="S333" s="806"/>
      <c r="T333" s="807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IFERROR(IF(Y333=0,"",ROUNDUP(Y333/H333,0)*0.00651),"")</f>
        <v/>
      </c>
      <c r="AA333" s="68" t="s">
        <v>45</v>
      </c>
      <c r="AB333" s="69" t="s">
        <v>45</v>
      </c>
      <c r="AC333" s="412" t="s">
        <v>544</v>
      </c>
      <c r="AG333" s="78"/>
      <c r="AJ333" s="84" t="s">
        <v>45</v>
      </c>
      <c r="AK333" s="84">
        <v>0</v>
      </c>
      <c r="BB333" s="413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x14ac:dyDescent="0.2">
      <c r="A334" s="814"/>
      <c r="B334" s="814"/>
      <c r="C334" s="814"/>
      <c r="D334" s="814"/>
      <c r="E334" s="814"/>
      <c r="F334" s="814"/>
      <c r="G334" s="814"/>
      <c r="H334" s="814"/>
      <c r="I334" s="814"/>
      <c r="J334" s="814"/>
      <c r="K334" s="814"/>
      <c r="L334" s="814"/>
      <c r="M334" s="814"/>
      <c r="N334" s="814"/>
      <c r="O334" s="815"/>
      <c r="P334" s="811" t="s">
        <v>40</v>
      </c>
      <c r="Q334" s="812"/>
      <c r="R334" s="812"/>
      <c r="S334" s="812"/>
      <c r="T334" s="812"/>
      <c r="U334" s="812"/>
      <c r="V334" s="813"/>
      <c r="W334" s="42" t="s">
        <v>39</v>
      </c>
      <c r="X334" s="43">
        <f>IFERROR(X333/H333,"0")</f>
        <v>0</v>
      </c>
      <c r="Y334" s="43">
        <f>IFERROR(Y333/H333,"0")</f>
        <v>0</v>
      </c>
      <c r="Z334" s="43">
        <f>IFERROR(IF(Z333="",0,Z333),"0")</f>
        <v>0</v>
      </c>
      <c r="AA334" s="67"/>
      <c r="AB334" s="67"/>
      <c r="AC334" s="67"/>
    </row>
    <row r="335" spans="1:68" x14ac:dyDescent="0.2">
      <c r="A335" s="814"/>
      <c r="B335" s="814"/>
      <c r="C335" s="814"/>
      <c r="D335" s="814"/>
      <c r="E335" s="814"/>
      <c r="F335" s="814"/>
      <c r="G335" s="814"/>
      <c r="H335" s="814"/>
      <c r="I335" s="814"/>
      <c r="J335" s="814"/>
      <c r="K335" s="814"/>
      <c r="L335" s="814"/>
      <c r="M335" s="814"/>
      <c r="N335" s="814"/>
      <c r="O335" s="815"/>
      <c r="P335" s="811" t="s">
        <v>40</v>
      </c>
      <c r="Q335" s="812"/>
      <c r="R335" s="812"/>
      <c r="S335" s="812"/>
      <c r="T335" s="812"/>
      <c r="U335" s="812"/>
      <c r="V335" s="813"/>
      <c r="W335" s="42" t="s">
        <v>0</v>
      </c>
      <c r="X335" s="43">
        <f>IFERROR(SUM(X333:X333),"0")</f>
        <v>0</v>
      </c>
      <c r="Y335" s="43">
        <f>IFERROR(SUM(Y333:Y333),"0")</f>
        <v>0</v>
      </c>
      <c r="Z335" s="42"/>
      <c r="AA335" s="67"/>
      <c r="AB335" s="67"/>
      <c r="AC335" s="67"/>
    </row>
    <row r="336" spans="1:68" ht="16.5" customHeight="1" x14ac:dyDescent="0.25">
      <c r="A336" s="802" t="s">
        <v>545</v>
      </c>
      <c r="B336" s="802"/>
      <c r="C336" s="802"/>
      <c r="D336" s="802"/>
      <c r="E336" s="802"/>
      <c r="F336" s="802"/>
      <c r="G336" s="802"/>
      <c r="H336" s="802"/>
      <c r="I336" s="802"/>
      <c r="J336" s="802"/>
      <c r="K336" s="802"/>
      <c r="L336" s="802"/>
      <c r="M336" s="802"/>
      <c r="N336" s="802"/>
      <c r="O336" s="802"/>
      <c r="P336" s="802"/>
      <c r="Q336" s="802"/>
      <c r="R336" s="802"/>
      <c r="S336" s="802"/>
      <c r="T336" s="802"/>
      <c r="U336" s="802"/>
      <c r="V336" s="802"/>
      <c r="W336" s="802"/>
      <c r="X336" s="802"/>
      <c r="Y336" s="802"/>
      <c r="Z336" s="802"/>
      <c r="AA336" s="65"/>
      <c r="AB336" s="65"/>
      <c r="AC336" s="79"/>
    </row>
    <row r="337" spans="1:68" ht="14.25" customHeight="1" x14ac:dyDescent="0.25">
      <c r="A337" s="803" t="s">
        <v>101</v>
      </c>
      <c r="B337" s="803"/>
      <c r="C337" s="803"/>
      <c r="D337" s="803"/>
      <c r="E337" s="803"/>
      <c r="F337" s="803"/>
      <c r="G337" s="803"/>
      <c r="H337" s="803"/>
      <c r="I337" s="803"/>
      <c r="J337" s="803"/>
      <c r="K337" s="803"/>
      <c r="L337" s="803"/>
      <c r="M337" s="803"/>
      <c r="N337" s="803"/>
      <c r="O337" s="803"/>
      <c r="P337" s="803"/>
      <c r="Q337" s="803"/>
      <c r="R337" s="803"/>
      <c r="S337" s="803"/>
      <c r="T337" s="803"/>
      <c r="U337" s="803"/>
      <c r="V337" s="803"/>
      <c r="W337" s="803"/>
      <c r="X337" s="803"/>
      <c r="Y337" s="803"/>
      <c r="Z337" s="803"/>
      <c r="AA337" s="66"/>
      <c r="AB337" s="66"/>
      <c r="AC337" s="80"/>
    </row>
    <row r="338" spans="1:68" ht="16.5" customHeight="1" x14ac:dyDescent="0.25">
      <c r="A338" s="63" t="s">
        <v>546</v>
      </c>
      <c r="B338" s="63" t="s">
        <v>547</v>
      </c>
      <c r="C338" s="36">
        <v>4301011728</v>
      </c>
      <c r="D338" s="804">
        <v>4680115885141</v>
      </c>
      <c r="E338" s="804"/>
      <c r="F338" s="62">
        <v>0.25</v>
      </c>
      <c r="G338" s="37">
        <v>8</v>
      </c>
      <c r="H338" s="62">
        <v>2</v>
      </c>
      <c r="I338" s="62">
        <v>2.1</v>
      </c>
      <c r="J338" s="37">
        <v>234</v>
      </c>
      <c r="K338" s="37" t="s">
        <v>123</v>
      </c>
      <c r="L338" s="37" t="s">
        <v>45</v>
      </c>
      <c r="M338" s="38" t="s">
        <v>112</v>
      </c>
      <c r="N338" s="38"/>
      <c r="O338" s="37">
        <v>55</v>
      </c>
      <c r="P338" s="976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806"/>
      <c r="R338" s="806"/>
      <c r="S338" s="806"/>
      <c r="T338" s="807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IFERROR(IF(Y338=0,"",ROUNDUP(Y338/H338,0)*0.00502),"")</f>
        <v/>
      </c>
      <c r="AA338" s="68" t="s">
        <v>45</v>
      </c>
      <c r="AB338" s="69" t="s">
        <v>45</v>
      </c>
      <c r="AC338" s="414" t="s">
        <v>548</v>
      </c>
      <c r="AG338" s="78"/>
      <c r="AJ338" s="84" t="s">
        <v>45</v>
      </c>
      <c r="AK338" s="84">
        <v>0</v>
      </c>
      <c r="BB338" s="415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814"/>
      <c r="B339" s="814"/>
      <c r="C339" s="814"/>
      <c r="D339" s="814"/>
      <c r="E339" s="814"/>
      <c r="F339" s="814"/>
      <c r="G339" s="814"/>
      <c r="H339" s="814"/>
      <c r="I339" s="814"/>
      <c r="J339" s="814"/>
      <c r="K339" s="814"/>
      <c r="L339" s="814"/>
      <c r="M339" s="814"/>
      <c r="N339" s="814"/>
      <c r="O339" s="815"/>
      <c r="P339" s="811" t="s">
        <v>40</v>
      </c>
      <c r="Q339" s="812"/>
      <c r="R339" s="812"/>
      <c r="S339" s="812"/>
      <c r="T339" s="812"/>
      <c r="U339" s="812"/>
      <c r="V339" s="813"/>
      <c r="W339" s="42" t="s">
        <v>39</v>
      </c>
      <c r="X339" s="43">
        <f>IFERROR(X338/H338,"0")</f>
        <v>0</v>
      </c>
      <c r="Y339" s="43">
        <f>IFERROR(Y338/H338,"0")</f>
        <v>0</v>
      </c>
      <c r="Z339" s="43">
        <f>IFERROR(IF(Z338="",0,Z338),"0")</f>
        <v>0</v>
      </c>
      <c r="AA339" s="67"/>
      <c r="AB339" s="67"/>
      <c r="AC339" s="67"/>
    </row>
    <row r="340" spans="1:68" x14ac:dyDescent="0.2">
      <c r="A340" s="814"/>
      <c r="B340" s="814"/>
      <c r="C340" s="814"/>
      <c r="D340" s="814"/>
      <c r="E340" s="814"/>
      <c r="F340" s="814"/>
      <c r="G340" s="814"/>
      <c r="H340" s="814"/>
      <c r="I340" s="814"/>
      <c r="J340" s="814"/>
      <c r="K340" s="814"/>
      <c r="L340" s="814"/>
      <c r="M340" s="814"/>
      <c r="N340" s="814"/>
      <c r="O340" s="815"/>
      <c r="P340" s="811" t="s">
        <v>40</v>
      </c>
      <c r="Q340" s="812"/>
      <c r="R340" s="812"/>
      <c r="S340" s="812"/>
      <c r="T340" s="812"/>
      <c r="U340" s="812"/>
      <c r="V340" s="813"/>
      <c r="W340" s="42" t="s">
        <v>0</v>
      </c>
      <c r="X340" s="43">
        <f>IFERROR(SUM(X338:X338),"0")</f>
        <v>0</v>
      </c>
      <c r="Y340" s="43">
        <f>IFERROR(SUM(Y338:Y338),"0")</f>
        <v>0</v>
      </c>
      <c r="Z340" s="42"/>
      <c r="AA340" s="67"/>
      <c r="AB340" s="67"/>
      <c r="AC340" s="67"/>
    </row>
    <row r="341" spans="1:68" ht="16.5" customHeight="1" x14ac:dyDescent="0.25">
      <c r="A341" s="802" t="s">
        <v>549</v>
      </c>
      <c r="B341" s="802"/>
      <c r="C341" s="802"/>
      <c r="D341" s="802"/>
      <c r="E341" s="802"/>
      <c r="F341" s="802"/>
      <c r="G341" s="802"/>
      <c r="H341" s="802"/>
      <c r="I341" s="802"/>
      <c r="J341" s="802"/>
      <c r="K341" s="802"/>
      <c r="L341" s="802"/>
      <c r="M341" s="802"/>
      <c r="N341" s="802"/>
      <c r="O341" s="802"/>
      <c r="P341" s="802"/>
      <c r="Q341" s="802"/>
      <c r="R341" s="802"/>
      <c r="S341" s="802"/>
      <c r="T341" s="802"/>
      <c r="U341" s="802"/>
      <c r="V341" s="802"/>
      <c r="W341" s="802"/>
      <c r="X341" s="802"/>
      <c r="Y341" s="802"/>
      <c r="Z341" s="802"/>
      <c r="AA341" s="65"/>
      <c r="AB341" s="65"/>
      <c r="AC341" s="79"/>
    </row>
    <row r="342" spans="1:68" ht="14.25" customHeight="1" x14ac:dyDescent="0.25">
      <c r="A342" s="803" t="s">
        <v>101</v>
      </c>
      <c r="B342" s="803"/>
      <c r="C342" s="803"/>
      <c r="D342" s="803"/>
      <c r="E342" s="803"/>
      <c r="F342" s="803"/>
      <c r="G342" s="803"/>
      <c r="H342" s="803"/>
      <c r="I342" s="803"/>
      <c r="J342" s="803"/>
      <c r="K342" s="803"/>
      <c r="L342" s="803"/>
      <c r="M342" s="803"/>
      <c r="N342" s="803"/>
      <c r="O342" s="803"/>
      <c r="P342" s="803"/>
      <c r="Q342" s="803"/>
      <c r="R342" s="803"/>
      <c r="S342" s="803"/>
      <c r="T342" s="803"/>
      <c r="U342" s="803"/>
      <c r="V342" s="803"/>
      <c r="W342" s="803"/>
      <c r="X342" s="803"/>
      <c r="Y342" s="803"/>
      <c r="Z342" s="803"/>
      <c r="AA342" s="66"/>
      <c r="AB342" s="66"/>
      <c r="AC342" s="80"/>
    </row>
    <row r="343" spans="1:68" ht="27" customHeight="1" x14ac:dyDescent="0.25">
      <c r="A343" s="63" t="s">
        <v>550</v>
      </c>
      <c r="B343" s="63" t="s">
        <v>551</v>
      </c>
      <c r="C343" s="36">
        <v>4301012024</v>
      </c>
      <c r="D343" s="804">
        <v>4680115885615</v>
      </c>
      <c r="E343" s="804"/>
      <c r="F343" s="62">
        <v>1.35</v>
      </c>
      <c r="G343" s="37">
        <v>8</v>
      </c>
      <c r="H343" s="62">
        <v>10.8</v>
      </c>
      <c r="I343" s="62">
        <v>11.234999999999999</v>
      </c>
      <c r="J343" s="37">
        <v>64</v>
      </c>
      <c r="K343" s="37" t="s">
        <v>106</v>
      </c>
      <c r="L343" s="37" t="s">
        <v>45</v>
      </c>
      <c r="M343" s="38" t="s">
        <v>112</v>
      </c>
      <c r="N343" s="38"/>
      <c r="O343" s="37">
        <v>55</v>
      </c>
      <c r="P343" s="9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3" s="806"/>
      <c r="R343" s="806"/>
      <c r="S343" s="806"/>
      <c r="T343" s="807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ref="Y343:Y350" si="47">IFERROR(IF(X343="",0,CEILING((X343/$H343),1)*$H343),"")</f>
        <v>0</v>
      </c>
      <c r="Z343" s="41" t="str">
        <f>IFERROR(IF(Y343=0,"",ROUNDUP(Y343/H343,0)*0.01898),"")</f>
        <v/>
      </c>
      <c r="AA343" s="68" t="s">
        <v>45</v>
      </c>
      <c r="AB343" s="69" t="s">
        <v>45</v>
      </c>
      <c r="AC343" s="416" t="s">
        <v>552</v>
      </c>
      <c r="AG343" s="78"/>
      <c r="AJ343" s="84" t="s">
        <v>45</v>
      </c>
      <c r="AK343" s="84">
        <v>0</v>
      </c>
      <c r="BB343" s="417" t="s">
        <v>66</v>
      </c>
      <c r="BM343" s="78">
        <f t="shared" ref="BM343:BM350" si="48">IFERROR(X343*I343/H343,"0")</f>
        <v>0</v>
      </c>
      <c r="BN343" s="78">
        <f t="shared" ref="BN343:BN350" si="49">IFERROR(Y343*I343/H343,"0")</f>
        <v>0</v>
      </c>
      <c r="BO343" s="78">
        <f t="shared" ref="BO343:BO350" si="50">IFERROR(1/J343*(X343/H343),"0")</f>
        <v>0</v>
      </c>
      <c r="BP343" s="78">
        <f t="shared" ref="BP343:BP350" si="51">IFERROR(1/J343*(Y343/H343),"0")</f>
        <v>0</v>
      </c>
    </row>
    <row r="344" spans="1:68" ht="27" customHeight="1" x14ac:dyDescent="0.25">
      <c r="A344" s="63" t="s">
        <v>553</v>
      </c>
      <c r="B344" s="63" t="s">
        <v>554</v>
      </c>
      <c r="C344" s="36">
        <v>4301012016</v>
      </c>
      <c r="D344" s="804">
        <v>4680115885554</v>
      </c>
      <c r="E344" s="804"/>
      <c r="F344" s="62">
        <v>1.35</v>
      </c>
      <c r="G344" s="37">
        <v>8</v>
      </c>
      <c r="H344" s="62">
        <v>10.8</v>
      </c>
      <c r="I344" s="62">
        <v>11.234999999999999</v>
      </c>
      <c r="J344" s="37">
        <v>64</v>
      </c>
      <c r="K344" s="37" t="s">
        <v>106</v>
      </c>
      <c r="L344" s="37" t="s">
        <v>134</v>
      </c>
      <c r="M344" s="38" t="s">
        <v>112</v>
      </c>
      <c r="N344" s="38"/>
      <c r="O344" s="37">
        <v>55</v>
      </c>
      <c r="P344" s="97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4" s="806"/>
      <c r="R344" s="806"/>
      <c r="S344" s="806"/>
      <c r="T344" s="807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47"/>
        <v>0</v>
      </c>
      <c r="Z344" s="41" t="str">
        <f>IFERROR(IF(Y344=0,"",ROUNDUP(Y344/H344,0)*0.01898),"")</f>
        <v/>
      </c>
      <c r="AA344" s="68" t="s">
        <v>45</v>
      </c>
      <c r="AB344" s="69" t="s">
        <v>45</v>
      </c>
      <c r="AC344" s="418" t="s">
        <v>555</v>
      </c>
      <c r="AG344" s="78"/>
      <c r="AJ344" s="84" t="s">
        <v>135</v>
      </c>
      <c r="AK344" s="84">
        <v>691.2</v>
      </c>
      <c r="BB344" s="419" t="s">
        <v>66</v>
      </c>
      <c r="BM344" s="78">
        <f t="shared" si="48"/>
        <v>0</v>
      </c>
      <c r="BN344" s="78">
        <f t="shared" si="49"/>
        <v>0</v>
      </c>
      <c r="BO344" s="78">
        <f t="shared" si="50"/>
        <v>0</v>
      </c>
      <c r="BP344" s="78">
        <f t="shared" si="51"/>
        <v>0</v>
      </c>
    </row>
    <row r="345" spans="1:68" ht="27" customHeight="1" x14ac:dyDescent="0.25">
      <c r="A345" s="63" t="s">
        <v>553</v>
      </c>
      <c r="B345" s="63" t="s">
        <v>556</v>
      </c>
      <c r="C345" s="36">
        <v>4301011911</v>
      </c>
      <c r="D345" s="804">
        <v>4680115885554</v>
      </c>
      <c r="E345" s="804"/>
      <c r="F345" s="62">
        <v>1.35</v>
      </c>
      <c r="G345" s="37">
        <v>8</v>
      </c>
      <c r="H345" s="62">
        <v>10.8</v>
      </c>
      <c r="I345" s="62">
        <v>11.28</v>
      </c>
      <c r="J345" s="37">
        <v>48</v>
      </c>
      <c r="K345" s="37" t="s">
        <v>106</v>
      </c>
      <c r="L345" s="37" t="s">
        <v>45</v>
      </c>
      <c r="M345" s="38" t="s">
        <v>436</v>
      </c>
      <c r="N345" s="38"/>
      <c r="O345" s="37">
        <v>55</v>
      </c>
      <c r="P345" s="97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5" s="806"/>
      <c r="R345" s="806"/>
      <c r="S345" s="806"/>
      <c r="T345" s="807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47"/>
        <v>0</v>
      </c>
      <c r="Z345" s="41" t="str">
        <f>IFERROR(IF(Y345=0,"",ROUNDUP(Y345/H345,0)*0.02039),"")</f>
        <v/>
      </c>
      <c r="AA345" s="68" t="s">
        <v>45</v>
      </c>
      <c r="AB345" s="69" t="s">
        <v>45</v>
      </c>
      <c r="AC345" s="420" t="s">
        <v>557</v>
      </c>
      <c r="AG345" s="78"/>
      <c r="AJ345" s="84" t="s">
        <v>45</v>
      </c>
      <c r="AK345" s="84">
        <v>0</v>
      </c>
      <c r="BB345" s="421" t="s">
        <v>66</v>
      </c>
      <c r="BM345" s="78">
        <f t="shared" si="48"/>
        <v>0</v>
      </c>
      <c r="BN345" s="78">
        <f t="shared" si="49"/>
        <v>0</v>
      </c>
      <c r="BO345" s="78">
        <f t="shared" si="50"/>
        <v>0</v>
      </c>
      <c r="BP345" s="78">
        <f t="shared" si="51"/>
        <v>0</v>
      </c>
    </row>
    <row r="346" spans="1:68" ht="37.5" customHeight="1" x14ac:dyDescent="0.25">
      <c r="A346" s="63" t="s">
        <v>558</v>
      </c>
      <c r="B346" s="63" t="s">
        <v>559</v>
      </c>
      <c r="C346" s="36">
        <v>4301011858</v>
      </c>
      <c r="D346" s="804">
        <v>4680115885646</v>
      </c>
      <c r="E346" s="804"/>
      <c r="F346" s="62">
        <v>1.35</v>
      </c>
      <c r="G346" s="37">
        <v>8</v>
      </c>
      <c r="H346" s="62">
        <v>10.8</v>
      </c>
      <c r="I346" s="62">
        <v>11.234999999999999</v>
      </c>
      <c r="J346" s="37">
        <v>64</v>
      </c>
      <c r="K346" s="37" t="s">
        <v>106</v>
      </c>
      <c r="L346" s="37" t="s">
        <v>45</v>
      </c>
      <c r="M346" s="38" t="s">
        <v>105</v>
      </c>
      <c r="N346" s="38"/>
      <c r="O346" s="37">
        <v>55</v>
      </c>
      <c r="P346" s="98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6" s="806"/>
      <c r="R346" s="806"/>
      <c r="S346" s="806"/>
      <c r="T346" s="807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7"/>
        <v>0</v>
      </c>
      <c r="Z346" s="41" t="str">
        <f>IFERROR(IF(Y346=0,"",ROUNDUP(Y346/H346,0)*0.01898),"")</f>
        <v/>
      </c>
      <c r="AA346" s="68" t="s">
        <v>45</v>
      </c>
      <c r="AB346" s="69" t="s">
        <v>45</v>
      </c>
      <c r="AC346" s="422" t="s">
        <v>560</v>
      </c>
      <c r="AG346" s="78"/>
      <c r="AJ346" s="84" t="s">
        <v>45</v>
      </c>
      <c r="AK346" s="84">
        <v>0</v>
      </c>
      <c r="BB346" s="423" t="s">
        <v>66</v>
      </c>
      <c r="BM346" s="78">
        <f t="shared" si="48"/>
        <v>0</v>
      </c>
      <c r="BN346" s="78">
        <f t="shared" si="49"/>
        <v>0</v>
      </c>
      <c r="BO346" s="78">
        <f t="shared" si="50"/>
        <v>0</v>
      </c>
      <c r="BP346" s="78">
        <f t="shared" si="51"/>
        <v>0</v>
      </c>
    </row>
    <row r="347" spans="1:68" ht="27" customHeight="1" x14ac:dyDescent="0.25">
      <c r="A347" s="63" t="s">
        <v>561</v>
      </c>
      <c r="B347" s="63" t="s">
        <v>562</v>
      </c>
      <c r="C347" s="36">
        <v>4301011857</v>
      </c>
      <c r="D347" s="804">
        <v>4680115885622</v>
      </c>
      <c r="E347" s="804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113</v>
      </c>
      <c r="L347" s="37" t="s">
        <v>45</v>
      </c>
      <c r="M347" s="38" t="s">
        <v>105</v>
      </c>
      <c r="N347" s="38"/>
      <c r="O347" s="37">
        <v>55</v>
      </c>
      <c r="P347" s="98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47" s="806"/>
      <c r="R347" s="806"/>
      <c r="S347" s="806"/>
      <c r="T347" s="807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7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24" t="s">
        <v>563</v>
      </c>
      <c r="AG347" s="78"/>
      <c r="AJ347" s="84" t="s">
        <v>45</v>
      </c>
      <c r="AK347" s="84">
        <v>0</v>
      </c>
      <c r="BB347" s="425" t="s">
        <v>66</v>
      </c>
      <c r="BM347" s="78">
        <f t="shared" si="48"/>
        <v>0</v>
      </c>
      <c r="BN347" s="78">
        <f t="shared" si="49"/>
        <v>0</v>
      </c>
      <c r="BO347" s="78">
        <f t="shared" si="50"/>
        <v>0</v>
      </c>
      <c r="BP347" s="78">
        <f t="shared" si="51"/>
        <v>0</v>
      </c>
    </row>
    <row r="348" spans="1:68" ht="27" customHeight="1" x14ac:dyDescent="0.25">
      <c r="A348" s="63" t="s">
        <v>564</v>
      </c>
      <c r="B348" s="63" t="s">
        <v>565</v>
      </c>
      <c r="C348" s="36">
        <v>4301011573</v>
      </c>
      <c r="D348" s="804">
        <v>4680115881938</v>
      </c>
      <c r="E348" s="804"/>
      <c r="F348" s="62">
        <v>0.4</v>
      </c>
      <c r="G348" s="37">
        <v>10</v>
      </c>
      <c r="H348" s="62">
        <v>4</v>
      </c>
      <c r="I348" s="62">
        <v>4.21</v>
      </c>
      <c r="J348" s="37">
        <v>132</v>
      </c>
      <c r="K348" s="37" t="s">
        <v>113</v>
      </c>
      <c r="L348" s="37" t="s">
        <v>45</v>
      </c>
      <c r="M348" s="38" t="s">
        <v>105</v>
      </c>
      <c r="N348" s="38"/>
      <c r="O348" s="37">
        <v>90</v>
      </c>
      <c r="P348" s="98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48" s="806"/>
      <c r="R348" s="806"/>
      <c r="S348" s="806"/>
      <c r="T348" s="807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26" t="s">
        <v>566</v>
      </c>
      <c r="AG348" s="78"/>
      <c r="AJ348" s="84" t="s">
        <v>45</v>
      </c>
      <c r="AK348" s="84">
        <v>0</v>
      </c>
      <c r="BB348" s="42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customHeight="1" x14ac:dyDescent="0.25">
      <c r="A349" s="63" t="s">
        <v>567</v>
      </c>
      <c r="B349" s="63" t="s">
        <v>568</v>
      </c>
      <c r="C349" s="36">
        <v>4301011337</v>
      </c>
      <c r="D349" s="804">
        <v>4607091386011</v>
      </c>
      <c r="E349" s="804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113</v>
      </c>
      <c r="L349" s="37" t="s">
        <v>45</v>
      </c>
      <c r="M349" s="38" t="s">
        <v>105</v>
      </c>
      <c r="N349" s="38"/>
      <c r="O349" s="37">
        <v>55</v>
      </c>
      <c r="P349" s="9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49" s="806"/>
      <c r="R349" s="806"/>
      <c r="S349" s="806"/>
      <c r="T349" s="807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28" t="s">
        <v>569</v>
      </c>
      <c r="AG349" s="78"/>
      <c r="AJ349" s="84" t="s">
        <v>45</v>
      </c>
      <c r="AK349" s="84">
        <v>0</v>
      </c>
      <c r="BB349" s="42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27" customHeight="1" x14ac:dyDescent="0.25">
      <c r="A350" s="63" t="s">
        <v>570</v>
      </c>
      <c r="B350" s="63" t="s">
        <v>571</v>
      </c>
      <c r="C350" s="36">
        <v>4301011859</v>
      </c>
      <c r="D350" s="804">
        <v>4680115885608</v>
      </c>
      <c r="E350" s="804"/>
      <c r="F350" s="62">
        <v>0.4</v>
      </c>
      <c r="G350" s="37">
        <v>10</v>
      </c>
      <c r="H350" s="62">
        <v>4</v>
      </c>
      <c r="I350" s="62">
        <v>4.21</v>
      </c>
      <c r="J350" s="37">
        <v>132</v>
      </c>
      <c r="K350" s="37" t="s">
        <v>113</v>
      </c>
      <c r="L350" s="37" t="s">
        <v>45</v>
      </c>
      <c r="M350" s="38" t="s">
        <v>105</v>
      </c>
      <c r="N350" s="38"/>
      <c r="O350" s="37">
        <v>55</v>
      </c>
      <c r="P350" s="9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0" s="806"/>
      <c r="R350" s="806"/>
      <c r="S350" s="806"/>
      <c r="T350" s="807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30" t="s">
        <v>555</v>
      </c>
      <c r="AG350" s="78"/>
      <c r="AJ350" s="84" t="s">
        <v>45</v>
      </c>
      <c r="AK350" s="84">
        <v>0</v>
      </c>
      <c r="BB350" s="43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x14ac:dyDescent="0.2">
      <c r="A351" s="814"/>
      <c r="B351" s="814"/>
      <c r="C351" s="814"/>
      <c r="D351" s="814"/>
      <c r="E351" s="814"/>
      <c r="F351" s="814"/>
      <c r="G351" s="814"/>
      <c r="H351" s="814"/>
      <c r="I351" s="814"/>
      <c r="J351" s="814"/>
      <c r="K351" s="814"/>
      <c r="L351" s="814"/>
      <c r="M351" s="814"/>
      <c r="N351" s="814"/>
      <c r="O351" s="815"/>
      <c r="P351" s="811" t="s">
        <v>40</v>
      </c>
      <c r="Q351" s="812"/>
      <c r="R351" s="812"/>
      <c r="S351" s="812"/>
      <c r="T351" s="812"/>
      <c r="U351" s="812"/>
      <c r="V351" s="813"/>
      <c r="W351" s="42" t="s">
        <v>39</v>
      </c>
      <c r="X351" s="43">
        <f>IFERROR(X343/H343,"0")+IFERROR(X344/H344,"0")+IFERROR(X345/H345,"0")+IFERROR(X346/H346,"0")+IFERROR(X347/H347,"0")+IFERROR(X348/H348,"0")+IFERROR(X349/H349,"0")+IFERROR(X350/H350,"0")</f>
        <v>0</v>
      </c>
      <c r="Y351" s="43">
        <f>IFERROR(Y343/H343,"0")+IFERROR(Y344/H344,"0")+IFERROR(Y345/H345,"0")+IFERROR(Y346/H346,"0")+IFERROR(Y347/H347,"0")+IFERROR(Y348/H348,"0")+IFERROR(Y349/H349,"0")+IFERROR(Y350/H350,"0")</f>
        <v>0</v>
      </c>
      <c r="Z351" s="43">
        <f>IFERROR(IF(Z343="",0,Z343),"0")+IFERROR(IF(Z344="",0,Z344),"0")+IFERROR(IF(Z345="",0,Z345),"0")+IFERROR(IF(Z346="",0,Z346),"0")+IFERROR(IF(Z347="",0,Z347),"0")+IFERROR(IF(Z348="",0,Z348),"0")+IFERROR(IF(Z349="",0,Z349),"0")+IFERROR(IF(Z350="",0,Z350),"0")</f>
        <v>0</v>
      </c>
      <c r="AA351" s="67"/>
      <c r="AB351" s="67"/>
      <c r="AC351" s="67"/>
    </row>
    <row r="352" spans="1:68" x14ac:dyDescent="0.2">
      <c r="A352" s="814"/>
      <c r="B352" s="814"/>
      <c r="C352" s="814"/>
      <c r="D352" s="814"/>
      <c r="E352" s="814"/>
      <c r="F352" s="814"/>
      <c r="G352" s="814"/>
      <c r="H352" s="814"/>
      <c r="I352" s="814"/>
      <c r="J352" s="814"/>
      <c r="K352" s="814"/>
      <c r="L352" s="814"/>
      <c r="M352" s="814"/>
      <c r="N352" s="814"/>
      <c r="O352" s="815"/>
      <c r="P352" s="811" t="s">
        <v>40</v>
      </c>
      <c r="Q352" s="812"/>
      <c r="R352" s="812"/>
      <c r="S352" s="812"/>
      <c r="T352" s="812"/>
      <c r="U352" s="812"/>
      <c r="V352" s="813"/>
      <c r="W352" s="42" t="s">
        <v>0</v>
      </c>
      <c r="X352" s="43">
        <f>IFERROR(SUM(X343:X350),"0")</f>
        <v>0</v>
      </c>
      <c r="Y352" s="43">
        <f>IFERROR(SUM(Y343:Y350),"0")</f>
        <v>0</v>
      </c>
      <c r="Z352" s="42"/>
      <c r="AA352" s="67"/>
      <c r="AB352" s="67"/>
      <c r="AC352" s="67"/>
    </row>
    <row r="353" spans="1:68" ht="14.25" customHeight="1" x14ac:dyDescent="0.25">
      <c r="A353" s="803" t="s">
        <v>161</v>
      </c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03"/>
      <c r="P353" s="803"/>
      <c r="Q353" s="803"/>
      <c r="R353" s="803"/>
      <c r="S353" s="803"/>
      <c r="T353" s="803"/>
      <c r="U353" s="803"/>
      <c r="V353" s="803"/>
      <c r="W353" s="803"/>
      <c r="X353" s="803"/>
      <c r="Y353" s="803"/>
      <c r="Z353" s="803"/>
      <c r="AA353" s="66"/>
      <c r="AB353" s="66"/>
      <c r="AC353" s="80"/>
    </row>
    <row r="354" spans="1:68" ht="27" customHeight="1" x14ac:dyDescent="0.25">
      <c r="A354" s="63" t="s">
        <v>572</v>
      </c>
      <c r="B354" s="63" t="s">
        <v>573</v>
      </c>
      <c r="C354" s="36">
        <v>4301030878</v>
      </c>
      <c r="D354" s="804">
        <v>4607091387193</v>
      </c>
      <c r="E354" s="804"/>
      <c r="F354" s="62">
        <v>0.7</v>
      </c>
      <c r="G354" s="37">
        <v>6</v>
      </c>
      <c r="H354" s="62">
        <v>4.2</v>
      </c>
      <c r="I354" s="62">
        <v>4.47</v>
      </c>
      <c r="J354" s="37">
        <v>132</v>
      </c>
      <c r="K354" s="37" t="s">
        <v>113</v>
      </c>
      <c r="L354" s="37" t="s">
        <v>45</v>
      </c>
      <c r="M354" s="38" t="s">
        <v>82</v>
      </c>
      <c r="N354" s="38"/>
      <c r="O354" s="37">
        <v>35</v>
      </c>
      <c r="P354" s="98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4" s="806"/>
      <c r="R354" s="806"/>
      <c r="S354" s="806"/>
      <c r="T354" s="807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32" t="s">
        <v>574</v>
      </c>
      <c r="AG354" s="78"/>
      <c r="AJ354" s="84" t="s">
        <v>45</v>
      </c>
      <c r="AK354" s="84">
        <v>0</v>
      </c>
      <c r="BB354" s="43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t="27" customHeight="1" x14ac:dyDescent="0.25">
      <c r="A355" s="63" t="s">
        <v>575</v>
      </c>
      <c r="B355" s="63" t="s">
        <v>576</v>
      </c>
      <c r="C355" s="36">
        <v>4301031153</v>
      </c>
      <c r="D355" s="804">
        <v>4607091387230</v>
      </c>
      <c r="E355" s="804"/>
      <c r="F355" s="62">
        <v>0.7</v>
      </c>
      <c r="G355" s="37">
        <v>6</v>
      </c>
      <c r="H355" s="62">
        <v>4.2</v>
      </c>
      <c r="I355" s="62">
        <v>4.47</v>
      </c>
      <c r="J355" s="37">
        <v>132</v>
      </c>
      <c r="K355" s="37" t="s">
        <v>113</v>
      </c>
      <c r="L355" s="37" t="s">
        <v>45</v>
      </c>
      <c r="M355" s="38" t="s">
        <v>82</v>
      </c>
      <c r="N355" s="38"/>
      <c r="O355" s="37">
        <v>40</v>
      </c>
      <c r="P355" s="98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5" s="806"/>
      <c r="R355" s="806"/>
      <c r="S355" s="806"/>
      <c r="T355" s="807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4" t="s">
        <v>577</v>
      </c>
      <c r="AG355" s="78"/>
      <c r="AJ355" s="84" t="s">
        <v>45</v>
      </c>
      <c r="AK355" s="84">
        <v>0</v>
      </c>
      <c r="BB355" s="43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ht="27" customHeight="1" x14ac:dyDescent="0.25">
      <c r="A356" s="63" t="s">
        <v>578</v>
      </c>
      <c r="B356" s="63" t="s">
        <v>579</v>
      </c>
      <c r="C356" s="36">
        <v>4301031154</v>
      </c>
      <c r="D356" s="804">
        <v>4607091387292</v>
      </c>
      <c r="E356" s="804"/>
      <c r="F356" s="62">
        <v>0.73</v>
      </c>
      <c r="G356" s="37">
        <v>6</v>
      </c>
      <c r="H356" s="62">
        <v>4.38</v>
      </c>
      <c r="I356" s="62">
        <v>4.6500000000000004</v>
      </c>
      <c r="J356" s="37">
        <v>132</v>
      </c>
      <c r="K356" s="37" t="s">
        <v>113</v>
      </c>
      <c r="L356" s="37" t="s">
        <v>45</v>
      </c>
      <c r="M356" s="38" t="s">
        <v>82</v>
      </c>
      <c r="N356" s="38"/>
      <c r="O356" s="37">
        <v>45</v>
      </c>
      <c r="P356" s="98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6" s="806"/>
      <c r="R356" s="806"/>
      <c r="S356" s="806"/>
      <c r="T356" s="807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6" t="s">
        <v>580</v>
      </c>
      <c r="AG356" s="78"/>
      <c r="AJ356" s="84" t="s">
        <v>45</v>
      </c>
      <c r="AK356" s="84">
        <v>0</v>
      </c>
      <c r="BB356" s="43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 x14ac:dyDescent="0.25">
      <c r="A357" s="63" t="s">
        <v>581</v>
      </c>
      <c r="B357" s="63" t="s">
        <v>582</v>
      </c>
      <c r="C357" s="36">
        <v>4301031152</v>
      </c>
      <c r="D357" s="804">
        <v>4607091387285</v>
      </c>
      <c r="E357" s="804"/>
      <c r="F357" s="62">
        <v>0.35</v>
      </c>
      <c r="G357" s="37">
        <v>6</v>
      </c>
      <c r="H357" s="62">
        <v>2.1</v>
      </c>
      <c r="I357" s="62">
        <v>2.23</v>
      </c>
      <c r="J357" s="37">
        <v>234</v>
      </c>
      <c r="K357" s="37" t="s">
        <v>123</v>
      </c>
      <c r="L357" s="37" t="s">
        <v>45</v>
      </c>
      <c r="M357" s="38" t="s">
        <v>82</v>
      </c>
      <c r="N357" s="38"/>
      <c r="O357" s="37">
        <v>40</v>
      </c>
      <c r="P357" s="9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57" s="806"/>
      <c r="R357" s="806"/>
      <c r="S357" s="806"/>
      <c r="T357" s="807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IFERROR(IF(Y357=0,"",ROUNDUP(Y357/H357,0)*0.00502),"")</f>
        <v/>
      </c>
      <c r="AA357" s="68" t="s">
        <v>45</v>
      </c>
      <c r="AB357" s="69" t="s">
        <v>45</v>
      </c>
      <c r="AC357" s="438" t="s">
        <v>577</v>
      </c>
      <c r="AG357" s="78"/>
      <c r="AJ357" s="84" t="s">
        <v>45</v>
      </c>
      <c r="AK357" s="84">
        <v>0</v>
      </c>
      <c r="BB357" s="439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x14ac:dyDescent="0.2">
      <c r="A358" s="814"/>
      <c r="B358" s="814"/>
      <c r="C358" s="814"/>
      <c r="D358" s="814"/>
      <c r="E358" s="814"/>
      <c r="F358" s="814"/>
      <c r="G358" s="814"/>
      <c r="H358" s="814"/>
      <c r="I358" s="814"/>
      <c r="J358" s="814"/>
      <c r="K358" s="814"/>
      <c r="L358" s="814"/>
      <c r="M358" s="814"/>
      <c r="N358" s="814"/>
      <c r="O358" s="815"/>
      <c r="P358" s="811" t="s">
        <v>40</v>
      </c>
      <c r="Q358" s="812"/>
      <c r="R358" s="812"/>
      <c r="S358" s="812"/>
      <c r="T358" s="812"/>
      <c r="U358" s="812"/>
      <c r="V358" s="813"/>
      <c r="W358" s="42" t="s">
        <v>39</v>
      </c>
      <c r="X358" s="43">
        <f>IFERROR(X354/H354,"0")+IFERROR(X355/H355,"0")+IFERROR(X356/H356,"0")+IFERROR(X357/H357,"0")</f>
        <v>0</v>
      </c>
      <c r="Y358" s="43">
        <f>IFERROR(Y354/H354,"0")+IFERROR(Y355/H355,"0")+IFERROR(Y356/H356,"0")+IFERROR(Y357/H357,"0")</f>
        <v>0</v>
      </c>
      <c r="Z358" s="43">
        <f>IFERROR(IF(Z354="",0,Z354),"0")+IFERROR(IF(Z355="",0,Z355),"0")+IFERROR(IF(Z356="",0,Z356),"0")+IFERROR(IF(Z357="",0,Z357),"0")</f>
        <v>0</v>
      </c>
      <c r="AA358" s="67"/>
      <c r="AB358" s="67"/>
      <c r="AC358" s="67"/>
    </row>
    <row r="359" spans="1:68" x14ac:dyDescent="0.2">
      <c r="A359" s="814"/>
      <c r="B359" s="814"/>
      <c r="C359" s="814"/>
      <c r="D359" s="814"/>
      <c r="E359" s="814"/>
      <c r="F359" s="814"/>
      <c r="G359" s="814"/>
      <c r="H359" s="814"/>
      <c r="I359" s="814"/>
      <c r="J359" s="814"/>
      <c r="K359" s="814"/>
      <c r="L359" s="814"/>
      <c r="M359" s="814"/>
      <c r="N359" s="814"/>
      <c r="O359" s="815"/>
      <c r="P359" s="811" t="s">
        <v>40</v>
      </c>
      <c r="Q359" s="812"/>
      <c r="R359" s="812"/>
      <c r="S359" s="812"/>
      <c r="T359" s="812"/>
      <c r="U359" s="812"/>
      <c r="V359" s="813"/>
      <c r="W359" s="42" t="s">
        <v>0</v>
      </c>
      <c r="X359" s="43">
        <f>IFERROR(SUM(X354:X357),"0")</f>
        <v>0</v>
      </c>
      <c r="Y359" s="43">
        <f>IFERROR(SUM(Y354:Y357),"0")</f>
        <v>0</v>
      </c>
      <c r="Z359" s="42"/>
      <c r="AA359" s="67"/>
      <c r="AB359" s="67"/>
      <c r="AC359" s="67"/>
    </row>
    <row r="360" spans="1:68" ht="14.25" customHeight="1" x14ac:dyDescent="0.25">
      <c r="A360" s="803" t="s">
        <v>78</v>
      </c>
      <c r="B360" s="803"/>
      <c r="C360" s="803"/>
      <c r="D360" s="803"/>
      <c r="E360" s="803"/>
      <c r="F360" s="803"/>
      <c r="G360" s="803"/>
      <c r="H360" s="803"/>
      <c r="I360" s="803"/>
      <c r="J360" s="803"/>
      <c r="K360" s="803"/>
      <c r="L360" s="803"/>
      <c r="M360" s="803"/>
      <c r="N360" s="803"/>
      <c r="O360" s="803"/>
      <c r="P360" s="803"/>
      <c r="Q360" s="803"/>
      <c r="R360" s="803"/>
      <c r="S360" s="803"/>
      <c r="T360" s="803"/>
      <c r="U360" s="803"/>
      <c r="V360" s="803"/>
      <c r="W360" s="803"/>
      <c r="X360" s="803"/>
      <c r="Y360" s="803"/>
      <c r="Z360" s="803"/>
      <c r="AA360" s="66"/>
      <c r="AB360" s="66"/>
      <c r="AC360" s="80"/>
    </row>
    <row r="361" spans="1:68" ht="37.5" customHeight="1" x14ac:dyDescent="0.25">
      <c r="A361" s="63" t="s">
        <v>583</v>
      </c>
      <c r="B361" s="63" t="s">
        <v>584</v>
      </c>
      <c r="C361" s="36">
        <v>4301051100</v>
      </c>
      <c r="D361" s="804">
        <v>4607091387766</v>
      </c>
      <c r="E361" s="804"/>
      <c r="F361" s="62">
        <v>1.3</v>
      </c>
      <c r="G361" s="37">
        <v>6</v>
      </c>
      <c r="H361" s="62">
        <v>7.8</v>
      </c>
      <c r="I361" s="62">
        <v>8.3130000000000006</v>
      </c>
      <c r="J361" s="37">
        <v>64</v>
      </c>
      <c r="K361" s="37" t="s">
        <v>106</v>
      </c>
      <c r="L361" s="37" t="s">
        <v>45</v>
      </c>
      <c r="M361" s="38" t="s">
        <v>112</v>
      </c>
      <c r="N361" s="38"/>
      <c r="O361" s="37">
        <v>40</v>
      </c>
      <c r="P361" s="9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1" s="806"/>
      <c r="R361" s="806"/>
      <c r="S361" s="806"/>
      <c r="T361" s="807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ref="Y361:Y366" si="52"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40" t="s">
        <v>585</v>
      </c>
      <c r="AG361" s="78"/>
      <c r="AJ361" s="84" t="s">
        <v>45</v>
      </c>
      <c r="AK361" s="84">
        <v>0</v>
      </c>
      <c r="BB361" s="441" t="s">
        <v>66</v>
      </c>
      <c r="BM361" s="78">
        <f t="shared" ref="BM361:BM366" si="53">IFERROR(X361*I361/H361,"0")</f>
        <v>0</v>
      </c>
      <c r="BN361" s="78">
        <f t="shared" ref="BN361:BN366" si="54">IFERROR(Y361*I361/H361,"0")</f>
        <v>0</v>
      </c>
      <c r="BO361" s="78">
        <f t="shared" ref="BO361:BO366" si="55">IFERROR(1/J361*(X361/H361),"0")</f>
        <v>0</v>
      </c>
      <c r="BP361" s="78">
        <f t="shared" ref="BP361:BP366" si="56">IFERROR(1/J361*(Y361/H361),"0")</f>
        <v>0</v>
      </c>
    </row>
    <row r="362" spans="1:68" ht="27" customHeight="1" x14ac:dyDescent="0.25">
      <c r="A362" s="63" t="s">
        <v>586</v>
      </c>
      <c r="B362" s="63" t="s">
        <v>587</v>
      </c>
      <c r="C362" s="36">
        <v>4301051818</v>
      </c>
      <c r="D362" s="804">
        <v>4607091387957</v>
      </c>
      <c r="E362" s="804"/>
      <c r="F362" s="62">
        <v>1.3</v>
      </c>
      <c r="G362" s="37">
        <v>6</v>
      </c>
      <c r="H362" s="62">
        <v>7.8</v>
      </c>
      <c r="I362" s="62">
        <v>8.3190000000000008</v>
      </c>
      <c r="J362" s="37">
        <v>64</v>
      </c>
      <c r="K362" s="37" t="s">
        <v>106</v>
      </c>
      <c r="L362" s="37" t="s">
        <v>45</v>
      </c>
      <c r="M362" s="38" t="s">
        <v>112</v>
      </c>
      <c r="N362" s="38"/>
      <c r="O362" s="37">
        <v>40</v>
      </c>
      <c r="P362" s="99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2" s="806"/>
      <c r="R362" s="806"/>
      <c r="S362" s="806"/>
      <c r="T362" s="807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52"/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42" t="s">
        <v>588</v>
      </c>
      <c r="AG362" s="78"/>
      <c r="AJ362" s="84" t="s">
        <v>45</v>
      </c>
      <c r="AK362" s="84">
        <v>0</v>
      </c>
      <c r="BB362" s="443" t="s">
        <v>66</v>
      </c>
      <c r="BM362" s="78">
        <f t="shared" si="53"/>
        <v>0</v>
      </c>
      <c r="BN362" s="78">
        <f t="shared" si="54"/>
        <v>0</v>
      </c>
      <c r="BO362" s="78">
        <f t="shared" si="55"/>
        <v>0</v>
      </c>
      <c r="BP362" s="78">
        <f t="shared" si="56"/>
        <v>0</v>
      </c>
    </row>
    <row r="363" spans="1:68" ht="27" customHeight="1" x14ac:dyDescent="0.25">
      <c r="A363" s="63" t="s">
        <v>589</v>
      </c>
      <c r="B363" s="63" t="s">
        <v>590</v>
      </c>
      <c r="C363" s="36">
        <v>4301051819</v>
      </c>
      <c r="D363" s="804">
        <v>4607091387964</v>
      </c>
      <c r="E363" s="804"/>
      <c r="F363" s="62">
        <v>1.35</v>
      </c>
      <c r="G363" s="37">
        <v>6</v>
      </c>
      <c r="H363" s="62">
        <v>8.1</v>
      </c>
      <c r="I363" s="62">
        <v>8.6010000000000009</v>
      </c>
      <c r="J363" s="37">
        <v>64</v>
      </c>
      <c r="K363" s="37" t="s">
        <v>106</v>
      </c>
      <c r="L363" s="37" t="s">
        <v>45</v>
      </c>
      <c r="M363" s="38" t="s">
        <v>112</v>
      </c>
      <c r="N363" s="38"/>
      <c r="O363" s="37">
        <v>40</v>
      </c>
      <c r="P363" s="99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3" s="806"/>
      <c r="R363" s="806"/>
      <c r="S363" s="806"/>
      <c r="T363" s="807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52"/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44" t="s">
        <v>591</v>
      </c>
      <c r="AG363" s="78"/>
      <c r="AJ363" s="84" t="s">
        <v>45</v>
      </c>
      <c r="AK363" s="84">
        <v>0</v>
      </c>
      <c r="BB363" s="445" t="s">
        <v>66</v>
      </c>
      <c r="BM363" s="78">
        <f t="shared" si="53"/>
        <v>0</v>
      </c>
      <c r="BN363" s="78">
        <f t="shared" si="54"/>
        <v>0</v>
      </c>
      <c r="BO363" s="78">
        <f t="shared" si="55"/>
        <v>0</v>
      </c>
      <c r="BP363" s="78">
        <f t="shared" si="56"/>
        <v>0</v>
      </c>
    </row>
    <row r="364" spans="1:68" ht="27" customHeight="1" x14ac:dyDescent="0.25">
      <c r="A364" s="63" t="s">
        <v>592</v>
      </c>
      <c r="B364" s="63" t="s">
        <v>593</v>
      </c>
      <c r="C364" s="36">
        <v>4301051734</v>
      </c>
      <c r="D364" s="804">
        <v>4680115884588</v>
      </c>
      <c r="E364" s="804"/>
      <c r="F364" s="62">
        <v>0.5</v>
      </c>
      <c r="G364" s="37">
        <v>6</v>
      </c>
      <c r="H364" s="62">
        <v>3</v>
      </c>
      <c r="I364" s="62">
        <v>3.246</v>
      </c>
      <c r="J364" s="37">
        <v>182</v>
      </c>
      <c r="K364" s="37" t="s">
        <v>83</v>
      </c>
      <c r="L364" s="37" t="s">
        <v>45</v>
      </c>
      <c r="M364" s="38" t="s">
        <v>112</v>
      </c>
      <c r="N364" s="38"/>
      <c r="O364" s="37">
        <v>40</v>
      </c>
      <c r="P364" s="9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4" s="806"/>
      <c r="R364" s="806"/>
      <c r="S364" s="806"/>
      <c r="T364" s="807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52"/>
        <v>0</v>
      </c>
      <c r="Z364" s="41" t="str">
        <f>IFERROR(IF(Y364=0,"",ROUNDUP(Y364/H364,0)*0.00651),"")</f>
        <v/>
      </c>
      <c r="AA364" s="68" t="s">
        <v>45</v>
      </c>
      <c r="AB364" s="69" t="s">
        <v>45</v>
      </c>
      <c r="AC364" s="446" t="s">
        <v>594</v>
      </c>
      <c r="AG364" s="78"/>
      <c r="AJ364" s="84" t="s">
        <v>45</v>
      </c>
      <c r="AK364" s="84">
        <v>0</v>
      </c>
      <c r="BB364" s="447" t="s">
        <v>66</v>
      </c>
      <c r="BM364" s="78">
        <f t="shared" si="53"/>
        <v>0</v>
      </c>
      <c r="BN364" s="78">
        <f t="shared" si="54"/>
        <v>0</v>
      </c>
      <c r="BO364" s="78">
        <f t="shared" si="55"/>
        <v>0</v>
      </c>
      <c r="BP364" s="78">
        <f t="shared" si="56"/>
        <v>0</v>
      </c>
    </row>
    <row r="365" spans="1:68" ht="27" customHeight="1" x14ac:dyDescent="0.25">
      <c r="A365" s="63" t="s">
        <v>595</v>
      </c>
      <c r="B365" s="63" t="s">
        <v>596</v>
      </c>
      <c r="C365" s="36">
        <v>4301051131</v>
      </c>
      <c r="D365" s="804">
        <v>4607091387537</v>
      </c>
      <c r="E365" s="804"/>
      <c r="F365" s="62">
        <v>0.45</v>
      </c>
      <c r="G365" s="37">
        <v>6</v>
      </c>
      <c r="H365" s="62">
        <v>2.7</v>
      </c>
      <c r="I365" s="62">
        <v>2.97</v>
      </c>
      <c r="J365" s="37">
        <v>182</v>
      </c>
      <c r="K365" s="37" t="s">
        <v>83</v>
      </c>
      <c r="L365" s="37" t="s">
        <v>45</v>
      </c>
      <c r="M365" s="38" t="s">
        <v>112</v>
      </c>
      <c r="N365" s="38"/>
      <c r="O365" s="37">
        <v>40</v>
      </c>
      <c r="P365" s="99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5" s="806"/>
      <c r="R365" s="806"/>
      <c r="S365" s="806"/>
      <c r="T365" s="807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52"/>
        <v>0</v>
      </c>
      <c r="Z365" s="41" t="str">
        <f>IFERROR(IF(Y365=0,"",ROUNDUP(Y365/H365,0)*0.00651),"")</f>
        <v/>
      </c>
      <c r="AA365" s="68" t="s">
        <v>45</v>
      </c>
      <c r="AB365" s="69" t="s">
        <v>45</v>
      </c>
      <c r="AC365" s="448" t="s">
        <v>597</v>
      </c>
      <c r="AG365" s="78"/>
      <c r="AJ365" s="84" t="s">
        <v>45</v>
      </c>
      <c r="AK365" s="84">
        <v>0</v>
      </c>
      <c r="BB365" s="449" t="s">
        <v>66</v>
      </c>
      <c r="BM365" s="78">
        <f t="shared" si="53"/>
        <v>0</v>
      </c>
      <c r="BN365" s="78">
        <f t="shared" si="54"/>
        <v>0</v>
      </c>
      <c r="BO365" s="78">
        <f t="shared" si="55"/>
        <v>0</v>
      </c>
      <c r="BP365" s="78">
        <f t="shared" si="56"/>
        <v>0</v>
      </c>
    </row>
    <row r="366" spans="1:68" ht="37.5" customHeight="1" x14ac:dyDescent="0.25">
      <c r="A366" s="63" t="s">
        <v>598</v>
      </c>
      <c r="B366" s="63" t="s">
        <v>599</v>
      </c>
      <c r="C366" s="36">
        <v>4301051578</v>
      </c>
      <c r="D366" s="804">
        <v>4607091387513</v>
      </c>
      <c r="E366" s="804"/>
      <c r="F366" s="62">
        <v>0.45</v>
      </c>
      <c r="G366" s="37">
        <v>6</v>
      </c>
      <c r="H366" s="62">
        <v>2.7</v>
      </c>
      <c r="I366" s="62">
        <v>2.9580000000000002</v>
      </c>
      <c r="J366" s="37">
        <v>182</v>
      </c>
      <c r="K366" s="37" t="s">
        <v>83</v>
      </c>
      <c r="L366" s="37" t="s">
        <v>45</v>
      </c>
      <c r="M366" s="38" t="s">
        <v>147</v>
      </c>
      <c r="N366" s="38"/>
      <c r="O366" s="37">
        <v>40</v>
      </c>
      <c r="P366" s="9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6" s="806"/>
      <c r="R366" s="806"/>
      <c r="S366" s="806"/>
      <c r="T366" s="807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52"/>
        <v>0</v>
      </c>
      <c r="Z366" s="41" t="str">
        <f>IFERROR(IF(Y366=0,"",ROUNDUP(Y366/H366,0)*0.00651),"")</f>
        <v/>
      </c>
      <c r="AA366" s="68" t="s">
        <v>45</v>
      </c>
      <c r="AB366" s="69" t="s">
        <v>45</v>
      </c>
      <c r="AC366" s="450" t="s">
        <v>600</v>
      </c>
      <c r="AG366" s="78"/>
      <c r="AJ366" s="84" t="s">
        <v>45</v>
      </c>
      <c r="AK366" s="84">
        <v>0</v>
      </c>
      <c r="BB366" s="451" t="s">
        <v>66</v>
      </c>
      <c r="BM366" s="78">
        <f t="shared" si="53"/>
        <v>0</v>
      </c>
      <c r="BN366" s="78">
        <f t="shared" si="54"/>
        <v>0</v>
      </c>
      <c r="BO366" s="78">
        <f t="shared" si="55"/>
        <v>0</v>
      </c>
      <c r="BP366" s="78">
        <f t="shared" si="56"/>
        <v>0</v>
      </c>
    </row>
    <row r="367" spans="1:68" x14ac:dyDescent="0.2">
      <c r="A367" s="814"/>
      <c r="B367" s="814"/>
      <c r="C367" s="814"/>
      <c r="D367" s="814"/>
      <c r="E367" s="814"/>
      <c r="F367" s="814"/>
      <c r="G367" s="814"/>
      <c r="H367" s="814"/>
      <c r="I367" s="814"/>
      <c r="J367" s="814"/>
      <c r="K367" s="814"/>
      <c r="L367" s="814"/>
      <c r="M367" s="814"/>
      <c r="N367" s="814"/>
      <c r="O367" s="815"/>
      <c r="P367" s="811" t="s">
        <v>40</v>
      </c>
      <c r="Q367" s="812"/>
      <c r="R367" s="812"/>
      <c r="S367" s="812"/>
      <c r="T367" s="812"/>
      <c r="U367" s="812"/>
      <c r="V367" s="813"/>
      <c r="W367" s="42" t="s">
        <v>39</v>
      </c>
      <c r="X367" s="43">
        <f>IFERROR(X361/H361,"0")+IFERROR(X362/H362,"0")+IFERROR(X363/H363,"0")+IFERROR(X364/H364,"0")+IFERROR(X365/H365,"0")+IFERROR(X366/H366,"0")</f>
        <v>0</v>
      </c>
      <c r="Y367" s="43">
        <f>IFERROR(Y361/H361,"0")+IFERROR(Y362/H362,"0")+IFERROR(Y363/H363,"0")+IFERROR(Y364/H364,"0")+IFERROR(Y365/H365,"0")+IFERROR(Y366/H366,"0")</f>
        <v>0</v>
      </c>
      <c r="Z367" s="43">
        <f>IFERROR(IF(Z361="",0,Z361),"0")+IFERROR(IF(Z362="",0,Z362),"0")+IFERROR(IF(Z363="",0,Z363),"0")+IFERROR(IF(Z364="",0,Z364),"0")+IFERROR(IF(Z365="",0,Z365),"0")+IFERROR(IF(Z366="",0,Z366),"0")</f>
        <v>0</v>
      </c>
      <c r="AA367" s="67"/>
      <c r="AB367" s="67"/>
      <c r="AC367" s="67"/>
    </row>
    <row r="368" spans="1:68" x14ac:dyDescent="0.2">
      <c r="A368" s="814"/>
      <c r="B368" s="814"/>
      <c r="C368" s="814"/>
      <c r="D368" s="814"/>
      <c r="E368" s="814"/>
      <c r="F368" s="814"/>
      <c r="G368" s="814"/>
      <c r="H368" s="814"/>
      <c r="I368" s="814"/>
      <c r="J368" s="814"/>
      <c r="K368" s="814"/>
      <c r="L368" s="814"/>
      <c r="M368" s="814"/>
      <c r="N368" s="814"/>
      <c r="O368" s="815"/>
      <c r="P368" s="811" t="s">
        <v>40</v>
      </c>
      <c r="Q368" s="812"/>
      <c r="R368" s="812"/>
      <c r="S368" s="812"/>
      <c r="T368" s="812"/>
      <c r="U368" s="812"/>
      <c r="V368" s="813"/>
      <c r="W368" s="42" t="s">
        <v>0</v>
      </c>
      <c r="X368" s="43">
        <f>IFERROR(SUM(X361:X366),"0")</f>
        <v>0</v>
      </c>
      <c r="Y368" s="43">
        <f>IFERROR(SUM(Y361:Y366),"0")</f>
        <v>0</v>
      </c>
      <c r="Z368" s="42"/>
      <c r="AA368" s="67"/>
      <c r="AB368" s="67"/>
      <c r="AC368" s="67"/>
    </row>
    <row r="369" spans="1:68" ht="14.25" customHeight="1" x14ac:dyDescent="0.25">
      <c r="A369" s="803" t="s">
        <v>190</v>
      </c>
      <c r="B369" s="803"/>
      <c r="C369" s="803"/>
      <c r="D369" s="803"/>
      <c r="E369" s="803"/>
      <c r="F369" s="803"/>
      <c r="G369" s="803"/>
      <c r="H369" s="803"/>
      <c r="I369" s="803"/>
      <c r="J369" s="803"/>
      <c r="K369" s="803"/>
      <c r="L369" s="803"/>
      <c r="M369" s="803"/>
      <c r="N369" s="803"/>
      <c r="O369" s="803"/>
      <c r="P369" s="803"/>
      <c r="Q369" s="803"/>
      <c r="R369" s="803"/>
      <c r="S369" s="803"/>
      <c r="T369" s="803"/>
      <c r="U369" s="803"/>
      <c r="V369" s="803"/>
      <c r="W369" s="803"/>
      <c r="X369" s="803"/>
      <c r="Y369" s="803"/>
      <c r="Z369" s="803"/>
      <c r="AA369" s="66"/>
      <c r="AB369" s="66"/>
      <c r="AC369" s="80"/>
    </row>
    <row r="370" spans="1:68" ht="27" customHeight="1" x14ac:dyDescent="0.25">
      <c r="A370" s="63" t="s">
        <v>601</v>
      </c>
      <c r="B370" s="63" t="s">
        <v>602</v>
      </c>
      <c r="C370" s="36">
        <v>4301060387</v>
      </c>
      <c r="D370" s="804">
        <v>4607091380880</v>
      </c>
      <c r="E370" s="804"/>
      <c r="F370" s="62">
        <v>1.4</v>
      </c>
      <c r="G370" s="37">
        <v>6</v>
      </c>
      <c r="H370" s="62">
        <v>8.4</v>
      </c>
      <c r="I370" s="62">
        <v>8.9190000000000005</v>
      </c>
      <c r="J370" s="37">
        <v>64</v>
      </c>
      <c r="K370" s="37" t="s">
        <v>106</v>
      </c>
      <c r="L370" s="37" t="s">
        <v>45</v>
      </c>
      <c r="M370" s="38" t="s">
        <v>112</v>
      </c>
      <c r="N370" s="38"/>
      <c r="O370" s="37">
        <v>30</v>
      </c>
      <c r="P370" s="99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0" s="806"/>
      <c r="R370" s="806"/>
      <c r="S370" s="806"/>
      <c r="T370" s="807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52" t="s">
        <v>603</v>
      </c>
      <c r="AG370" s="78"/>
      <c r="AJ370" s="84" t="s">
        <v>45</v>
      </c>
      <c r="AK370" s="84">
        <v>0</v>
      </c>
      <c r="BB370" s="45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27" customHeight="1" x14ac:dyDescent="0.25">
      <c r="A371" s="63" t="s">
        <v>604</v>
      </c>
      <c r="B371" s="63" t="s">
        <v>605</v>
      </c>
      <c r="C371" s="36">
        <v>4301060406</v>
      </c>
      <c r="D371" s="804">
        <v>4607091384482</v>
      </c>
      <c r="E371" s="804"/>
      <c r="F371" s="62">
        <v>1.3</v>
      </c>
      <c r="G371" s="37">
        <v>6</v>
      </c>
      <c r="H371" s="62">
        <v>7.8</v>
      </c>
      <c r="I371" s="62">
        <v>8.3190000000000008</v>
      </c>
      <c r="J371" s="37">
        <v>64</v>
      </c>
      <c r="K371" s="37" t="s">
        <v>106</v>
      </c>
      <c r="L371" s="37" t="s">
        <v>45</v>
      </c>
      <c r="M371" s="38" t="s">
        <v>112</v>
      </c>
      <c r="N371" s="38"/>
      <c r="O371" s="37">
        <v>30</v>
      </c>
      <c r="P371" s="99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1" s="806"/>
      <c r="R371" s="806"/>
      <c r="S371" s="806"/>
      <c r="T371" s="807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IFERROR(IF(Y371=0,"",ROUNDUP(Y371/H371,0)*0.01898),"")</f>
        <v/>
      </c>
      <c r="AA371" s="68" t="s">
        <v>45</v>
      </c>
      <c r="AB371" s="69" t="s">
        <v>45</v>
      </c>
      <c r="AC371" s="454" t="s">
        <v>606</v>
      </c>
      <c r="AG371" s="78"/>
      <c r="AJ371" s="84" t="s">
        <v>45</v>
      </c>
      <c r="AK371" s="84">
        <v>0</v>
      </c>
      <c r="BB371" s="455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16.5" customHeight="1" x14ac:dyDescent="0.25">
      <c r="A372" s="63" t="s">
        <v>607</v>
      </c>
      <c r="B372" s="63" t="s">
        <v>608</v>
      </c>
      <c r="C372" s="36">
        <v>4301060484</v>
      </c>
      <c r="D372" s="804">
        <v>4607091380897</v>
      </c>
      <c r="E372" s="804"/>
      <c r="F372" s="62">
        <v>1.4</v>
      </c>
      <c r="G372" s="37">
        <v>6</v>
      </c>
      <c r="H372" s="62">
        <v>8.4</v>
      </c>
      <c r="I372" s="62">
        <v>8.9190000000000005</v>
      </c>
      <c r="J372" s="37">
        <v>64</v>
      </c>
      <c r="K372" s="37" t="s">
        <v>106</v>
      </c>
      <c r="L372" s="37" t="s">
        <v>45</v>
      </c>
      <c r="M372" s="38" t="s">
        <v>147</v>
      </c>
      <c r="N372" s="38"/>
      <c r="O372" s="37">
        <v>30</v>
      </c>
      <c r="P372" s="99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2" s="806"/>
      <c r="R372" s="806"/>
      <c r="S372" s="806"/>
      <c r="T372" s="807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IFERROR(IF(Y372=0,"",ROUNDUP(Y372/H372,0)*0.01898),"")</f>
        <v/>
      </c>
      <c r="AA372" s="68" t="s">
        <v>45</v>
      </c>
      <c r="AB372" s="69" t="s">
        <v>45</v>
      </c>
      <c r="AC372" s="456" t="s">
        <v>609</v>
      </c>
      <c r="AG372" s="78"/>
      <c r="AJ372" s="84" t="s">
        <v>45</v>
      </c>
      <c r="AK372" s="84">
        <v>0</v>
      </c>
      <c r="BB372" s="457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x14ac:dyDescent="0.2">
      <c r="A373" s="814"/>
      <c r="B373" s="814"/>
      <c r="C373" s="814"/>
      <c r="D373" s="814"/>
      <c r="E373" s="814"/>
      <c r="F373" s="814"/>
      <c r="G373" s="814"/>
      <c r="H373" s="814"/>
      <c r="I373" s="814"/>
      <c r="J373" s="814"/>
      <c r="K373" s="814"/>
      <c r="L373" s="814"/>
      <c r="M373" s="814"/>
      <c r="N373" s="814"/>
      <c r="O373" s="815"/>
      <c r="P373" s="811" t="s">
        <v>40</v>
      </c>
      <c r="Q373" s="812"/>
      <c r="R373" s="812"/>
      <c r="S373" s="812"/>
      <c r="T373" s="812"/>
      <c r="U373" s="812"/>
      <c r="V373" s="813"/>
      <c r="W373" s="42" t="s">
        <v>39</v>
      </c>
      <c r="X373" s="43">
        <f>IFERROR(X370/H370,"0")+IFERROR(X371/H371,"0")+IFERROR(X372/H372,"0")</f>
        <v>0</v>
      </c>
      <c r="Y373" s="43">
        <f>IFERROR(Y370/H370,"0")+IFERROR(Y371/H371,"0")+IFERROR(Y372/H372,"0")</f>
        <v>0</v>
      </c>
      <c r="Z373" s="43">
        <f>IFERROR(IF(Z370="",0,Z370),"0")+IFERROR(IF(Z371="",0,Z371),"0")+IFERROR(IF(Z372="",0,Z372),"0")</f>
        <v>0</v>
      </c>
      <c r="AA373" s="67"/>
      <c r="AB373" s="67"/>
      <c r="AC373" s="67"/>
    </row>
    <row r="374" spans="1:68" x14ac:dyDescent="0.2">
      <c r="A374" s="814"/>
      <c r="B374" s="814"/>
      <c r="C374" s="814"/>
      <c r="D374" s="814"/>
      <c r="E374" s="814"/>
      <c r="F374" s="814"/>
      <c r="G374" s="814"/>
      <c r="H374" s="814"/>
      <c r="I374" s="814"/>
      <c r="J374" s="814"/>
      <c r="K374" s="814"/>
      <c r="L374" s="814"/>
      <c r="M374" s="814"/>
      <c r="N374" s="814"/>
      <c r="O374" s="815"/>
      <c r="P374" s="811" t="s">
        <v>40</v>
      </c>
      <c r="Q374" s="812"/>
      <c r="R374" s="812"/>
      <c r="S374" s="812"/>
      <c r="T374" s="812"/>
      <c r="U374" s="812"/>
      <c r="V374" s="813"/>
      <c r="W374" s="42" t="s">
        <v>0</v>
      </c>
      <c r="X374" s="43">
        <f>IFERROR(SUM(X370:X372),"0")</f>
        <v>0</v>
      </c>
      <c r="Y374" s="43">
        <f>IFERROR(SUM(Y370:Y372),"0")</f>
        <v>0</v>
      </c>
      <c r="Z374" s="42"/>
      <c r="AA374" s="67"/>
      <c r="AB374" s="67"/>
      <c r="AC374" s="67"/>
    </row>
    <row r="375" spans="1:68" ht="14.25" customHeight="1" x14ac:dyDescent="0.25">
      <c r="A375" s="803" t="s">
        <v>93</v>
      </c>
      <c r="B375" s="803"/>
      <c r="C375" s="803"/>
      <c r="D375" s="803"/>
      <c r="E375" s="803"/>
      <c r="F375" s="803"/>
      <c r="G375" s="803"/>
      <c r="H375" s="803"/>
      <c r="I375" s="803"/>
      <c r="J375" s="803"/>
      <c r="K375" s="803"/>
      <c r="L375" s="803"/>
      <c r="M375" s="803"/>
      <c r="N375" s="803"/>
      <c r="O375" s="803"/>
      <c r="P375" s="803"/>
      <c r="Q375" s="803"/>
      <c r="R375" s="803"/>
      <c r="S375" s="803"/>
      <c r="T375" s="803"/>
      <c r="U375" s="803"/>
      <c r="V375" s="803"/>
      <c r="W375" s="803"/>
      <c r="X375" s="803"/>
      <c r="Y375" s="803"/>
      <c r="Z375" s="803"/>
      <c r="AA375" s="66"/>
      <c r="AB375" s="66"/>
      <c r="AC375" s="80"/>
    </row>
    <row r="376" spans="1:68" ht="27" customHeight="1" x14ac:dyDescent="0.25">
      <c r="A376" s="63" t="s">
        <v>610</v>
      </c>
      <c r="B376" s="63" t="s">
        <v>611</v>
      </c>
      <c r="C376" s="36">
        <v>4301030232</v>
      </c>
      <c r="D376" s="804">
        <v>4607091388374</v>
      </c>
      <c r="E376" s="804"/>
      <c r="F376" s="62">
        <v>0.38</v>
      </c>
      <c r="G376" s="37">
        <v>8</v>
      </c>
      <c r="H376" s="62">
        <v>3.04</v>
      </c>
      <c r="I376" s="62">
        <v>3.29</v>
      </c>
      <c r="J376" s="37">
        <v>132</v>
      </c>
      <c r="K376" s="37" t="s">
        <v>113</v>
      </c>
      <c r="L376" s="37" t="s">
        <v>45</v>
      </c>
      <c r="M376" s="38" t="s">
        <v>98</v>
      </c>
      <c r="N376" s="38"/>
      <c r="O376" s="37">
        <v>180</v>
      </c>
      <c r="P376" s="998" t="s">
        <v>612</v>
      </c>
      <c r="Q376" s="806"/>
      <c r="R376" s="806"/>
      <c r="S376" s="806"/>
      <c r="T376" s="807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IFERROR(IF(Y376=0,"",ROUNDUP(Y376/H376,0)*0.00902),"")</f>
        <v/>
      </c>
      <c r="AA376" s="68" t="s">
        <v>45</v>
      </c>
      <c r="AB376" s="69" t="s">
        <v>45</v>
      </c>
      <c r="AC376" s="458" t="s">
        <v>613</v>
      </c>
      <c r="AG376" s="78"/>
      <c r="AJ376" s="84" t="s">
        <v>45</v>
      </c>
      <c r="AK376" s="84">
        <v>0</v>
      </c>
      <c r="BB376" s="459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27" customHeight="1" x14ac:dyDescent="0.25">
      <c r="A377" s="63" t="s">
        <v>614</v>
      </c>
      <c r="B377" s="63" t="s">
        <v>615</v>
      </c>
      <c r="C377" s="36">
        <v>4301032015</v>
      </c>
      <c r="D377" s="804">
        <v>4607091383102</v>
      </c>
      <c r="E377" s="804"/>
      <c r="F377" s="62">
        <v>0.17</v>
      </c>
      <c r="G377" s="37">
        <v>15</v>
      </c>
      <c r="H377" s="62">
        <v>2.5499999999999998</v>
      </c>
      <c r="I377" s="62">
        <v>2.9550000000000001</v>
      </c>
      <c r="J377" s="37">
        <v>182</v>
      </c>
      <c r="K377" s="37" t="s">
        <v>83</v>
      </c>
      <c r="L377" s="37" t="s">
        <v>45</v>
      </c>
      <c r="M377" s="38" t="s">
        <v>98</v>
      </c>
      <c r="N377" s="38"/>
      <c r="O377" s="37">
        <v>180</v>
      </c>
      <c r="P377" s="99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77" s="806"/>
      <c r="R377" s="806"/>
      <c r="S377" s="806"/>
      <c r="T377" s="807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IFERROR(IF(Y377=0,"",ROUNDUP(Y377/H377,0)*0.00651),"")</f>
        <v/>
      </c>
      <c r="AA377" s="68" t="s">
        <v>45</v>
      </c>
      <c r="AB377" s="69" t="s">
        <v>45</v>
      </c>
      <c r="AC377" s="460" t="s">
        <v>616</v>
      </c>
      <c r="AG377" s="78"/>
      <c r="AJ377" s="84" t="s">
        <v>45</v>
      </c>
      <c r="AK377" s="84">
        <v>0</v>
      </c>
      <c r="BB377" s="461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27" customHeight="1" x14ac:dyDescent="0.25">
      <c r="A378" s="63" t="s">
        <v>617</v>
      </c>
      <c r="B378" s="63" t="s">
        <v>618</v>
      </c>
      <c r="C378" s="36">
        <v>4301030233</v>
      </c>
      <c r="D378" s="804">
        <v>4607091388404</v>
      </c>
      <c r="E378" s="804"/>
      <c r="F378" s="62">
        <v>0.17</v>
      </c>
      <c r="G378" s="37">
        <v>15</v>
      </c>
      <c r="H378" s="62">
        <v>2.5499999999999998</v>
      </c>
      <c r="I378" s="62">
        <v>2.88</v>
      </c>
      <c r="J378" s="37">
        <v>182</v>
      </c>
      <c r="K378" s="37" t="s">
        <v>83</v>
      </c>
      <c r="L378" s="37" t="s">
        <v>45</v>
      </c>
      <c r="M378" s="38" t="s">
        <v>98</v>
      </c>
      <c r="N378" s="38"/>
      <c r="O378" s="37">
        <v>180</v>
      </c>
      <c r="P378" s="10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78" s="806"/>
      <c r="R378" s="806"/>
      <c r="S378" s="806"/>
      <c r="T378" s="807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62" t="s">
        <v>613</v>
      </c>
      <c r="AG378" s="78"/>
      <c r="AJ378" s="84" t="s">
        <v>45</v>
      </c>
      <c r="AK378" s="84">
        <v>0</v>
      </c>
      <c r="BB378" s="463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814"/>
      <c r="B379" s="814"/>
      <c r="C379" s="814"/>
      <c r="D379" s="814"/>
      <c r="E379" s="814"/>
      <c r="F379" s="814"/>
      <c r="G379" s="814"/>
      <c r="H379" s="814"/>
      <c r="I379" s="814"/>
      <c r="J379" s="814"/>
      <c r="K379" s="814"/>
      <c r="L379" s="814"/>
      <c r="M379" s="814"/>
      <c r="N379" s="814"/>
      <c r="O379" s="815"/>
      <c r="P379" s="811" t="s">
        <v>40</v>
      </c>
      <c r="Q379" s="812"/>
      <c r="R379" s="812"/>
      <c r="S379" s="812"/>
      <c r="T379" s="812"/>
      <c r="U379" s="812"/>
      <c r="V379" s="813"/>
      <c r="W379" s="42" t="s">
        <v>39</v>
      </c>
      <c r="X379" s="43">
        <f>IFERROR(X376/H376,"0")+IFERROR(X377/H377,"0")+IFERROR(X378/H378,"0")</f>
        <v>0</v>
      </c>
      <c r="Y379" s="43">
        <f>IFERROR(Y376/H376,"0")+IFERROR(Y377/H377,"0")+IFERROR(Y378/H378,"0")</f>
        <v>0</v>
      </c>
      <c r="Z379" s="43">
        <f>IFERROR(IF(Z376="",0,Z376),"0")+IFERROR(IF(Z377="",0,Z377),"0")+IFERROR(IF(Z378="",0,Z378),"0")</f>
        <v>0</v>
      </c>
      <c r="AA379" s="67"/>
      <c r="AB379" s="67"/>
      <c r="AC379" s="67"/>
    </row>
    <row r="380" spans="1:68" x14ac:dyDescent="0.2">
      <c r="A380" s="814"/>
      <c r="B380" s="814"/>
      <c r="C380" s="814"/>
      <c r="D380" s="814"/>
      <c r="E380" s="814"/>
      <c r="F380" s="814"/>
      <c r="G380" s="814"/>
      <c r="H380" s="814"/>
      <c r="I380" s="814"/>
      <c r="J380" s="814"/>
      <c r="K380" s="814"/>
      <c r="L380" s="814"/>
      <c r="M380" s="814"/>
      <c r="N380" s="814"/>
      <c r="O380" s="815"/>
      <c r="P380" s="811" t="s">
        <v>40</v>
      </c>
      <c r="Q380" s="812"/>
      <c r="R380" s="812"/>
      <c r="S380" s="812"/>
      <c r="T380" s="812"/>
      <c r="U380" s="812"/>
      <c r="V380" s="813"/>
      <c r="W380" s="42" t="s">
        <v>0</v>
      </c>
      <c r="X380" s="43">
        <f>IFERROR(SUM(X376:X378),"0")</f>
        <v>0</v>
      </c>
      <c r="Y380" s="43">
        <f>IFERROR(SUM(Y376:Y378),"0")</f>
        <v>0</v>
      </c>
      <c r="Z380" s="42"/>
      <c r="AA380" s="67"/>
      <c r="AB380" s="67"/>
      <c r="AC380" s="67"/>
    </row>
    <row r="381" spans="1:68" ht="14.25" customHeight="1" x14ac:dyDescent="0.25">
      <c r="A381" s="803" t="s">
        <v>619</v>
      </c>
      <c r="B381" s="803"/>
      <c r="C381" s="803"/>
      <c r="D381" s="803"/>
      <c r="E381" s="803"/>
      <c r="F381" s="803"/>
      <c r="G381" s="803"/>
      <c r="H381" s="803"/>
      <c r="I381" s="803"/>
      <c r="J381" s="803"/>
      <c r="K381" s="803"/>
      <c r="L381" s="803"/>
      <c r="M381" s="803"/>
      <c r="N381" s="803"/>
      <c r="O381" s="803"/>
      <c r="P381" s="803"/>
      <c r="Q381" s="803"/>
      <c r="R381" s="803"/>
      <c r="S381" s="803"/>
      <c r="T381" s="803"/>
      <c r="U381" s="803"/>
      <c r="V381" s="803"/>
      <c r="W381" s="803"/>
      <c r="X381" s="803"/>
      <c r="Y381" s="803"/>
      <c r="Z381" s="803"/>
      <c r="AA381" s="66"/>
      <c r="AB381" s="66"/>
      <c r="AC381" s="80"/>
    </row>
    <row r="382" spans="1:68" ht="16.5" customHeight="1" x14ac:dyDescent="0.25">
      <c r="A382" s="63" t="s">
        <v>620</v>
      </c>
      <c r="B382" s="63" t="s">
        <v>621</v>
      </c>
      <c r="C382" s="36">
        <v>4301180007</v>
      </c>
      <c r="D382" s="804">
        <v>4680115881808</v>
      </c>
      <c r="E382" s="804"/>
      <c r="F382" s="62">
        <v>0.1</v>
      </c>
      <c r="G382" s="37">
        <v>20</v>
      </c>
      <c r="H382" s="62">
        <v>2</v>
      </c>
      <c r="I382" s="62">
        <v>2.2400000000000002</v>
      </c>
      <c r="J382" s="37">
        <v>238</v>
      </c>
      <c r="K382" s="37" t="s">
        <v>83</v>
      </c>
      <c r="L382" s="37" t="s">
        <v>45</v>
      </c>
      <c r="M382" s="38" t="s">
        <v>623</v>
      </c>
      <c r="N382" s="38"/>
      <c r="O382" s="37">
        <v>730</v>
      </c>
      <c r="P382" s="10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2" s="806"/>
      <c r="R382" s="806"/>
      <c r="S382" s="806"/>
      <c r="T382" s="807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IFERROR(IF(Y382=0,"",ROUNDUP(Y382/H382,0)*0.00474),"")</f>
        <v/>
      </c>
      <c r="AA382" s="68" t="s">
        <v>45</v>
      </c>
      <c r="AB382" s="69" t="s">
        <v>45</v>
      </c>
      <c r="AC382" s="464" t="s">
        <v>622</v>
      </c>
      <c r="AG382" s="78"/>
      <c r="AJ382" s="84" t="s">
        <v>45</v>
      </c>
      <c r="AK382" s="84">
        <v>0</v>
      </c>
      <c r="BB382" s="465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27" customHeight="1" x14ac:dyDescent="0.25">
      <c r="A383" s="63" t="s">
        <v>624</v>
      </c>
      <c r="B383" s="63" t="s">
        <v>625</v>
      </c>
      <c r="C383" s="36">
        <v>4301180006</v>
      </c>
      <c r="D383" s="804">
        <v>4680115881822</v>
      </c>
      <c r="E383" s="804"/>
      <c r="F383" s="62">
        <v>0.1</v>
      </c>
      <c r="G383" s="37">
        <v>20</v>
      </c>
      <c r="H383" s="62">
        <v>2</v>
      </c>
      <c r="I383" s="62">
        <v>2.2400000000000002</v>
      </c>
      <c r="J383" s="37">
        <v>238</v>
      </c>
      <c r="K383" s="37" t="s">
        <v>83</v>
      </c>
      <c r="L383" s="37" t="s">
        <v>45</v>
      </c>
      <c r="M383" s="38" t="s">
        <v>623</v>
      </c>
      <c r="N383" s="38"/>
      <c r="O383" s="37">
        <v>730</v>
      </c>
      <c r="P383" s="10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3" s="806"/>
      <c r="R383" s="806"/>
      <c r="S383" s="806"/>
      <c r="T383" s="807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IFERROR(IF(Y383=0,"",ROUNDUP(Y383/H383,0)*0.00474),"")</f>
        <v/>
      </c>
      <c r="AA383" s="68" t="s">
        <v>45</v>
      </c>
      <c r="AB383" s="69" t="s">
        <v>45</v>
      </c>
      <c r="AC383" s="466" t="s">
        <v>622</v>
      </c>
      <c r="AG383" s="78"/>
      <c r="AJ383" s="84" t="s">
        <v>45</v>
      </c>
      <c r="AK383" s="84">
        <v>0</v>
      </c>
      <c r="BB383" s="467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t="27" customHeight="1" x14ac:dyDescent="0.25">
      <c r="A384" s="63" t="s">
        <v>626</v>
      </c>
      <c r="B384" s="63" t="s">
        <v>627</v>
      </c>
      <c r="C384" s="36">
        <v>4301180001</v>
      </c>
      <c r="D384" s="804">
        <v>4680115880016</v>
      </c>
      <c r="E384" s="804"/>
      <c r="F384" s="62">
        <v>0.1</v>
      </c>
      <c r="G384" s="37">
        <v>20</v>
      </c>
      <c r="H384" s="62">
        <v>2</v>
      </c>
      <c r="I384" s="62">
        <v>2.2400000000000002</v>
      </c>
      <c r="J384" s="37">
        <v>238</v>
      </c>
      <c r="K384" s="37" t="s">
        <v>83</v>
      </c>
      <c r="L384" s="37" t="s">
        <v>45</v>
      </c>
      <c r="M384" s="38" t="s">
        <v>623</v>
      </c>
      <c r="N384" s="38"/>
      <c r="O384" s="37">
        <v>730</v>
      </c>
      <c r="P384" s="100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4" s="806"/>
      <c r="R384" s="806"/>
      <c r="S384" s="806"/>
      <c r="T384" s="807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IFERROR(IF(Y384=0,"",ROUNDUP(Y384/H384,0)*0.00474),"")</f>
        <v/>
      </c>
      <c r="AA384" s="68" t="s">
        <v>45</v>
      </c>
      <c r="AB384" s="69" t="s">
        <v>45</v>
      </c>
      <c r="AC384" s="468" t="s">
        <v>622</v>
      </c>
      <c r="AG384" s="78"/>
      <c r="AJ384" s="84" t="s">
        <v>45</v>
      </c>
      <c r="AK384" s="84">
        <v>0</v>
      </c>
      <c r="BB384" s="469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x14ac:dyDescent="0.2">
      <c r="A385" s="814"/>
      <c r="B385" s="814"/>
      <c r="C385" s="814"/>
      <c r="D385" s="814"/>
      <c r="E385" s="814"/>
      <c r="F385" s="814"/>
      <c r="G385" s="814"/>
      <c r="H385" s="814"/>
      <c r="I385" s="814"/>
      <c r="J385" s="814"/>
      <c r="K385" s="814"/>
      <c r="L385" s="814"/>
      <c r="M385" s="814"/>
      <c r="N385" s="814"/>
      <c r="O385" s="815"/>
      <c r="P385" s="811" t="s">
        <v>40</v>
      </c>
      <c r="Q385" s="812"/>
      <c r="R385" s="812"/>
      <c r="S385" s="812"/>
      <c r="T385" s="812"/>
      <c r="U385" s="812"/>
      <c r="V385" s="813"/>
      <c r="W385" s="42" t="s">
        <v>39</v>
      </c>
      <c r="X385" s="43">
        <f>IFERROR(X382/H382,"0")+IFERROR(X383/H383,"0")+IFERROR(X384/H384,"0")</f>
        <v>0</v>
      </c>
      <c r="Y385" s="43">
        <f>IFERROR(Y382/H382,"0")+IFERROR(Y383/H383,"0")+IFERROR(Y384/H384,"0")</f>
        <v>0</v>
      </c>
      <c r="Z385" s="43">
        <f>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814"/>
      <c r="B386" s="814"/>
      <c r="C386" s="814"/>
      <c r="D386" s="814"/>
      <c r="E386" s="814"/>
      <c r="F386" s="814"/>
      <c r="G386" s="814"/>
      <c r="H386" s="814"/>
      <c r="I386" s="814"/>
      <c r="J386" s="814"/>
      <c r="K386" s="814"/>
      <c r="L386" s="814"/>
      <c r="M386" s="814"/>
      <c r="N386" s="814"/>
      <c r="O386" s="815"/>
      <c r="P386" s="811" t="s">
        <v>40</v>
      </c>
      <c r="Q386" s="812"/>
      <c r="R386" s="812"/>
      <c r="S386" s="812"/>
      <c r="T386" s="812"/>
      <c r="U386" s="812"/>
      <c r="V386" s="813"/>
      <c r="W386" s="42" t="s">
        <v>0</v>
      </c>
      <c r="X386" s="43">
        <f>IFERROR(SUM(X382:X384),"0")</f>
        <v>0</v>
      </c>
      <c r="Y386" s="43">
        <f>IFERROR(SUM(Y382:Y384),"0")</f>
        <v>0</v>
      </c>
      <c r="Z386" s="42"/>
      <c r="AA386" s="67"/>
      <c r="AB386" s="67"/>
      <c r="AC386" s="67"/>
    </row>
    <row r="387" spans="1:68" ht="16.5" customHeight="1" x14ac:dyDescent="0.25">
      <c r="A387" s="802" t="s">
        <v>628</v>
      </c>
      <c r="B387" s="802"/>
      <c r="C387" s="802"/>
      <c r="D387" s="802"/>
      <c r="E387" s="802"/>
      <c r="F387" s="802"/>
      <c r="G387" s="802"/>
      <c r="H387" s="802"/>
      <c r="I387" s="802"/>
      <c r="J387" s="802"/>
      <c r="K387" s="802"/>
      <c r="L387" s="802"/>
      <c r="M387" s="802"/>
      <c r="N387" s="802"/>
      <c r="O387" s="802"/>
      <c r="P387" s="802"/>
      <c r="Q387" s="802"/>
      <c r="R387" s="802"/>
      <c r="S387" s="802"/>
      <c r="T387" s="802"/>
      <c r="U387" s="802"/>
      <c r="V387" s="802"/>
      <c r="W387" s="802"/>
      <c r="X387" s="802"/>
      <c r="Y387" s="802"/>
      <c r="Z387" s="802"/>
      <c r="AA387" s="65"/>
      <c r="AB387" s="65"/>
      <c r="AC387" s="79"/>
    </row>
    <row r="388" spans="1:68" ht="14.25" customHeight="1" x14ac:dyDescent="0.25">
      <c r="A388" s="803" t="s">
        <v>161</v>
      </c>
      <c r="B388" s="803"/>
      <c r="C388" s="803"/>
      <c r="D388" s="803"/>
      <c r="E388" s="803"/>
      <c r="F388" s="803"/>
      <c r="G388" s="803"/>
      <c r="H388" s="803"/>
      <c r="I388" s="803"/>
      <c r="J388" s="803"/>
      <c r="K388" s="803"/>
      <c r="L388" s="803"/>
      <c r="M388" s="803"/>
      <c r="N388" s="803"/>
      <c r="O388" s="803"/>
      <c r="P388" s="803"/>
      <c r="Q388" s="803"/>
      <c r="R388" s="803"/>
      <c r="S388" s="803"/>
      <c r="T388" s="803"/>
      <c r="U388" s="803"/>
      <c r="V388" s="803"/>
      <c r="W388" s="803"/>
      <c r="X388" s="803"/>
      <c r="Y388" s="803"/>
      <c r="Z388" s="803"/>
      <c r="AA388" s="66"/>
      <c r="AB388" s="66"/>
      <c r="AC388" s="80"/>
    </row>
    <row r="389" spans="1:68" ht="27" customHeight="1" x14ac:dyDescent="0.25">
      <c r="A389" s="63" t="s">
        <v>629</v>
      </c>
      <c r="B389" s="63" t="s">
        <v>630</v>
      </c>
      <c r="C389" s="36">
        <v>4301031066</v>
      </c>
      <c r="D389" s="804">
        <v>4607091383836</v>
      </c>
      <c r="E389" s="804"/>
      <c r="F389" s="62">
        <v>0.3</v>
      </c>
      <c r="G389" s="37">
        <v>6</v>
      </c>
      <c r="H389" s="62">
        <v>1.8</v>
      </c>
      <c r="I389" s="62">
        <v>2.028</v>
      </c>
      <c r="J389" s="37">
        <v>182</v>
      </c>
      <c r="K389" s="37" t="s">
        <v>83</v>
      </c>
      <c r="L389" s="37" t="s">
        <v>45</v>
      </c>
      <c r="M389" s="38" t="s">
        <v>82</v>
      </c>
      <c r="N389" s="38"/>
      <c r="O389" s="37">
        <v>40</v>
      </c>
      <c r="P389" s="100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89" s="806"/>
      <c r="R389" s="806"/>
      <c r="S389" s="806"/>
      <c r="T389" s="807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IFERROR(IF(Y389=0,"",ROUNDUP(Y389/H389,0)*0.00651),"")</f>
        <v/>
      </c>
      <c r="AA389" s="68" t="s">
        <v>45</v>
      </c>
      <c r="AB389" s="69" t="s">
        <v>45</v>
      </c>
      <c r="AC389" s="470" t="s">
        <v>631</v>
      </c>
      <c r="AG389" s="78"/>
      <c r="AJ389" s="84" t="s">
        <v>45</v>
      </c>
      <c r="AK389" s="84">
        <v>0</v>
      </c>
      <c r="BB389" s="471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814"/>
      <c r="B390" s="814"/>
      <c r="C390" s="814"/>
      <c r="D390" s="814"/>
      <c r="E390" s="814"/>
      <c r="F390" s="814"/>
      <c r="G390" s="814"/>
      <c r="H390" s="814"/>
      <c r="I390" s="814"/>
      <c r="J390" s="814"/>
      <c r="K390" s="814"/>
      <c r="L390" s="814"/>
      <c r="M390" s="814"/>
      <c r="N390" s="814"/>
      <c r="O390" s="815"/>
      <c r="P390" s="811" t="s">
        <v>40</v>
      </c>
      <c r="Q390" s="812"/>
      <c r="R390" s="812"/>
      <c r="S390" s="812"/>
      <c r="T390" s="812"/>
      <c r="U390" s="812"/>
      <c r="V390" s="813"/>
      <c r="W390" s="42" t="s">
        <v>39</v>
      </c>
      <c r="X390" s="43">
        <f>IFERROR(X389/H389,"0")</f>
        <v>0</v>
      </c>
      <c r="Y390" s="43">
        <f>IFERROR(Y389/H389,"0")</f>
        <v>0</v>
      </c>
      <c r="Z390" s="43">
        <f>IFERROR(IF(Z389="",0,Z389),"0")</f>
        <v>0</v>
      </c>
      <c r="AA390" s="67"/>
      <c r="AB390" s="67"/>
      <c r="AC390" s="67"/>
    </row>
    <row r="391" spans="1:68" x14ac:dyDescent="0.2">
      <c r="A391" s="814"/>
      <c r="B391" s="814"/>
      <c r="C391" s="814"/>
      <c r="D391" s="814"/>
      <c r="E391" s="814"/>
      <c r="F391" s="814"/>
      <c r="G391" s="814"/>
      <c r="H391" s="814"/>
      <c r="I391" s="814"/>
      <c r="J391" s="814"/>
      <c r="K391" s="814"/>
      <c r="L391" s="814"/>
      <c r="M391" s="814"/>
      <c r="N391" s="814"/>
      <c r="O391" s="815"/>
      <c r="P391" s="811" t="s">
        <v>40</v>
      </c>
      <c r="Q391" s="812"/>
      <c r="R391" s="812"/>
      <c r="S391" s="812"/>
      <c r="T391" s="812"/>
      <c r="U391" s="812"/>
      <c r="V391" s="813"/>
      <c r="W391" s="42" t="s">
        <v>0</v>
      </c>
      <c r="X391" s="43">
        <f>IFERROR(SUM(X389:X389),"0")</f>
        <v>0</v>
      </c>
      <c r="Y391" s="43">
        <f>IFERROR(SUM(Y389:Y389),"0")</f>
        <v>0</v>
      </c>
      <c r="Z391" s="42"/>
      <c r="AA391" s="67"/>
      <c r="AB391" s="67"/>
      <c r="AC391" s="67"/>
    </row>
    <row r="392" spans="1:68" ht="14.25" customHeight="1" x14ac:dyDescent="0.25">
      <c r="A392" s="803" t="s">
        <v>78</v>
      </c>
      <c r="B392" s="803"/>
      <c r="C392" s="803"/>
      <c r="D392" s="803"/>
      <c r="E392" s="803"/>
      <c r="F392" s="803"/>
      <c r="G392" s="803"/>
      <c r="H392" s="803"/>
      <c r="I392" s="803"/>
      <c r="J392" s="803"/>
      <c r="K392" s="803"/>
      <c r="L392" s="803"/>
      <c r="M392" s="803"/>
      <c r="N392" s="803"/>
      <c r="O392" s="803"/>
      <c r="P392" s="803"/>
      <c r="Q392" s="803"/>
      <c r="R392" s="803"/>
      <c r="S392" s="803"/>
      <c r="T392" s="803"/>
      <c r="U392" s="803"/>
      <c r="V392" s="803"/>
      <c r="W392" s="803"/>
      <c r="X392" s="803"/>
      <c r="Y392" s="803"/>
      <c r="Z392" s="803"/>
      <c r="AA392" s="66"/>
      <c r="AB392" s="66"/>
      <c r="AC392" s="80"/>
    </row>
    <row r="393" spans="1:68" ht="37.5" customHeight="1" x14ac:dyDescent="0.25">
      <c r="A393" s="63" t="s">
        <v>632</v>
      </c>
      <c r="B393" s="63" t="s">
        <v>633</v>
      </c>
      <c r="C393" s="36">
        <v>4301051142</v>
      </c>
      <c r="D393" s="804">
        <v>4607091387919</v>
      </c>
      <c r="E393" s="804"/>
      <c r="F393" s="62">
        <v>1.35</v>
      </c>
      <c r="G393" s="37">
        <v>6</v>
      </c>
      <c r="H393" s="62">
        <v>8.1</v>
      </c>
      <c r="I393" s="62">
        <v>8.6189999999999998</v>
      </c>
      <c r="J393" s="37">
        <v>64</v>
      </c>
      <c r="K393" s="37" t="s">
        <v>106</v>
      </c>
      <c r="L393" s="37" t="s">
        <v>45</v>
      </c>
      <c r="M393" s="38" t="s">
        <v>82</v>
      </c>
      <c r="N393" s="38"/>
      <c r="O393" s="37">
        <v>45</v>
      </c>
      <c r="P393" s="10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3" s="806"/>
      <c r="R393" s="806"/>
      <c r="S393" s="806"/>
      <c r="T393" s="807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IFERROR(IF(Y393=0,"",ROUNDUP(Y393/H393,0)*0.01898),"")</f>
        <v/>
      </c>
      <c r="AA393" s="68" t="s">
        <v>45</v>
      </c>
      <c r="AB393" s="69" t="s">
        <v>45</v>
      </c>
      <c r="AC393" s="472" t="s">
        <v>634</v>
      </c>
      <c r="AG393" s="78"/>
      <c r="AJ393" s="84" t="s">
        <v>45</v>
      </c>
      <c r="AK393" s="84">
        <v>0</v>
      </c>
      <c r="BB393" s="473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635</v>
      </c>
      <c r="B394" s="63" t="s">
        <v>636</v>
      </c>
      <c r="C394" s="36">
        <v>4301051461</v>
      </c>
      <c r="D394" s="804">
        <v>4680115883604</v>
      </c>
      <c r="E394" s="804"/>
      <c r="F394" s="62">
        <v>0.35</v>
      </c>
      <c r="G394" s="37">
        <v>6</v>
      </c>
      <c r="H394" s="62">
        <v>2.1</v>
      </c>
      <c r="I394" s="62">
        <v>2.3519999999999999</v>
      </c>
      <c r="J394" s="37">
        <v>182</v>
      </c>
      <c r="K394" s="37" t="s">
        <v>83</v>
      </c>
      <c r="L394" s="37" t="s">
        <v>45</v>
      </c>
      <c r="M394" s="38" t="s">
        <v>112</v>
      </c>
      <c r="N394" s="38"/>
      <c r="O394" s="37">
        <v>45</v>
      </c>
      <c r="P394" s="100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4" s="806"/>
      <c r="R394" s="806"/>
      <c r="S394" s="806"/>
      <c r="T394" s="807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IFERROR(IF(Y394=0,"",ROUNDUP(Y394/H394,0)*0.00651),"")</f>
        <v/>
      </c>
      <c r="AA394" s="68" t="s">
        <v>45</v>
      </c>
      <c r="AB394" s="69" t="s">
        <v>45</v>
      </c>
      <c r="AC394" s="474" t="s">
        <v>637</v>
      </c>
      <c r="AG394" s="78"/>
      <c r="AJ394" s="84" t="s">
        <v>45</v>
      </c>
      <c r="AK394" s="84">
        <v>0</v>
      </c>
      <c r="BB394" s="475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27" customHeight="1" x14ac:dyDescent="0.25">
      <c r="A395" s="63" t="s">
        <v>638</v>
      </c>
      <c r="B395" s="63" t="s">
        <v>639</v>
      </c>
      <c r="C395" s="36">
        <v>4301051864</v>
      </c>
      <c r="D395" s="804">
        <v>4680115883567</v>
      </c>
      <c r="E395" s="804"/>
      <c r="F395" s="62">
        <v>0.35</v>
      </c>
      <c r="G395" s="37">
        <v>6</v>
      </c>
      <c r="H395" s="62">
        <v>2.1</v>
      </c>
      <c r="I395" s="62">
        <v>2.34</v>
      </c>
      <c r="J395" s="37">
        <v>182</v>
      </c>
      <c r="K395" s="37" t="s">
        <v>83</v>
      </c>
      <c r="L395" s="37" t="s">
        <v>45</v>
      </c>
      <c r="M395" s="38" t="s">
        <v>147</v>
      </c>
      <c r="N395" s="38"/>
      <c r="O395" s="37">
        <v>40</v>
      </c>
      <c r="P395" s="100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95" s="806"/>
      <c r="R395" s="806"/>
      <c r="S395" s="806"/>
      <c r="T395" s="807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IFERROR(IF(Y395=0,"",ROUNDUP(Y395/H395,0)*0.00651),"")</f>
        <v/>
      </c>
      <c r="AA395" s="68" t="s">
        <v>45</v>
      </c>
      <c r="AB395" s="69" t="s">
        <v>45</v>
      </c>
      <c r="AC395" s="476" t="s">
        <v>640</v>
      </c>
      <c r="AG395" s="78"/>
      <c r="AJ395" s="84" t="s">
        <v>45</v>
      </c>
      <c r="AK395" s="84">
        <v>0</v>
      </c>
      <c r="BB395" s="477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x14ac:dyDescent="0.2">
      <c r="A396" s="814"/>
      <c r="B396" s="814"/>
      <c r="C396" s="814"/>
      <c r="D396" s="814"/>
      <c r="E396" s="814"/>
      <c r="F396" s="814"/>
      <c r="G396" s="814"/>
      <c r="H396" s="814"/>
      <c r="I396" s="814"/>
      <c r="J396" s="814"/>
      <c r="K396" s="814"/>
      <c r="L396" s="814"/>
      <c r="M396" s="814"/>
      <c r="N396" s="814"/>
      <c r="O396" s="815"/>
      <c r="P396" s="811" t="s">
        <v>40</v>
      </c>
      <c r="Q396" s="812"/>
      <c r="R396" s="812"/>
      <c r="S396" s="812"/>
      <c r="T396" s="812"/>
      <c r="U396" s="812"/>
      <c r="V396" s="813"/>
      <c r="W396" s="42" t="s">
        <v>39</v>
      </c>
      <c r="X396" s="43">
        <f>IFERROR(X393/H393,"0")+IFERROR(X394/H394,"0")+IFERROR(X395/H395,"0")</f>
        <v>0</v>
      </c>
      <c r="Y396" s="43">
        <f>IFERROR(Y393/H393,"0")+IFERROR(Y394/H394,"0")+IFERROR(Y395/H395,"0")</f>
        <v>0</v>
      </c>
      <c r="Z396" s="43">
        <f>IFERROR(IF(Z393="",0,Z393),"0")+IFERROR(IF(Z394="",0,Z394),"0")+IFERROR(IF(Z395="",0,Z395),"0")</f>
        <v>0</v>
      </c>
      <c r="AA396" s="67"/>
      <c r="AB396" s="67"/>
      <c r="AC396" s="67"/>
    </row>
    <row r="397" spans="1:68" x14ac:dyDescent="0.2">
      <c r="A397" s="814"/>
      <c r="B397" s="814"/>
      <c r="C397" s="814"/>
      <c r="D397" s="814"/>
      <c r="E397" s="814"/>
      <c r="F397" s="814"/>
      <c r="G397" s="814"/>
      <c r="H397" s="814"/>
      <c r="I397" s="814"/>
      <c r="J397" s="814"/>
      <c r="K397" s="814"/>
      <c r="L397" s="814"/>
      <c r="M397" s="814"/>
      <c r="N397" s="814"/>
      <c r="O397" s="815"/>
      <c r="P397" s="811" t="s">
        <v>40</v>
      </c>
      <c r="Q397" s="812"/>
      <c r="R397" s="812"/>
      <c r="S397" s="812"/>
      <c r="T397" s="812"/>
      <c r="U397" s="812"/>
      <c r="V397" s="813"/>
      <c r="W397" s="42" t="s">
        <v>0</v>
      </c>
      <c r="X397" s="43">
        <f>IFERROR(SUM(X393:X395),"0")</f>
        <v>0</v>
      </c>
      <c r="Y397" s="43">
        <f>IFERROR(SUM(Y393:Y395),"0")</f>
        <v>0</v>
      </c>
      <c r="Z397" s="42"/>
      <c r="AA397" s="67"/>
      <c r="AB397" s="67"/>
      <c r="AC397" s="67"/>
    </row>
    <row r="398" spans="1:68" ht="27.75" customHeight="1" x14ac:dyDescent="0.2">
      <c r="A398" s="801" t="s">
        <v>641</v>
      </c>
      <c r="B398" s="801"/>
      <c r="C398" s="801"/>
      <c r="D398" s="801"/>
      <c r="E398" s="801"/>
      <c r="F398" s="801"/>
      <c r="G398" s="801"/>
      <c r="H398" s="801"/>
      <c r="I398" s="801"/>
      <c r="J398" s="801"/>
      <c r="K398" s="801"/>
      <c r="L398" s="801"/>
      <c r="M398" s="801"/>
      <c r="N398" s="801"/>
      <c r="O398" s="801"/>
      <c r="P398" s="801"/>
      <c r="Q398" s="801"/>
      <c r="R398" s="801"/>
      <c r="S398" s="801"/>
      <c r="T398" s="801"/>
      <c r="U398" s="801"/>
      <c r="V398" s="801"/>
      <c r="W398" s="801"/>
      <c r="X398" s="801"/>
      <c r="Y398" s="801"/>
      <c r="Z398" s="801"/>
      <c r="AA398" s="54"/>
      <c r="AB398" s="54"/>
      <c r="AC398" s="54"/>
    </row>
    <row r="399" spans="1:68" ht="16.5" customHeight="1" x14ac:dyDescent="0.25">
      <c r="A399" s="802" t="s">
        <v>642</v>
      </c>
      <c r="B399" s="802"/>
      <c r="C399" s="802"/>
      <c r="D399" s="802"/>
      <c r="E399" s="802"/>
      <c r="F399" s="802"/>
      <c r="G399" s="802"/>
      <c r="H399" s="802"/>
      <c r="I399" s="802"/>
      <c r="J399" s="802"/>
      <c r="K399" s="802"/>
      <c r="L399" s="802"/>
      <c r="M399" s="802"/>
      <c r="N399" s="802"/>
      <c r="O399" s="802"/>
      <c r="P399" s="802"/>
      <c r="Q399" s="802"/>
      <c r="R399" s="802"/>
      <c r="S399" s="802"/>
      <c r="T399" s="802"/>
      <c r="U399" s="802"/>
      <c r="V399" s="802"/>
      <c r="W399" s="802"/>
      <c r="X399" s="802"/>
      <c r="Y399" s="802"/>
      <c r="Z399" s="802"/>
      <c r="AA399" s="65"/>
      <c r="AB399" s="65"/>
      <c r="AC399" s="79"/>
    </row>
    <row r="400" spans="1:68" ht="14.25" customHeight="1" x14ac:dyDescent="0.25">
      <c r="A400" s="803" t="s">
        <v>101</v>
      </c>
      <c r="B400" s="803"/>
      <c r="C400" s="803"/>
      <c r="D400" s="803"/>
      <c r="E400" s="803"/>
      <c r="F400" s="803"/>
      <c r="G400" s="803"/>
      <c r="H400" s="803"/>
      <c r="I400" s="803"/>
      <c r="J400" s="803"/>
      <c r="K400" s="803"/>
      <c r="L400" s="803"/>
      <c r="M400" s="803"/>
      <c r="N400" s="803"/>
      <c r="O400" s="803"/>
      <c r="P400" s="803"/>
      <c r="Q400" s="803"/>
      <c r="R400" s="803"/>
      <c r="S400" s="803"/>
      <c r="T400" s="803"/>
      <c r="U400" s="803"/>
      <c r="V400" s="803"/>
      <c r="W400" s="803"/>
      <c r="X400" s="803"/>
      <c r="Y400" s="803"/>
      <c r="Z400" s="803"/>
      <c r="AA400" s="66"/>
      <c r="AB400" s="66"/>
      <c r="AC400" s="80"/>
    </row>
    <row r="401" spans="1:68" ht="37.5" customHeight="1" x14ac:dyDescent="0.25">
      <c r="A401" s="63" t="s">
        <v>643</v>
      </c>
      <c r="B401" s="63" t="s">
        <v>644</v>
      </c>
      <c r="C401" s="36">
        <v>4301011869</v>
      </c>
      <c r="D401" s="804">
        <v>4680115884847</v>
      </c>
      <c r="E401" s="804"/>
      <c r="F401" s="62">
        <v>2.5</v>
      </c>
      <c r="G401" s="37">
        <v>6</v>
      </c>
      <c r="H401" s="62">
        <v>15</v>
      </c>
      <c r="I401" s="62">
        <v>15.48</v>
      </c>
      <c r="J401" s="37">
        <v>48</v>
      </c>
      <c r="K401" s="37" t="s">
        <v>106</v>
      </c>
      <c r="L401" s="37" t="s">
        <v>134</v>
      </c>
      <c r="M401" s="38" t="s">
        <v>82</v>
      </c>
      <c r="N401" s="38"/>
      <c r="O401" s="37">
        <v>60</v>
      </c>
      <c r="P401" s="100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1" s="806"/>
      <c r="R401" s="806"/>
      <c r="S401" s="806"/>
      <c r="T401" s="807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ref="Y401:Y410" si="57">IFERROR(IF(X401="",0,CEILING((X401/$H401),1)*$H401),"")</f>
        <v>0</v>
      </c>
      <c r="Z401" s="41" t="str">
        <f>IFERROR(IF(Y401=0,"",ROUNDUP(Y401/H401,0)*0.02175),"")</f>
        <v/>
      </c>
      <c r="AA401" s="68" t="s">
        <v>45</v>
      </c>
      <c r="AB401" s="69" t="s">
        <v>45</v>
      </c>
      <c r="AC401" s="478" t="s">
        <v>645</v>
      </c>
      <c r="AG401" s="78"/>
      <c r="AJ401" s="84" t="s">
        <v>135</v>
      </c>
      <c r="AK401" s="84">
        <v>720</v>
      </c>
      <c r="BB401" s="479" t="s">
        <v>66</v>
      </c>
      <c r="BM401" s="78">
        <f t="shared" ref="BM401:BM410" si="58">IFERROR(X401*I401/H401,"0")</f>
        <v>0</v>
      </c>
      <c r="BN401" s="78">
        <f t="shared" ref="BN401:BN410" si="59">IFERROR(Y401*I401/H401,"0")</f>
        <v>0</v>
      </c>
      <c r="BO401" s="78">
        <f t="shared" ref="BO401:BO410" si="60">IFERROR(1/J401*(X401/H401),"0")</f>
        <v>0</v>
      </c>
      <c r="BP401" s="78">
        <f t="shared" ref="BP401:BP410" si="61">IFERROR(1/J401*(Y401/H401),"0")</f>
        <v>0</v>
      </c>
    </row>
    <row r="402" spans="1:68" ht="27" customHeight="1" x14ac:dyDescent="0.25">
      <c r="A402" s="63" t="s">
        <v>643</v>
      </c>
      <c r="B402" s="63" t="s">
        <v>646</v>
      </c>
      <c r="C402" s="36">
        <v>4301011946</v>
      </c>
      <c r="D402" s="804">
        <v>4680115884847</v>
      </c>
      <c r="E402" s="804"/>
      <c r="F402" s="62">
        <v>2.5</v>
      </c>
      <c r="G402" s="37">
        <v>6</v>
      </c>
      <c r="H402" s="62">
        <v>15</v>
      </c>
      <c r="I402" s="62">
        <v>15.48</v>
      </c>
      <c r="J402" s="37">
        <v>48</v>
      </c>
      <c r="K402" s="37" t="s">
        <v>106</v>
      </c>
      <c r="L402" s="37" t="s">
        <v>45</v>
      </c>
      <c r="M402" s="38" t="s">
        <v>436</v>
      </c>
      <c r="N402" s="38"/>
      <c r="O402" s="37">
        <v>60</v>
      </c>
      <c r="P402" s="100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2" s="806"/>
      <c r="R402" s="806"/>
      <c r="S402" s="806"/>
      <c r="T402" s="807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57"/>
        <v>0</v>
      </c>
      <c r="Z402" s="41" t="str">
        <f>IFERROR(IF(Y402=0,"",ROUNDUP(Y402/H402,0)*0.02039),"")</f>
        <v/>
      </c>
      <c r="AA402" s="68" t="s">
        <v>45</v>
      </c>
      <c r="AB402" s="69" t="s">
        <v>45</v>
      </c>
      <c r="AC402" s="480" t="s">
        <v>647</v>
      </c>
      <c r="AG402" s="78"/>
      <c r="AJ402" s="84" t="s">
        <v>45</v>
      </c>
      <c r="AK402" s="84">
        <v>0</v>
      </c>
      <c r="BB402" s="481" t="s">
        <v>66</v>
      </c>
      <c r="BM402" s="78">
        <f t="shared" si="58"/>
        <v>0</v>
      </c>
      <c r="BN402" s="78">
        <f t="shared" si="59"/>
        <v>0</v>
      </c>
      <c r="BO402" s="78">
        <f t="shared" si="60"/>
        <v>0</v>
      </c>
      <c r="BP402" s="78">
        <f t="shared" si="61"/>
        <v>0</v>
      </c>
    </row>
    <row r="403" spans="1:68" ht="27" customHeight="1" x14ac:dyDescent="0.25">
      <c r="A403" s="63" t="s">
        <v>648</v>
      </c>
      <c r="B403" s="63" t="s">
        <v>649</v>
      </c>
      <c r="C403" s="36">
        <v>4301011870</v>
      </c>
      <c r="D403" s="804">
        <v>4680115884854</v>
      </c>
      <c r="E403" s="804"/>
      <c r="F403" s="62">
        <v>2.5</v>
      </c>
      <c r="G403" s="37">
        <v>6</v>
      </c>
      <c r="H403" s="62">
        <v>15</v>
      </c>
      <c r="I403" s="62">
        <v>15.48</v>
      </c>
      <c r="J403" s="37">
        <v>48</v>
      </c>
      <c r="K403" s="37" t="s">
        <v>106</v>
      </c>
      <c r="L403" s="37" t="s">
        <v>134</v>
      </c>
      <c r="M403" s="38" t="s">
        <v>82</v>
      </c>
      <c r="N403" s="38"/>
      <c r="O403" s="37">
        <v>60</v>
      </c>
      <c r="P403" s="101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3" s="806"/>
      <c r="R403" s="806"/>
      <c r="S403" s="806"/>
      <c r="T403" s="807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57"/>
        <v>0</v>
      </c>
      <c r="Z403" s="41" t="str">
        <f>IFERROR(IF(Y403=0,"",ROUNDUP(Y403/H403,0)*0.02175),"")</f>
        <v/>
      </c>
      <c r="AA403" s="68" t="s">
        <v>45</v>
      </c>
      <c r="AB403" s="69" t="s">
        <v>45</v>
      </c>
      <c r="AC403" s="482" t="s">
        <v>650</v>
      </c>
      <c r="AG403" s="78"/>
      <c r="AJ403" s="84" t="s">
        <v>135</v>
      </c>
      <c r="AK403" s="84">
        <v>720</v>
      </c>
      <c r="BB403" s="483" t="s">
        <v>66</v>
      </c>
      <c r="BM403" s="78">
        <f t="shared" si="58"/>
        <v>0</v>
      </c>
      <c r="BN403" s="78">
        <f t="shared" si="59"/>
        <v>0</v>
      </c>
      <c r="BO403" s="78">
        <f t="shared" si="60"/>
        <v>0</v>
      </c>
      <c r="BP403" s="78">
        <f t="shared" si="61"/>
        <v>0</v>
      </c>
    </row>
    <row r="404" spans="1:68" ht="27" customHeight="1" x14ac:dyDescent="0.25">
      <c r="A404" s="63" t="s">
        <v>648</v>
      </c>
      <c r="B404" s="63" t="s">
        <v>651</v>
      </c>
      <c r="C404" s="36">
        <v>4301011947</v>
      </c>
      <c r="D404" s="804">
        <v>4680115884854</v>
      </c>
      <c r="E404" s="804"/>
      <c r="F404" s="62">
        <v>2.5</v>
      </c>
      <c r="G404" s="37">
        <v>6</v>
      </c>
      <c r="H404" s="62">
        <v>15</v>
      </c>
      <c r="I404" s="62">
        <v>15.48</v>
      </c>
      <c r="J404" s="37">
        <v>48</v>
      </c>
      <c r="K404" s="37" t="s">
        <v>106</v>
      </c>
      <c r="L404" s="37" t="s">
        <v>45</v>
      </c>
      <c r="M404" s="38" t="s">
        <v>436</v>
      </c>
      <c r="N404" s="38"/>
      <c r="O404" s="37">
        <v>60</v>
      </c>
      <c r="P404" s="101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4" s="806"/>
      <c r="R404" s="806"/>
      <c r="S404" s="806"/>
      <c r="T404" s="807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57"/>
        <v>0</v>
      </c>
      <c r="Z404" s="41" t="str">
        <f>IFERROR(IF(Y404=0,"",ROUNDUP(Y404/H404,0)*0.02039),"")</f>
        <v/>
      </c>
      <c r="AA404" s="68" t="s">
        <v>45</v>
      </c>
      <c r="AB404" s="69" t="s">
        <v>45</v>
      </c>
      <c r="AC404" s="484" t="s">
        <v>647</v>
      </c>
      <c r="AG404" s="78"/>
      <c r="AJ404" s="84" t="s">
        <v>45</v>
      </c>
      <c r="AK404" s="84">
        <v>0</v>
      </c>
      <c r="BB404" s="485" t="s">
        <v>66</v>
      </c>
      <c r="BM404" s="78">
        <f t="shared" si="58"/>
        <v>0</v>
      </c>
      <c r="BN404" s="78">
        <f t="shared" si="59"/>
        <v>0</v>
      </c>
      <c r="BO404" s="78">
        <f t="shared" si="60"/>
        <v>0</v>
      </c>
      <c r="BP404" s="78">
        <f t="shared" si="61"/>
        <v>0</v>
      </c>
    </row>
    <row r="405" spans="1:68" ht="27" customHeight="1" x14ac:dyDescent="0.25">
      <c r="A405" s="63" t="s">
        <v>652</v>
      </c>
      <c r="B405" s="63" t="s">
        <v>653</v>
      </c>
      <c r="C405" s="36">
        <v>4301011832</v>
      </c>
      <c r="D405" s="804">
        <v>4607091383997</v>
      </c>
      <c r="E405" s="804"/>
      <c r="F405" s="62">
        <v>2.5</v>
      </c>
      <c r="G405" s="37">
        <v>6</v>
      </c>
      <c r="H405" s="62">
        <v>15</v>
      </c>
      <c r="I405" s="62">
        <v>15.48</v>
      </c>
      <c r="J405" s="37">
        <v>48</v>
      </c>
      <c r="K405" s="37" t="s">
        <v>106</v>
      </c>
      <c r="L405" s="37" t="s">
        <v>45</v>
      </c>
      <c r="M405" s="38" t="s">
        <v>147</v>
      </c>
      <c r="N405" s="38"/>
      <c r="O405" s="37">
        <v>60</v>
      </c>
      <c r="P405" s="10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05" s="806"/>
      <c r="R405" s="806"/>
      <c r="S405" s="806"/>
      <c r="T405" s="807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57"/>
        <v>0</v>
      </c>
      <c r="Z405" s="41" t="str">
        <f>IFERROR(IF(Y405=0,"",ROUNDUP(Y405/H405,0)*0.02175),"")</f>
        <v/>
      </c>
      <c r="AA405" s="68" t="s">
        <v>45</v>
      </c>
      <c r="AB405" s="69" t="s">
        <v>45</v>
      </c>
      <c r="AC405" s="486" t="s">
        <v>654</v>
      </c>
      <c r="AG405" s="78"/>
      <c r="AJ405" s="84" t="s">
        <v>45</v>
      </c>
      <c r="AK405" s="84">
        <v>0</v>
      </c>
      <c r="BB405" s="487" t="s">
        <v>66</v>
      </c>
      <c r="BM405" s="78">
        <f t="shared" si="58"/>
        <v>0</v>
      </c>
      <c r="BN405" s="78">
        <f t="shared" si="59"/>
        <v>0</v>
      </c>
      <c r="BO405" s="78">
        <f t="shared" si="60"/>
        <v>0</v>
      </c>
      <c r="BP405" s="78">
        <f t="shared" si="61"/>
        <v>0</v>
      </c>
    </row>
    <row r="406" spans="1:68" ht="37.5" customHeight="1" x14ac:dyDescent="0.25">
      <c r="A406" s="63" t="s">
        <v>655</v>
      </c>
      <c r="B406" s="63" t="s">
        <v>656</v>
      </c>
      <c r="C406" s="36">
        <v>4301011867</v>
      </c>
      <c r="D406" s="804">
        <v>4680115884830</v>
      </c>
      <c r="E406" s="804"/>
      <c r="F406" s="62">
        <v>2.5</v>
      </c>
      <c r="G406" s="37">
        <v>6</v>
      </c>
      <c r="H406" s="62">
        <v>15</v>
      </c>
      <c r="I406" s="62">
        <v>15.48</v>
      </c>
      <c r="J406" s="37">
        <v>48</v>
      </c>
      <c r="K406" s="37" t="s">
        <v>106</v>
      </c>
      <c r="L406" s="37" t="s">
        <v>134</v>
      </c>
      <c r="M406" s="38" t="s">
        <v>82</v>
      </c>
      <c r="N406" s="38"/>
      <c r="O406" s="37">
        <v>60</v>
      </c>
      <c r="P406" s="101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6" s="806"/>
      <c r="R406" s="806"/>
      <c r="S406" s="806"/>
      <c r="T406" s="807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57"/>
        <v>0</v>
      </c>
      <c r="Z406" s="41" t="str">
        <f>IFERROR(IF(Y406=0,"",ROUNDUP(Y406/H406,0)*0.02175),"")</f>
        <v/>
      </c>
      <c r="AA406" s="68" t="s">
        <v>45</v>
      </c>
      <c r="AB406" s="69" t="s">
        <v>45</v>
      </c>
      <c r="AC406" s="488" t="s">
        <v>657</v>
      </c>
      <c r="AG406" s="78"/>
      <c r="AJ406" s="84" t="s">
        <v>135</v>
      </c>
      <c r="AK406" s="84">
        <v>720</v>
      </c>
      <c r="BB406" s="489" t="s">
        <v>66</v>
      </c>
      <c r="BM406" s="78">
        <f t="shared" si="58"/>
        <v>0</v>
      </c>
      <c r="BN406" s="78">
        <f t="shared" si="59"/>
        <v>0</v>
      </c>
      <c r="BO406" s="78">
        <f t="shared" si="60"/>
        <v>0</v>
      </c>
      <c r="BP406" s="78">
        <f t="shared" si="61"/>
        <v>0</v>
      </c>
    </row>
    <row r="407" spans="1:68" ht="27" customHeight="1" x14ac:dyDescent="0.25">
      <c r="A407" s="63" t="s">
        <v>655</v>
      </c>
      <c r="B407" s="63" t="s">
        <v>658</v>
      </c>
      <c r="C407" s="36">
        <v>4301011943</v>
      </c>
      <c r="D407" s="804">
        <v>4680115884830</v>
      </c>
      <c r="E407" s="804"/>
      <c r="F407" s="62">
        <v>2.5</v>
      </c>
      <c r="G407" s="37">
        <v>6</v>
      </c>
      <c r="H407" s="62">
        <v>15</v>
      </c>
      <c r="I407" s="62">
        <v>15.48</v>
      </c>
      <c r="J407" s="37">
        <v>48</v>
      </c>
      <c r="K407" s="37" t="s">
        <v>106</v>
      </c>
      <c r="L407" s="37" t="s">
        <v>45</v>
      </c>
      <c r="M407" s="38" t="s">
        <v>436</v>
      </c>
      <c r="N407" s="38"/>
      <c r="O407" s="37">
        <v>60</v>
      </c>
      <c r="P407" s="101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7" s="806"/>
      <c r="R407" s="806"/>
      <c r="S407" s="806"/>
      <c r="T407" s="807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57"/>
        <v>0</v>
      </c>
      <c r="Z407" s="41" t="str">
        <f>IFERROR(IF(Y407=0,"",ROUNDUP(Y407/H407,0)*0.02039),"")</f>
        <v/>
      </c>
      <c r="AA407" s="68" t="s">
        <v>45</v>
      </c>
      <c r="AB407" s="69" t="s">
        <v>45</v>
      </c>
      <c r="AC407" s="490" t="s">
        <v>647</v>
      </c>
      <c r="AG407" s="78"/>
      <c r="AJ407" s="84" t="s">
        <v>45</v>
      </c>
      <c r="AK407" s="84">
        <v>0</v>
      </c>
      <c r="BB407" s="491" t="s">
        <v>66</v>
      </c>
      <c r="BM407" s="78">
        <f t="shared" si="58"/>
        <v>0</v>
      </c>
      <c r="BN407" s="78">
        <f t="shared" si="59"/>
        <v>0</v>
      </c>
      <c r="BO407" s="78">
        <f t="shared" si="60"/>
        <v>0</v>
      </c>
      <c r="BP407" s="78">
        <f t="shared" si="61"/>
        <v>0</v>
      </c>
    </row>
    <row r="408" spans="1:68" ht="27" customHeight="1" x14ac:dyDescent="0.25">
      <c r="A408" s="63" t="s">
        <v>659</v>
      </c>
      <c r="B408" s="63" t="s">
        <v>660</v>
      </c>
      <c r="C408" s="36">
        <v>4301011433</v>
      </c>
      <c r="D408" s="804">
        <v>4680115882638</v>
      </c>
      <c r="E408" s="804"/>
      <c r="F408" s="62">
        <v>0.4</v>
      </c>
      <c r="G408" s="37">
        <v>10</v>
      </c>
      <c r="H408" s="62">
        <v>4</v>
      </c>
      <c r="I408" s="62">
        <v>4.21</v>
      </c>
      <c r="J408" s="37">
        <v>132</v>
      </c>
      <c r="K408" s="37" t="s">
        <v>113</v>
      </c>
      <c r="L408" s="37" t="s">
        <v>45</v>
      </c>
      <c r="M408" s="38" t="s">
        <v>105</v>
      </c>
      <c r="N408" s="38"/>
      <c r="O408" s="37">
        <v>90</v>
      </c>
      <c r="P408" s="10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08" s="806"/>
      <c r="R408" s="806"/>
      <c r="S408" s="806"/>
      <c r="T408" s="807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57"/>
        <v>0</v>
      </c>
      <c r="Z408" s="41" t="str">
        <f>IFERROR(IF(Y408=0,"",ROUNDUP(Y408/H408,0)*0.00902),"")</f>
        <v/>
      </c>
      <c r="AA408" s="68" t="s">
        <v>45</v>
      </c>
      <c r="AB408" s="69" t="s">
        <v>45</v>
      </c>
      <c r="AC408" s="492" t="s">
        <v>661</v>
      </c>
      <c r="AG408" s="78"/>
      <c r="AJ408" s="84" t="s">
        <v>45</v>
      </c>
      <c r="AK408" s="84">
        <v>0</v>
      </c>
      <c r="BB408" s="493" t="s">
        <v>66</v>
      </c>
      <c r="BM408" s="78">
        <f t="shared" si="58"/>
        <v>0</v>
      </c>
      <c r="BN408" s="78">
        <f t="shared" si="59"/>
        <v>0</v>
      </c>
      <c r="BO408" s="78">
        <f t="shared" si="60"/>
        <v>0</v>
      </c>
      <c r="BP408" s="78">
        <f t="shared" si="61"/>
        <v>0</v>
      </c>
    </row>
    <row r="409" spans="1:68" ht="27" customHeight="1" x14ac:dyDescent="0.25">
      <c r="A409" s="63" t="s">
        <v>662</v>
      </c>
      <c r="B409" s="63" t="s">
        <v>663</v>
      </c>
      <c r="C409" s="36">
        <v>4301011952</v>
      </c>
      <c r="D409" s="804">
        <v>4680115884922</v>
      </c>
      <c r="E409" s="804"/>
      <c r="F409" s="62">
        <v>0.5</v>
      </c>
      <c r="G409" s="37">
        <v>10</v>
      </c>
      <c r="H409" s="62">
        <v>5</v>
      </c>
      <c r="I409" s="62">
        <v>5.21</v>
      </c>
      <c r="J409" s="37">
        <v>132</v>
      </c>
      <c r="K409" s="37" t="s">
        <v>113</v>
      </c>
      <c r="L409" s="37" t="s">
        <v>45</v>
      </c>
      <c r="M409" s="38" t="s">
        <v>82</v>
      </c>
      <c r="N409" s="38"/>
      <c r="O409" s="37">
        <v>60</v>
      </c>
      <c r="P409" s="101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09" s="806"/>
      <c r="R409" s="806"/>
      <c r="S409" s="806"/>
      <c r="T409" s="807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57"/>
        <v>0</v>
      </c>
      <c r="Z409" s="41" t="str">
        <f>IFERROR(IF(Y409=0,"",ROUNDUP(Y409/H409,0)*0.00902),"")</f>
        <v/>
      </c>
      <c r="AA409" s="68" t="s">
        <v>45</v>
      </c>
      <c r="AB409" s="69" t="s">
        <v>45</v>
      </c>
      <c r="AC409" s="494" t="s">
        <v>650</v>
      </c>
      <c r="AG409" s="78"/>
      <c r="AJ409" s="84" t="s">
        <v>45</v>
      </c>
      <c r="AK409" s="84">
        <v>0</v>
      </c>
      <c r="BB409" s="495" t="s">
        <v>66</v>
      </c>
      <c r="BM409" s="78">
        <f t="shared" si="58"/>
        <v>0</v>
      </c>
      <c r="BN409" s="78">
        <f t="shared" si="59"/>
        <v>0</v>
      </c>
      <c r="BO409" s="78">
        <f t="shared" si="60"/>
        <v>0</v>
      </c>
      <c r="BP409" s="78">
        <f t="shared" si="61"/>
        <v>0</v>
      </c>
    </row>
    <row r="410" spans="1:68" ht="37.5" customHeight="1" x14ac:dyDescent="0.25">
      <c r="A410" s="63" t="s">
        <v>664</v>
      </c>
      <c r="B410" s="63" t="s">
        <v>665</v>
      </c>
      <c r="C410" s="36">
        <v>4301011868</v>
      </c>
      <c r="D410" s="804">
        <v>4680115884861</v>
      </c>
      <c r="E410" s="804"/>
      <c r="F410" s="62">
        <v>0.5</v>
      </c>
      <c r="G410" s="37">
        <v>10</v>
      </c>
      <c r="H410" s="62">
        <v>5</v>
      </c>
      <c r="I410" s="62">
        <v>5.21</v>
      </c>
      <c r="J410" s="37">
        <v>132</v>
      </c>
      <c r="K410" s="37" t="s">
        <v>113</v>
      </c>
      <c r="L410" s="37" t="s">
        <v>45</v>
      </c>
      <c r="M410" s="38" t="s">
        <v>82</v>
      </c>
      <c r="N410" s="38"/>
      <c r="O410" s="37">
        <v>60</v>
      </c>
      <c r="P410" s="101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0" s="806"/>
      <c r="R410" s="806"/>
      <c r="S410" s="806"/>
      <c r="T410" s="807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57"/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96" t="s">
        <v>657</v>
      </c>
      <c r="AG410" s="78"/>
      <c r="AJ410" s="84" t="s">
        <v>45</v>
      </c>
      <c r="AK410" s="84">
        <v>0</v>
      </c>
      <c r="BB410" s="497" t="s">
        <v>66</v>
      </c>
      <c r="BM410" s="78">
        <f t="shared" si="58"/>
        <v>0</v>
      </c>
      <c r="BN410" s="78">
        <f t="shared" si="59"/>
        <v>0</v>
      </c>
      <c r="BO410" s="78">
        <f t="shared" si="60"/>
        <v>0</v>
      </c>
      <c r="BP410" s="78">
        <f t="shared" si="61"/>
        <v>0</v>
      </c>
    </row>
    <row r="411" spans="1:68" x14ac:dyDescent="0.2">
      <c r="A411" s="814"/>
      <c r="B411" s="814"/>
      <c r="C411" s="814"/>
      <c r="D411" s="814"/>
      <c r="E411" s="814"/>
      <c r="F411" s="814"/>
      <c r="G411" s="814"/>
      <c r="H411" s="814"/>
      <c r="I411" s="814"/>
      <c r="J411" s="814"/>
      <c r="K411" s="814"/>
      <c r="L411" s="814"/>
      <c r="M411" s="814"/>
      <c r="N411" s="814"/>
      <c r="O411" s="815"/>
      <c r="P411" s="811" t="s">
        <v>40</v>
      </c>
      <c r="Q411" s="812"/>
      <c r="R411" s="812"/>
      <c r="S411" s="812"/>
      <c r="T411" s="812"/>
      <c r="U411" s="812"/>
      <c r="V411" s="813"/>
      <c r="W411" s="42" t="s">
        <v>39</v>
      </c>
      <c r="X411" s="43">
        <f>IFERROR(X401/H401,"0")+IFERROR(X402/H402,"0")+IFERROR(X403/H403,"0")+IFERROR(X404/H404,"0")+IFERROR(X405/H405,"0")+IFERROR(X406/H406,"0")+IFERROR(X407/H407,"0")+IFERROR(X408/H408,"0")+IFERROR(X409/H409,"0")+IFERROR(X410/H410,"0")</f>
        <v>0</v>
      </c>
      <c r="Y411" s="43">
        <f>IFERROR(Y401/H401,"0")+IFERROR(Y402/H402,"0")+IFERROR(Y403/H403,"0")+IFERROR(Y404/H404,"0")+IFERROR(Y405/H405,"0")+IFERROR(Y406/H406,"0")+IFERROR(Y407/H407,"0")+IFERROR(Y408/H408,"0")+IFERROR(Y409/H409,"0")+IFERROR(Y410/H410,"0")</f>
        <v>0</v>
      </c>
      <c r="Z411" s="43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</v>
      </c>
      <c r="AA411" s="67"/>
      <c r="AB411" s="67"/>
      <c r="AC411" s="67"/>
    </row>
    <row r="412" spans="1:68" x14ac:dyDescent="0.2">
      <c r="A412" s="814"/>
      <c r="B412" s="814"/>
      <c r="C412" s="814"/>
      <c r="D412" s="814"/>
      <c r="E412" s="814"/>
      <c r="F412" s="814"/>
      <c r="G412" s="814"/>
      <c r="H412" s="814"/>
      <c r="I412" s="814"/>
      <c r="J412" s="814"/>
      <c r="K412" s="814"/>
      <c r="L412" s="814"/>
      <c r="M412" s="814"/>
      <c r="N412" s="814"/>
      <c r="O412" s="815"/>
      <c r="P412" s="811" t="s">
        <v>40</v>
      </c>
      <c r="Q412" s="812"/>
      <c r="R412" s="812"/>
      <c r="S412" s="812"/>
      <c r="T412" s="812"/>
      <c r="U412" s="812"/>
      <c r="V412" s="813"/>
      <c r="W412" s="42" t="s">
        <v>0</v>
      </c>
      <c r="X412" s="43">
        <f>IFERROR(SUM(X401:X410),"0")</f>
        <v>0</v>
      </c>
      <c r="Y412" s="43">
        <f>IFERROR(SUM(Y401:Y410),"0")</f>
        <v>0</v>
      </c>
      <c r="Z412" s="42"/>
      <c r="AA412" s="67"/>
      <c r="AB412" s="67"/>
      <c r="AC412" s="67"/>
    </row>
    <row r="413" spans="1:68" ht="14.25" customHeight="1" x14ac:dyDescent="0.25">
      <c r="A413" s="803" t="s">
        <v>150</v>
      </c>
      <c r="B413" s="803"/>
      <c r="C413" s="803"/>
      <c r="D413" s="803"/>
      <c r="E413" s="803"/>
      <c r="F413" s="803"/>
      <c r="G413" s="803"/>
      <c r="H413" s="803"/>
      <c r="I413" s="803"/>
      <c r="J413" s="803"/>
      <c r="K413" s="803"/>
      <c r="L413" s="803"/>
      <c r="M413" s="803"/>
      <c r="N413" s="803"/>
      <c r="O413" s="803"/>
      <c r="P413" s="803"/>
      <c r="Q413" s="803"/>
      <c r="R413" s="803"/>
      <c r="S413" s="803"/>
      <c r="T413" s="803"/>
      <c r="U413" s="803"/>
      <c r="V413" s="803"/>
      <c r="W413" s="803"/>
      <c r="X413" s="803"/>
      <c r="Y413" s="803"/>
      <c r="Z413" s="803"/>
      <c r="AA413" s="66"/>
      <c r="AB413" s="66"/>
      <c r="AC413" s="80"/>
    </row>
    <row r="414" spans="1:68" ht="27" customHeight="1" x14ac:dyDescent="0.25">
      <c r="A414" s="63" t="s">
        <v>666</v>
      </c>
      <c r="B414" s="63" t="s">
        <v>667</v>
      </c>
      <c r="C414" s="36">
        <v>4301020178</v>
      </c>
      <c r="D414" s="804">
        <v>4607091383980</v>
      </c>
      <c r="E414" s="804"/>
      <c r="F414" s="62">
        <v>2.5</v>
      </c>
      <c r="G414" s="37">
        <v>6</v>
      </c>
      <c r="H414" s="62">
        <v>15</v>
      </c>
      <c r="I414" s="62">
        <v>15.48</v>
      </c>
      <c r="J414" s="37">
        <v>48</v>
      </c>
      <c r="K414" s="37" t="s">
        <v>106</v>
      </c>
      <c r="L414" s="37" t="s">
        <v>134</v>
      </c>
      <c r="M414" s="38" t="s">
        <v>105</v>
      </c>
      <c r="N414" s="38"/>
      <c r="O414" s="37">
        <v>50</v>
      </c>
      <c r="P414" s="10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4" s="806"/>
      <c r="R414" s="806"/>
      <c r="S414" s="806"/>
      <c r="T414" s="807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IFERROR(IF(Y414=0,"",ROUNDUP(Y414/H414,0)*0.02175),"")</f>
        <v/>
      </c>
      <c r="AA414" s="68" t="s">
        <v>45</v>
      </c>
      <c r="AB414" s="69" t="s">
        <v>45</v>
      </c>
      <c r="AC414" s="498" t="s">
        <v>668</v>
      </c>
      <c r="AG414" s="78"/>
      <c r="AJ414" s="84" t="s">
        <v>135</v>
      </c>
      <c r="AK414" s="84">
        <v>720</v>
      </c>
      <c r="BB414" s="499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669</v>
      </c>
      <c r="B415" s="63" t="s">
        <v>670</v>
      </c>
      <c r="C415" s="36">
        <v>4301020179</v>
      </c>
      <c r="D415" s="804">
        <v>4607091384178</v>
      </c>
      <c r="E415" s="804"/>
      <c r="F415" s="62">
        <v>0.4</v>
      </c>
      <c r="G415" s="37">
        <v>10</v>
      </c>
      <c r="H415" s="62">
        <v>4</v>
      </c>
      <c r="I415" s="62">
        <v>4.21</v>
      </c>
      <c r="J415" s="37">
        <v>132</v>
      </c>
      <c r="K415" s="37" t="s">
        <v>113</v>
      </c>
      <c r="L415" s="37" t="s">
        <v>45</v>
      </c>
      <c r="M415" s="38" t="s">
        <v>105</v>
      </c>
      <c r="N415" s="38"/>
      <c r="O415" s="37">
        <v>50</v>
      </c>
      <c r="P415" s="10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15" s="806"/>
      <c r="R415" s="806"/>
      <c r="S415" s="806"/>
      <c r="T415" s="807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IFERROR(IF(Y415=0,"",ROUNDUP(Y415/H415,0)*0.00902),"")</f>
        <v/>
      </c>
      <c r="AA415" s="68" t="s">
        <v>45</v>
      </c>
      <c r="AB415" s="69" t="s">
        <v>45</v>
      </c>
      <c r="AC415" s="500" t="s">
        <v>668</v>
      </c>
      <c r="AG415" s="78"/>
      <c r="AJ415" s="84" t="s">
        <v>45</v>
      </c>
      <c r="AK415" s="84">
        <v>0</v>
      </c>
      <c r="BB415" s="501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814"/>
      <c r="B416" s="814"/>
      <c r="C416" s="814"/>
      <c r="D416" s="814"/>
      <c r="E416" s="814"/>
      <c r="F416" s="814"/>
      <c r="G416" s="814"/>
      <c r="H416" s="814"/>
      <c r="I416" s="814"/>
      <c r="J416" s="814"/>
      <c r="K416" s="814"/>
      <c r="L416" s="814"/>
      <c r="M416" s="814"/>
      <c r="N416" s="814"/>
      <c r="O416" s="815"/>
      <c r="P416" s="811" t="s">
        <v>40</v>
      </c>
      <c r="Q416" s="812"/>
      <c r="R416" s="812"/>
      <c r="S416" s="812"/>
      <c r="T416" s="812"/>
      <c r="U416" s="812"/>
      <c r="V416" s="813"/>
      <c r="W416" s="42" t="s">
        <v>39</v>
      </c>
      <c r="X416" s="43">
        <f>IFERROR(X414/H414,"0")+IFERROR(X415/H415,"0")</f>
        <v>0</v>
      </c>
      <c r="Y416" s="43">
        <f>IFERROR(Y414/H414,"0")+IFERROR(Y415/H415,"0")</f>
        <v>0</v>
      </c>
      <c r="Z416" s="43">
        <f>IFERROR(IF(Z414="",0,Z414),"0")+IFERROR(IF(Z415="",0,Z415),"0")</f>
        <v>0</v>
      </c>
      <c r="AA416" s="67"/>
      <c r="AB416" s="67"/>
      <c r="AC416" s="67"/>
    </row>
    <row r="417" spans="1:68" x14ac:dyDescent="0.2">
      <c r="A417" s="814"/>
      <c r="B417" s="814"/>
      <c r="C417" s="814"/>
      <c r="D417" s="814"/>
      <c r="E417" s="814"/>
      <c r="F417" s="814"/>
      <c r="G417" s="814"/>
      <c r="H417" s="814"/>
      <c r="I417" s="814"/>
      <c r="J417" s="814"/>
      <c r="K417" s="814"/>
      <c r="L417" s="814"/>
      <c r="M417" s="814"/>
      <c r="N417" s="814"/>
      <c r="O417" s="815"/>
      <c r="P417" s="811" t="s">
        <v>40</v>
      </c>
      <c r="Q417" s="812"/>
      <c r="R417" s="812"/>
      <c r="S417" s="812"/>
      <c r="T417" s="812"/>
      <c r="U417" s="812"/>
      <c r="V417" s="813"/>
      <c r="W417" s="42" t="s">
        <v>0</v>
      </c>
      <c r="X417" s="43">
        <f>IFERROR(SUM(X414:X415),"0")</f>
        <v>0</v>
      </c>
      <c r="Y417" s="43">
        <f>IFERROR(SUM(Y414:Y415),"0")</f>
        <v>0</v>
      </c>
      <c r="Z417" s="42"/>
      <c r="AA417" s="67"/>
      <c r="AB417" s="67"/>
      <c r="AC417" s="67"/>
    </row>
    <row r="418" spans="1:68" ht="14.25" customHeight="1" x14ac:dyDescent="0.25">
      <c r="A418" s="803" t="s">
        <v>78</v>
      </c>
      <c r="B418" s="803"/>
      <c r="C418" s="803"/>
      <c r="D418" s="803"/>
      <c r="E418" s="803"/>
      <c r="F418" s="803"/>
      <c r="G418" s="803"/>
      <c r="H418" s="803"/>
      <c r="I418" s="803"/>
      <c r="J418" s="803"/>
      <c r="K418" s="803"/>
      <c r="L418" s="803"/>
      <c r="M418" s="803"/>
      <c r="N418" s="803"/>
      <c r="O418" s="803"/>
      <c r="P418" s="803"/>
      <c r="Q418" s="803"/>
      <c r="R418" s="803"/>
      <c r="S418" s="803"/>
      <c r="T418" s="803"/>
      <c r="U418" s="803"/>
      <c r="V418" s="803"/>
      <c r="W418" s="803"/>
      <c r="X418" s="803"/>
      <c r="Y418" s="803"/>
      <c r="Z418" s="803"/>
      <c r="AA418" s="66"/>
      <c r="AB418" s="66"/>
      <c r="AC418" s="80"/>
    </row>
    <row r="419" spans="1:68" ht="27" customHeight="1" x14ac:dyDescent="0.25">
      <c r="A419" s="63" t="s">
        <v>671</v>
      </c>
      <c r="B419" s="63" t="s">
        <v>672</v>
      </c>
      <c r="C419" s="36">
        <v>4301051903</v>
      </c>
      <c r="D419" s="804">
        <v>4607091383928</v>
      </c>
      <c r="E419" s="804"/>
      <c r="F419" s="62">
        <v>1.5</v>
      </c>
      <c r="G419" s="37">
        <v>6</v>
      </c>
      <c r="H419" s="62">
        <v>9</v>
      </c>
      <c r="I419" s="62">
        <v>9.5250000000000004</v>
      </c>
      <c r="J419" s="37">
        <v>64</v>
      </c>
      <c r="K419" s="37" t="s">
        <v>106</v>
      </c>
      <c r="L419" s="37" t="s">
        <v>45</v>
      </c>
      <c r="M419" s="38" t="s">
        <v>112</v>
      </c>
      <c r="N419" s="38"/>
      <c r="O419" s="37">
        <v>40</v>
      </c>
      <c r="P419" s="1020" t="s">
        <v>673</v>
      </c>
      <c r="Q419" s="806"/>
      <c r="R419" s="806"/>
      <c r="S419" s="806"/>
      <c r="T419" s="807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IFERROR(IF(Y419=0,"",ROUNDUP(Y419/H419,0)*0.01898),"")</f>
        <v/>
      </c>
      <c r="AA419" s="68" t="s">
        <v>45</v>
      </c>
      <c r="AB419" s="69" t="s">
        <v>45</v>
      </c>
      <c r="AC419" s="502" t="s">
        <v>674</v>
      </c>
      <c r="AG419" s="78"/>
      <c r="AJ419" s="84" t="s">
        <v>45</v>
      </c>
      <c r="AK419" s="84">
        <v>0</v>
      </c>
      <c r="BB419" s="503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675</v>
      </c>
      <c r="B420" s="63" t="s">
        <v>676</v>
      </c>
      <c r="C420" s="36">
        <v>4301051897</v>
      </c>
      <c r="D420" s="804">
        <v>4607091384260</v>
      </c>
      <c r="E420" s="804"/>
      <c r="F420" s="62">
        <v>1.5</v>
      </c>
      <c r="G420" s="37">
        <v>6</v>
      </c>
      <c r="H420" s="62">
        <v>9</v>
      </c>
      <c r="I420" s="62">
        <v>9.5190000000000001</v>
      </c>
      <c r="J420" s="37">
        <v>64</v>
      </c>
      <c r="K420" s="37" t="s">
        <v>106</v>
      </c>
      <c r="L420" s="37" t="s">
        <v>45</v>
      </c>
      <c r="M420" s="38" t="s">
        <v>112</v>
      </c>
      <c r="N420" s="38"/>
      <c r="O420" s="37">
        <v>40</v>
      </c>
      <c r="P420" s="1021" t="s">
        <v>677</v>
      </c>
      <c r="Q420" s="806"/>
      <c r="R420" s="806"/>
      <c r="S420" s="806"/>
      <c r="T420" s="807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IFERROR(IF(Y420=0,"",ROUNDUP(Y420/H420,0)*0.01898),"")</f>
        <v/>
      </c>
      <c r="AA420" s="68" t="s">
        <v>45</v>
      </c>
      <c r="AB420" s="69" t="s">
        <v>45</v>
      </c>
      <c r="AC420" s="504" t="s">
        <v>678</v>
      </c>
      <c r="AG420" s="78"/>
      <c r="AJ420" s="84" t="s">
        <v>45</v>
      </c>
      <c r="AK420" s="84">
        <v>0</v>
      </c>
      <c r="BB420" s="505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814"/>
      <c r="B421" s="814"/>
      <c r="C421" s="814"/>
      <c r="D421" s="814"/>
      <c r="E421" s="814"/>
      <c r="F421" s="814"/>
      <c r="G421" s="814"/>
      <c r="H421" s="814"/>
      <c r="I421" s="814"/>
      <c r="J421" s="814"/>
      <c r="K421" s="814"/>
      <c r="L421" s="814"/>
      <c r="M421" s="814"/>
      <c r="N421" s="814"/>
      <c r="O421" s="815"/>
      <c r="P421" s="811" t="s">
        <v>40</v>
      </c>
      <c r="Q421" s="812"/>
      <c r="R421" s="812"/>
      <c r="S421" s="812"/>
      <c r="T421" s="812"/>
      <c r="U421" s="812"/>
      <c r="V421" s="813"/>
      <c r="W421" s="42" t="s">
        <v>39</v>
      </c>
      <c r="X421" s="43">
        <f>IFERROR(X419/H419,"0")+IFERROR(X420/H420,"0")</f>
        <v>0</v>
      </c>
      <c r="Y421" s="43">
        <f>IFERROR(Y419/H419,"0")+IFERROR(Y420/H420,"0")</f>
        <v>0</v>
      </c>
      <c r="Z421" s="43">
        <f>IFERROR(IF(Z419="",0,Z419),"0")+IFERROR(IF(Z420="",0,Z420),"0")</f>
        <v>0</v>
      </c>
      <c r="AA421" s="67"/>
      <c r="AB421" s="67"/>
      <c r="AC421" s="67"/>
    </row>
    <row r="422" spans="1:68" x14ac:dyDescent="0.2">
      <c r="A422" s="814"/>
      <c r="B422" s="814"/>
      <c r="C422" s="814"/>
      <c r="D422" s="814"/>
      <c r="E422" s="814"/>
      <c r="F422" s="814"/>
      <c r="G422" s="814"/>
      <c r="H422" s="814"/>
      <c r="I422" s="814"/>
      <c r="J422" s="814"/>
      <c r="K422" s="814"/>
      <c r="L422" s="814"/>
      <c r="M422" s="814"/>
      <c r="N422" s="814"/>
      <c r="O422" s="815"/>
      <c r="P422" s="811" t="s">
        <v>40</v>
      </c>
      <c r="Q422" s="812"/>
      <c r="R422" s="812"/>
      <c r="S422" s="812"/>
      <c r="T422" s="812"/>
      <c r="U422" s="812"/>
      <c r="V422" s="813"/>
      <c r="W422" s="42" t="s">
        <v>0</v>
      </c>
      <c r="X422" s="43">
        <f>IFERROR(SUM(X419:X420),"0")</f>
        <v>0</v>
      </c>
      <c r="Y422" s="43">
        <f>IFERROR(SUM(Y419:Y420),"0")</f>
        <v>0</v>
      </c>
      <c r="Z422" s="42"/>
      <c r="AA422" s="67"/>
      <c r="AB422" s="67"/>
      <c r="AC422" s="67"/>
    </row>
    <row r="423" spans="1:68" ht="14.25" customHeight="1" x14ac:dyDescent="0.25">
      <c r="A423" s="803" t="s">
        <v>190</v>
      </c>
      <c r="B423" s="803"/>
      <c r="C423" s="803"/>
      <c r="D423" s="803"/>
      <c r="E423" s="803"/>
      <c r="F423" s="803"/>
      <c r="G423" s="803"/>
      <c r="H423" s="803"/>
      <c r="I423" s="803"/>
      <c r="J423" s="803"/>
      <c r="K423" s="803"/>
      <c r="L423" s="803"/>
      <c r="M423" s="803"/>
      <c r="N423" s="803"/>
      <c r="O423" s="803"/>
      <c r="P423" s="803"/>
      <c r="Q423" s="803"/>
      <c r="R423" s="803"/>
      <c r="S423" s="803"/>
      <c r="T423" s="803"/>
      <c r="U423" s="803"/>
      <c r="V423" s="803"/>
      <c r="W423" s="803"/>
      <c r="X423" s="803"/>
      <c r="Y423" s="803"/>
      <c r="Z423" s="803"/>
      <c r="AA423" s="66"/>
      <c r="AB423" s="66"/>
      <c r="AC423" s="80"/>
    </row>
    <row r="424" spans="1:68" ht="27" customHeight="1" x14ac:dyDescent="0.25">
      <c r="A424" s="63" t="s">
        <v>679</v>
      </c>
      <c r="B424" s="63" t="s">
        <v>680</v>
      </c>
      <c r="C424" s="36">
        <v>4301060439</v>
      </c>
      <c r="D424" s="804">
        <v>4607091384673</v>
      </c>
      <c r="E424" s="804"/>
      <c r="F424" s="62">
        <v>1.5</v>
      </c>
      <c r="G424" s="37">
        <v>6</v>
      </c>
      <c r="H424" s="62">
        <v>9</v>
      </c>
      <c r="I424" s="62">
        <v>9.5190000000000001</v>
      </c>
      <c r="J424" s="37">
        <v>64</v>
      </c>
      <c r="K424" s="37" t="s">
        <v>106</v>
      </c>
      <c r="L424" s="37" t="s">
        <v>45</v>
      </c>
      <c r="M424" s="38" t="s">
        <v>112</v>
      </c>
      <c r="N424" s="38"/>
      <c r="O424" s="37">
        <v>30</v>
      </c>
      <c r="P424" s="1022" t="s">
        <v>681</v>
      </c>
      <c r="Q424" s="806"/>
      <c r="R424" s="806"/>
      <c r="S424" s="806"/>
      <c r="T424" s="807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IFERROR(IF(Y424=0,"",ROUNDUP(Y424/H424,0)*0.01898),"")</f>
        <v/>
      </c>
      <c r="AA424" s="68" t="s">
        <v>45</v>
      </c>
      <c r="AB424" s="69" t="s">
        <v>45</v>
      </c>
      <c r="AC424" s="506" t="s">
        <v>682</v>
      </c>
      <c r="AG424" s="78"/>
      <c r="AJ424" s="84" t="s">
        <v>45</v>
      </c>
      <c r="AK424" s="84">
        <v>0</v>
      </c>
      <c r="BB424" s="507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814"/>
      <c r="B425" s="814"/>
      <c r="C425" s="814"/>
      <c r="D425" s="814"/>
      <c r="E425" s="814"/>
      <c r="F425" s="814"/>
      <c r="G425" s="814"/>
      <c r="H425" s="814"/>
      <c r="I425" s="814"/>
      <c r="J425" s="814"/>
      <c r="K425" s="814"/>
      <c r="L425" s="814"/>
      <c r="M425" s="814"/>
      <c r="N425" s="814"/>
      <c r="O425" s="815"/>
      <c r="P425" s="811" t="s">
        <v>40</v>
      </c>
      <c r="Q425" s="812"/>
      <c r="R425" s="812"/>
      <c r="S425" s="812"/>
      <c r="T425" s="812"/>
      <c r="U425" s="812"/>
      <c r="V425" s="813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814"/>
      <c r="B426" s="814"/>
      <c r="C426" s="814"/>
      <c r="D426" s="814"/>
      <c r="E426" s="814"/>
      <c r="F426" s="814"/>
      <c r="G426" s="814"/>
      <c r="H426" s="814"/>
      <c r="I426" s="814"/>
      <c r="J426" s="814"/>
      <c r="K426" s="814"/>
      <c r="L426" s="814"/>
      <c r="M426" s="814"/>
      <c r="N426" s="814"/>
      <c r="O426" s="815"/>
      <c r="P426" s="811" t="s">
        <v>40</v>
      </c>
      <c r="Q426" s="812"/>
      <c r="R426" s="812"/>
      <c r="S426" s="812"/>
      <c r="T426" s="812"/>
      <c r="U426" s="812"/>
      <c r="V426" s="813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16.5" customHeight="1" x14ac:dyDescent="0.25">
      <c r="A427" s="802" t="s">
        <v>683</v>
      </c>
      <c r="B427" s="802"/>
      <c r="C427" s="802"/>
      <c r="D427" s="802"/>
      <c r="E427" s="802"/>
      <c r="F427" s="802"/>
      <c r="G427" s="802"/>
      <c r="H427" s="802"/>
      <c r="I427" s="802"/>
      <c r="J427" s="802"/>
      <c r="K427" s="802"/>
      <c r="L427" s="802"/>
      <c r="M427" s="802"/>
      <c r="N427" s="802"/>
      <c r="O427" s="802"/>
      <c r="P427" s="802"/>
      <c r="Q427" s="802"/>
      <c r="R427" s="802"/>
      <c r="S427" s="802"/>
      <c r="T427" s="802"/>
      <c r="U427" s="802"/>
      <c r="V427" s="802"/>
      <c r="W427" s="802"/>
      <c r="X427" s="802"/>
      <c r="Y427" s="802"/>
      <c r="Z427" s="802"/>
      <c r="AA427" s="65"/>
      <c r="AB427" s="65"/>
      <c r="AC427" s="79"/>
    </row>
    <row r="428" spans="1:68" ht="14.25" customHeight="1" x14ac:dyDescent="0.25">
      <c r="A428" s="803" t="s">
        <v>101</v>
      </c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3"/>
      <c r="P428" s="803"/>
      <c r="Q428" s="803"/>
      <c r="R428" s="803"/>
      <c r="S428" s="803"/>
      <c r="T428" s="803"/>
      <c r="U428" s="803"/>
      <c r="V428" s="803"/>
      <c r="W428" s="803"/>
      <c r="X428" s="803"/>
      <c r="Y428" s="803"/>
      <c r="Z428" s="803"/>
      <c r="AA428" s="66"/>
      <c r="AB428" s="66"/>
      <c r="AC428" s="80"/>
    </row>
    <row r="429" spans="1:68" ht="27" customHeight="1" x14ac:dyDescent="0.25">
      <c r="A429" s="63" t="s">
        <v>684</v>
      </c>
      <c r="B429" s="63" t="s">
        <v>685</v>
      </c>
      <c r="C429" s="36">
        <v>4301011483</v>
      </c>
      <c r="D429" s="804">
        <v>4680115881907</v>
      </c>
      <c r="E429" s="804"/>
      <c r="F429" s="62">
        <v>1.8</v>
      </c>
      <c r="G429" s="37">
        <v>6</v>
      </c>
      <c r="H429" s="62">
        <v>10.8</v>
      </c>
      <c r="I429" s="62">
        <v>11.234999999999999</v>
      </c>
      <c r="J429" s="37">
        <v>64</v>
      </c>
      <c r="K429" s="37" t="s">
        <v>106</v>
      </c>
      <c r="L429" s="37" t="s">
        <v>45</v>
      </c>
      <c r="M429" s="38" t="s">
        <v>82</v>
      </c>
      <c r="N429" s="38"/>
      <c r="O429" s="37">
        <v>60</v>
      </c>
      <c r="P429" s="10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29" s="806"/>
      <c r="R429" s="806"/>
      <c r="S429" s="806"/>
      <c r="T429" s="807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ref="Y429:Y436" si="62">IFERROR(IF(X429="",0,CEILING((X429/$H429),1)*$H429),"")</f>
        <v>0</v>
      </c>
      <c r="Z429" s="41" t="str">
        <f>IFERROR(IF(Y429=0,"",ROUNDUP(Y429/H429,0)*0.01898),"")</f>
        <v/>
      </c>
      <c r="AA429" s="68" t="s">
        <v>45</v>
      </c>
      <c r="AB429" s="69" t="s">
        <v>45</v>
      </c>
      <c r="AC429" s="508" t="s">
        <v>686</v>
      </c>
      <c r="AG429" s="78"/>
      <c r="AJ429" s="84" t="s">
        <v>45</v>
      </c>
      <c r="AK429" s="84">
        <v>0</v>
      </c>
      <c r="BB429" s="509" t="s">
        <v>66</v>
      </c>
      <c r="BM429" s="78">
        <f t="shared" ref="BM429:BM436" si="63">IFERROR(X429*I429/H429,"0")</f>
        <v>0</v>
      </c>
      <c r="BN429" s="78">
        <f t="shared" ref="BN429:BN436" si="64">IFERROR(Y429*I429/H429,"0")</f>
        <v>0</v>
      </c>
      <c r="BO429" s="78">
        <f t="shared" ref="BO429:BO436" si="65">IFERROR(1/J429*(X429/H429),"0")</f>
        <v>0</v>
      </c>
      <c r="BP429" s="78">
        <f t="shared" ref="BP429:BP436" si="66">IFERROR(1/J429*(Y429/H429),"0")</f>
        <v>0</v>
      </c>
    </row>
    <row r="430" spans="1:68" ht="37.5" customHeight="1" x14ac:dyDescent="0.25">
      <c r="A430" s="63" t="s">
        <v>684</v>
      </c>
      <c r="B430" s="63" t="s">
        <v>687</v>
      </c>
      <c r="C430" s="36">
        <v>4301011873</v>
      </c>
      <c r="D430" s="804">
        <v>4680115881907</v>
      </c>
      <c r="E430" s="804"/>
      <c r="F430" s="62">
        <v>1.8</v>
      </c>
      <c r="G430" s="37">
        <v>6</v>
      </c>
      <c r="H430" s="62">
        <v>10.8</v>
      </c>
      <c r="I430" s="62">
        <v>11.234999999999999</v>
      </c>
      <c r="J430" s="37">
        <v>64</v>
      </c>
      <c r="K430" s="37" t="s">
        <v>106</v>
      </c>
      <c r="L430" s="37" t="s">
        <v>45</v>
      </c>
      <c r="M430" s="38" t="s">
        <v>82</v>
      </c>
      <c r="N430" s="38"/>
      <c r="O430" s="37">
        <v>60</v>
      </c>
      <c r="P430" s="102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0" s="806"/>
      <c r="R430" s="806"/>
      <c r="S430" s="806"/>
      <c r="T430" s="807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62"/>
        <v>0</v>
      </c>
      <c r="Z430" s="41" t="str">
        <f>IFERROR(IF(Y430=0,"",ROUNDUP(Y430/H430,0)*0.01898),"")</f>
        <v/>
      </c>
      <c r="AA430" s="68" t="s">
        <v>45</v>
      </c>
      <c r="AB430" s="69" t="s">
        <v>45</v>
      </c>
      <c r="AC430" s="510" t="s">
        <v>688</v>
      </c>
      <c r="AG430" s="78"/>
      <c r="AJ430" s="84" t="s">
        <v>45</v>
      </c>
      <c r="AK430" s="84">
        <v>0</v>
      </c>
      <c r="BB430" s="511" t="s">
        <v>66</v>
      </c>
      <c r="BM430" s="78">
        <f t="shared" si="63"/>
        <v>0</v>
      </c>
      <c r="BN430" s="78">
        <f t="shared" si="64"/>
        <v>0</v>
      </c>
      <c r="BO430" s="78">
        <f t="shared" si="65"/>
        <v>0</v>
      </c>
      <c r="BP430" s="78">
        <f t="shared" si="66"/>
        <v>0</v>
      </c>
    </row>
    <row r="431" spans="1:68" ht="27" customHeight="1" x14ac:dyDescent="0.25">
      <c r="A431" s="63" t="s">
        <v>689</v>
      </c>
      <c r="B431" s="63" t="s">
        <v>690</v>
      </c>
      <c r="C431" s="36">
        <v>4301011655</v>
      </c>
      <c r="D431" s="804">
        <v>4680115883925</v>
      </c>
      <c r="E431" s="804"/>
      <c r="F431" s="62">
        <v>2.5</v>
      </c>
      <c r="G431" s="37">
        <v>6</v>
      </c>
      <c r="H431" s="62">
        <v>15</v>
      </c>
      <c r="I431" s="62">
        <v>15.48</v>
      </c>
      <c r="J431" s="37">
        <v>48</v>
      </c>
      <c r="K431" s="37" t="s">
        <v>106</v>
      </c>
      <c r="L431" s="37" t="s">
        <v>45</v>
      </c>
      <c r="M431" s="38" t="s">
        <v>82</v>
      </c>
      <c r="N431" s="38"/>
      <c r="O431" s="37">
        <v>60</v>
      </c>
      <c r="P431" s="10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1" s="806"/>
      <c r="R431" s="806"/>
      <c r="S431" s="806"/>
      <c r="T431" s="807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62"/>
        <v>0</v>
      </c>
      <c r="Z431" s="41" t="str">
        <f>IFERROR(IF(Y431=0,"",ROUNDUP(Y431/H431,0)*0.02175),"")</f>
        <v/>
      </c>
      <c r="AA431" s="68" t="s">
        <v>45</v>
      </c>
      <c r="AB431" s="69" t="s">
        <v>45</v>
      </c>
      <c r="AC431" s="512" t="s">
        <v>686</v>
      </c>
      <c r="AG431" s="78"/>
      <c r="AJ431" s="84" t="s">
        <v>45</v>
      </c>
      <c r="AK431" s="84">
        <v>0</v>
      </c>
      <c r="BB431" s="513" t="s">
        <v>66</v>
      </c>
      <c r="BM431" s="78">
        <f t="shared" si="63"/>
        <v>0</v>
      </c>
      <c r="BN431" s="78">
        <f t="shared" si="64"/>
        <v>0</v>
      </c>
      <c r="BO431" s="78">
        <f t="shared" si="65"/>
        <v>0</v>
      </c>
      <c r="BP431" s="78">
        <f t="shared" si="66"/>
        <v>0</v>
      </c>
    </row>
    <row r="432" spans="1:68" ht="37.5" customHeight="1" x14ac:dyDescent="0.25">
      <c r="A432" s="63" t="s">
        <v>689</v>
      </c>
      <c r="B432" s="63" t="s">
        <v>691</v>
      </c>
      <c r="C432" s="36">
        <v>4301011872</v>
      </c>
      <c r="D432" s="804">
        <v>4680115883925</v>
      </c>
      <c r="E432" s="804"/>
      <c r="F432" s="62">
        <v>2.5</v>
      </c>
      <c r="G432" s="37">
        <v>6</v>
      </c>
      <c r="H432" s="62">
        <v>15</v>
      </c>
      <c r="I432" s="62">
        <v>15.48</v>
      </c>
      <c r="J432" s="37">
        <v>48</v>
      </c>
      <c r="K432" s="37" t="s">
        <v>106</v>
      </c>
      <c r="L432" s="37" t="s">
        <v>45</v>
      </c>
      <c r="M432" s="38" t="s">
        <v>82</v>
      </c>
      <c r="N432" s="38"/>
      <c r="O432" s="37">
        <v>60</v>
      </c>
      <c r="P432" s="102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2" s="806"/>
      <c r="R432" s="806"/>
      <c r="S432" s="806"/>
      <c r="T432" s="807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62"/>
        <v>0</v>
      </c>
      <c r="Z432" s="41" t="str">
        <f>IFERROR(IF(Y432=0,"",ROUNDUP(Y432/H432,0)*0.02175),"")</f>
        <v/>
      </c>
      <c r="AA432" s="68" t="s">
        <v>45</v>
      </c>
      <c r="AB432" s="69" t="s">
        <v>45</v>
      </c>
      <c r="AC432" s="514" t="s">
        <v>688</v>
      </c>
      <c r="AG432" s="78"/>
      <c r="AJ432" s="84" t="s">
        <v>45</v>
      </c>
      <c r="AK432" s="84">
        <v>0</v>
      </c>
      <c r="BB432" s="515" t="s">
        <v>66</v>
      </c>
      <c r="BM432" s="78">
        <f t="shared" si="63"/>
        <v>0</v>
      </c>
      <c r="BN432" s="78">
        <f t="shared" si="64"/>
        <v>0</v>
      </c>
      <c r="BO432" s="78">
        <f t="shared" si="65"/>
        <v>0</v>
      </c>
      <c r="BP432" s="78">
        <f t="shared" si="66"/>
        <v>0</v>
      </c>
    </row>
    <row r="433" spans="1:68" ht="37.5" customHeight="1" x14ac:dyDescent="0.25">
      <c r="A433" s="63" t="s">
        <v>692</v>
      </c>
      <c r="B433" s="63" t="s">
        <v>693</v>
      </c>
      <c r="C433" s="36">
        <v>4301011312</v>
      </c>
      <c r="D433" s="804">
        <v>4607091384192</v>
      </c>
      <c r="E433" s="804"/>
      <c r="F433" s="62">
        <v>1.8</v>
      </c>
      <c r="G433" s="37">
        <v>6</v>
      </c>
      <c r="H433" s="62">
        <v>10.8</v>
      </c>
      <c r="I433" s="62">
        <v>11.234999999999999</v>
      </c>
      <c r="J433" s="37">
        <v>64</v>
      </c>
      <c r="K433" s="37" t="s">
        <v>106</v>
      </c>
      <c r="L433" s="37" t="s">
        <v>45</v>
      </c>
      <c r="M433" s="38" t="s">
        <v>105</v>
      </c>
      <c r="N433" s="38"/>
      <c r="O433" s="37">
        <v>60</v>
      </c>
      <c r="P433" s="102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3" s="806"/>
      <c r="R433" s="806"/>
      <c r="S433" s="806"/>
      <c r="T433" s="807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2"/>
        <v>0</v>
      </c>
      <c r="Z433" s="41" t="str">
        <f>IFERROR(IF(Y433=0,"",ROUNDUP(Y433/H433,0)*0.01898),"")</f>
        <v/>
      </c>
      <c r="AA433" s="68" t="s">
        <v>45</v>
      </c>
      <c r="AB433" s="69" t="s">
        <v>45</v>
      </c>
      <c r="AC433" s="516" t="s">
        <v>694</v>
      </c>
      <c r="AG433" s="78"/>
      <c r="AJ433" s="84" t="s">
        <v>45</v>
      </c>
      <c r="AK433" s="84">
        <v>0</v>
      </c>
      <c r="BB433" s="517" t="s">
        <v>66</v>
      </c>
      <c r="BM433" s="78">
        <f t="shared" si="63"/>
        <v>0</v>
      </c>
      <c r="BN433" s="78">
        <f t="shared" si="64"/>
        <v>0</v>
      </c>
      <c r="BO433" s="78">
        <f t="shared" si="65"/>
        <v>0</v>
      </c>
      <c r="BP433" s="78">
        <f t="shared" si="66"/>
        <v>0</v>
      </c>
    </row>
    <row r="434" spans="1:68" ht="37.5" customHeight="1" x14ac:dyDescent="0.25">
      <c r="A434" s="63" t="s">
        <v>695</v>
      </c>
      <c r="B434" s="63" t="s">
        <v>696</v>
      </c>
      <c r="C434" s="36">
        <v>4301011874</v>
      </c>
      <c r="D434" s="804">
        <v>4680115884892</v>
      </c>
      <c r="E434" s="804"/>
      <c r="F434" s="62">
        <v>1.8</v>
      </c>
      <c r="G434" s="37">
        <v>6</v>
      </c>
      <c r="H434" s="62">
        <v>10.8</v>
      </c>
      <c r="I434" s="62">
        <v>11.234999999999999</v>
      </c>
      <c r="J434" s="37">
        <v>64</v>
      </c>
      <c r="K434" s="37" t="s">
        <v>106</v>
      </c>
      <c r="L434" s="37" t="s">
        <v>45</v>
      </c>
      <c r="M434" s="38" t="s">
        <v>82</v>
      </c>
      <c r="N434" s="38"/>
      <c r="O434" s="37">
        <v>60</v>
      </c>
      <c r="P434" s="102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4" s="806"/>
      <c r="R434" s="806"/>
      <c r="S434" s="806"/>
      <c r="T434" s="807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2"/>
        <v>0</v>
      </c>
      <c r="Z434" s="41" t="str">
        <f>IFERROR(IF(Y434=0,"",ROUNDUP(Y434/H434,0)*0.01898),"")</f>
        <v/>
      </c>
      <c r="AA434" s="68" t="s">
        <v>45</v>
      </c>
      <c r="AB434" s="69" t="s">
        <v>45</v>
      </c>
      <c r="AC434" s="518" t="s">
        <v>697</v>
      </c>
      <c r="AG434" s="78"/>
      <c r="AJ434" s="84" t="s">
        <v>45</v>
      </c>
      <c r="AK434" s="84">
        <v>0</v>
      </c>
      <c r="BB434" s="519" t="s">
        <v>66</v>
      </c>
      <c r="BM434" s="78">
        <f t="shared" si="63"/>
        <v>0</v>
      </c>
      <c r="BN434" s="78">
        <f t="shared" si="64"/>
        <v>0</v>
      </c>
      <c r="BO434" s="78">
        <f t="shared" si="65"/>
        <v>0</v>
      </c>
      <c r="BP434" s="78">
        <f t="shared" si="66"/>
        <v>0</v>
      </c>
    </row>
    <row r="435" spans="1:68" ht="37.5" customHeight="1" x14ac:dyDescent="0.25">
      <c r="A435" s="63" t="s">
        <v>698</v>
      </c>
      <c r="B435" s="63" t="s">
        <v>699</v>
      </c>
      <c r="C435" s="36">
        <v>4301011875</v>
      </c>
      <c r="D435" s="804">
        <v>4680115884885</v>
      </c>
      <c r="E435" s="804"/>
      <c r="F435" s="62">
        <v>0.8</v>
      </c>
      <c r="G435" s="37">
        <v>15</v>
      </c>
      <c r="H435" s="62">
        <v>12</v>
      </c>
      <c r="I435" s="62">
        <v>12.435</v>
      </c>
      <c r="J435" s="37">
        <v>64</v>
      </c>
      <c r="K435" s="37" t="s">
        <v>106</v>
      </c>
      <c r="L435" s="37" t="s">
        <v>45</v>
      </c>
      <c r="M435" s="38" t="s">
        <v>82</v>
      </c>
      <c r="N435" s="38"/>
      <c r="O435" s="37">
        <v>60</v>
      </c>
      <c r="P435" s="102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35" s="806"/>
      <c r="R435" s="806"/>
      <c r="S435" s="806"/>
      <c r="T435" s="807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2"/>
        <v>0</v>
      </c>
      <c r="Z435" s="41" t="str">
        <f>IFERROR(IF(Y435=0,"",ROUNDUP(Y435/H435,0)*0.01898),"")</f>
        <v/>
      </c>
      <c r="AA435" s="68" t="s">
        <v>45</v>
      </c>
      <c r="AB435" s="69" t="s">
        <v>45</v>
      </c>
      <c r="AC435" s="520" t="s">
        <v>697</v>
      </c>
      <c r="AG435" s="78"/>
      <c r="AJ435" s="84" t="s">
        <v>45</v>
      </c>
      <c r="AK435" s="84">
        <v>0</v>
      </c>
      <c r="BB435" s="521" t="s">
        <v>66</v>
      </c>
      <c r="BM435" s="78">
        <f t="shared" si="63"/>
        <v>0</v>
      </c>
      <c r="BN435" s="78">
        <f t="shared" si="64"/>
        <v>0</v>
      </c>
      <c r="BO435" s="78">
        <f t="shared" si="65"/>
        <v>0</v>
      </c>
      <c r="BP435" s="78">
        <f t="shared" si="66"/>
        <v>0</v>
      </c>
    </row>
    <row r="436" spans="1:68" ht="37.5" customHeight="1" x14ac:dyDescent="0.25">
      <c r="A436" s="63" t="s">
        <v>700</v>
      </c>
      <c r="B436" s="63" t="s">
        <v>701</v>
      </c>
      <c r="C436" s="36">
        <v>4301011871</v>
      </c>
      <c r="D436" s="804">
        <v>4680115884908</v>
      </c>
      <c r="E436" s="804"/>
      <c r="F436" s="62">
        <v>0.4</v>
      </c>
      <c r="G436" s="37">
        <v>10</v>
      </c>
      <c r="H436" s="62">
        <v>4</v>
      </c>
      <c r="I436" s="62">
        <v>4.21</v>
      </c>
      <c r="J436" s="37">
        <v>132</v>
      </c>
      <c r="K436" s="37" t="s">
        <v>113</v>
      </c>
      <c r="L436" s="37" t="s">
        <v>45</v>
      </c>
      <c r="M436" s="38" t="s">
        <v>82</v>
      </c>
      <c r="N436" s="38"/>
      <c r="O436" s="37">
        <v>60</v>
      </c>
      <c r="P436" s="10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36" s="806"/>
      <c r="R436" s="806"/>
      <c r="S436" s="806"/>
      <c r="T436" s="807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2"/>
        <v>0</v>
      </c>
      <c r="Z436" s="41" t="str">
        <f>IFERROR(IF(Y436=0,"",ROUNDUP(Y436/H436,0)*0.00902),"")</f>
        <v/>
      </c>
      <c r="AA436" s="68" t="s">
        <v>45</v>
      </c>
      <c r="AB436" s="69" t="s">
        <v>45</v>
      </c>
      <c r="AC436" s="522" t="s">
        <v>697</v>
      </c>
      <c r="AG436" s="78"/>
      <c r="AJ436" s="84" t="s">
        <v>45</v>
      </c>
      <c r="AK436" s="84">
        <v>0</v>
      </c>
      <c r="BB436" s="523" t="s">
        <v>66</v>
      </c>
      <c r="BM436" s="78">
        <f t="shared" si="63"/>
        <v>0</v>
      </c>
      <c r="BN436" s="78">
        <f t="shared" si="64"/>
        <v>0</v>
      </c>
      <c r="BO436" s="78">
        <f t="shared" si="65"/>
        <v>0</v>
      </c>
      <c r="BP436" s="78">
        <f t="shared" si="66"/>
        <v>0</v>
      </c>
    </row>
    <row r="437" spans="1:68" x14ac:dyDescent="0.2">
      <c r="A437" s="814"/>
      <c r="B437" s="814"/>
      <c r="C437" s="814"/>
      <c r="D437" s="814"/>
      <c r="E437" s="814"/>
      <c r="F437" s="814"/>
      <c r="G437" s="814"/>
      <c r="H437" s="814"/>
      <c r="I437" s="814"/>
      <c r="J437" s="814"/>
      <c r="K437" s="814"/>
      <c r="L437" s="814"/>
      <c r="M437" s="814"/>
      <c r="N437" s="814"/>
      <c r="O437" s="815"/>
      <c r="P437" s="811" t="s">
        <v>40</v>
      </c>
      <c r="Q437" s="812"/>
      <c r="R437" s="812"/>
      <c r="S437" s="812"/>
      <c r="T437" s="812"/>
      <c r="U437" s="812"/>
      <c r="V437" s="813"/>
      <c r="W437" s="42" t="s">
        <v>39</v>
      </c>
      <c r="X437" s="43">
        <f>IFERROR(X429/H429,"0")+IFERROR(X430/H430,"0")+IFERROR(X431/H431,"0")+IFERROR(X432/H432,"0")+IFERROR(X433/H433,"0")+IFERROR(X434/H434,"0")+IFERROR(X435/H435,"0")+IFERROR(X436/H436,"0")</f>
        <v>0</v>
      </c>
      <c r="Y437" s="43">
        <f>IFERROR(Y429/H429,"0")+IFERROR(Y430/H430,"0")+IFERROR(Y431/H431,"0")+IFERROR(Y432/H432,"0")+IFERROR(Y433/H433,"0")+IFERROR(Y434/H434,"0")+IFERROR(Y435/H435,"0")+IFERROR(Y436/H436,"0")</f>
        <v>0</v>
      </c>
      <c r="Z437" s="43">
        <f>IFERROR(IF(Z429="",0,Z429),"0")+IFERROR(IF(Z430="",0,Z430),"0")+IFERROR(IF(Z431="",0,Z431),"0")+IFERROR(IF(Z432="",0,Z432),"0")+IFERROR(IF(Z433="",0,Z433),"0")+IFERROR(IF(Z434="",0,Z434),"0")+IFERROR(IF(Z435="",0,Z435),"0")+IFERROR(IF(Z436="",0,Z436),"0")</f>
        <v>0</v>
      </c>
      <c r="AA437" s="67"/>
      <c r="AB437" s="67"/>
      <c r="AC437" s="67"/>
    </row>
    <row r="438" spans="1:68" x14ac:dyDescent="0.2">
      <c r="A438" s="814"/>
      <c r="B438" s="814"/>
      <c r="C438" s="814"/>
      <c r="D438" s="814"/>
      <c r="E438" s="814"/>
      <c r="F438" s="814"/>
      <c r="G438" s="814"/>
      <c r="H438" s="814"/>
      <c r="I438" s="814"/>
      <c r="J438" s="814"/>
      <c r="K438" s="814"/>
      <c r="L438" s="814"/>
      <c r="M438" s="814"/>
      <c r="N438" s="814"/>
      <c r="O438" s="815"/>
      <c r="P438" s="811" t="s">
        <v>40</v>
      </c>
      <c r="Q438" s="812"/>
      <c r="R438" s="812"/>
      <c r="S438" s="812"/>
      <c r="T438" s="812"/>
      <c r="U438" s="812"/>
      <c r="V438" s="813"/>
      <c r="W438" s="42" t="s">
        <v>0</v>
      </c>
      <c r="X438" s="43">
        <f>IFERROR(SUM(X429:X436),"0")</f>
        <v>0</v>
      </c>
      <c r="Y438" s="43">
        <f>IFERROR(SUM(Y429:Y436),"0")</f>
        <v>0</v>
      </c>
      <c r="Z438" s="42"/>
      <c r="AA438" s="67"/>
      <c r="AB438" s="67"/>
      <c r="AC438" s="67"/>
    </row>
    <row r="439" spans="1:68" ht="14.25" customHeight="1" x14ac:dyDescent="0.25">
      <c r="A439" s="803" t="s">
        <v>161</v>
      </c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03"/>
      <c r="P439" s="803"/>
      <c r="Q439" s="803"/>
      <c r="R439" s="803"/>
      <c r="S439" s="803"/>
      <c r="T439" s="803"/>
      <c r="U439" s="803"/>
      <c r="V439" s="803"/>
      <c r="W439" s="803"/>
      <c r="X439" s="803"/>
      <c r="Y439" s="803"/>
      <c r="Z439" s="803"/>
      <c r="AA439" s="66"/>
      <c r="AB439" s="66"/>
      <c r="AC439" s="80"/>
    </row>
    <row r="440" spans="1:68" ht="27" customHeight="1" x14ac:dyDescent="0.25">
      <c r="A440" s="63" t="s">
        <v>702</v>
      </c>
      <c r="B440" s="63" t="s">
        <v>703</v>
      </c>
      <c r="C440" s="36">
        <v>4301031303</v>
      </c>
      <c r="D440" s="804">
        <v>4607091384802</v>
      </c>
      <c r="E440" s="804"/>
      <c r="F440" s="62">
        <v>0.73</v>
      </c>
      <c r="G440" s="37">
        <v>6</v>
      </c>
      <c r="H440" s="62">
        <v>4.38</v>
      </c>
      <c r="I440" s="62">
        <v>4.6500000000000004</v>
      </c>
      <c r="J440" s="37">
        <v>132</v>
      </c>
      <c r="K440" s="37" t="s">
        <v>113</v>
      </c>
      <c r="L440" s="37" t="s">
        <v>45</v>
      </c>
      <c r="M440" s="38" t="s">
        <v>82</v>
      </c>
      <c r="N440" s="38"/>
      <c r="O440" s="37">
        <v>35</v>
      </c>
      <c r="P440" s="10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0" s="806"/>
      <c r="R440" s="806"/>
      <c r="S440" s="806"/>
      <c r="T440" s="807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24" t="s">
        <v>704</v>
      </c>
      <c r="AG440" s="78"/>
      <c r="AJ440" s="84" t="s">
        <v>45</v>
      </c>
      <c r="AK440" s="84">
        <v>0</v>
      </c>
      <c r="BB440" s="525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ht="27" customHeight="1" x14ac:dyDescent="0.25">
      <c r="A441" s="63" t="s">
        <v>705</v>
      </c>
      <c r="B441" s="63" t="s">
        <v>706</v>
      </c>
      <c r="C441" s="36">
        <v>4301031304</v>
      </c>
      <c r="D441" s="804">
        <v>4607091384826</v>
      </c>
      <c r="E441" s="804"/>
      <c r="F441" s="62">
        <v>0.35</v>
      </c>
      <c r="G441" s="37">
        <v>8</v>
      </c>
      <c r="H441" s="62">
        <v>2.8</v>
      </c>
      <c r="I441" s="62">
        <v>2.98</v>
      </c>
      <c r="J441" s="37">
        <v>234</v>
      </c>
      <c r="K441" s="37" t="s">
        <v>123</v>
      </c>
      <c r="L441" s="37" t="s">
        <v>45</v>
      </c>
      <c r="M441" s="38" t="s">
        <v>82</v>
      </c>
      <c r="N441" s="38"/>
      <c r="O441" s="37">
        <v>35</v>
      </c>
      <c r="P441" s="103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1" s="806"/>
      <c r="R441" s="806"/>
      <c r="S441" s="806"/>
      <c r="T441" s="807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IFERROR(IF(Y441=0,"",ROUNDUP(Y441/H441,0)*0.00502),"")</f>
        <v/>
      </c>
      <c r="AA441" s="68" t="s">
        <v>45</v>
      </c>
      <c r="AB441" s="69" t="s">
        <v>45</v>
      </c>
      <c r="AC441" s="526" t="s">
        <v>704</v>
      </c>
      <c r="AG441" s="78"/>
      <c r="AJ441" s="84" t="s">
        <v>45</v>
      </c>
      <c r="AK441" s="84">
        <v>0</v>
      </c>
      <c r="BB441" s="527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x14ac:dyDescent="0.2">
      <c r="A442" s="814"/>
      <c r="B442" s="814"/>
      <c r="C442" s="814"/>
      <c r="D442" s="814"/>
      <c r="E442" s="814"/>
      <c r="F442" s="814"/>
      <c r="G442" s="814"/>
      <c r="H442" s="814"/>
      <c r="I442" s="814"/>
      <c r="J442" s="814"/>
      <c r="K442" s="814"/>
      <c r="L442" s="814"/>
      <c r="M442" s="814"/>
      <c r="N442" s="814"/>
      <c r="O442" s="815"/>
      <c r="P442" s="811" t="s">
        <v>40</v>
      </c>
      <c r="Q442" s="812"/>
      <c r="R442" s="812"/>
      <c r="S442" s="812"/>
      <c r="T442" s="812"/>
      <c r="U442" s="812"/>
      <c r="V442" s="813"/>
      <c r="W442" s="42" t="s">
        <v>39</v>
      </c>
      <c r="X442" s="43">
        <f>IFERROR(X440/H440,"0")+IFERROR(X441/H441,"0")</f>
        <v>0</v>
      </c>
      <c r="Y442" s="43">
        <f>IFERROR(Y440/H440,"0")+IFERROR(Y441/H441,"0")</f>
        <v>0</v>
      </c>
      <c r="Z442" s="43">
        <f>IFERROR(IF(Z440="",0,Z440),"0")+IFERROR(IF(Z441="",0,Z441),"0")</f>
        <v>0</v>
      </c>
      <c r="AA442" s="67"/>
      <c r="AB442" s="67"/>
      <c r="AC442" s="67"/>
    </row>
    <row r="443" spans="1:68" x14ac:dyDescent="0.2">
      <c r="A443" s="814"/>
      <c r="B443" s="814"/>
      <c r="C443" s="814"/>
      <c r="D443" s="814"/>
      <c r="E443" s="814"/>
      <c r="F443" s="814"/>
      <c r="G443" s="814"/>
      <c r="H443" s="814"/>
      <c r="I443" s="814"/>
      <c r="J443" s="814"/>
      <c r="K443" s="814"/>
      <c r="L443" s="814"/>
      <c r="M443" s="814"/>
      <c r="N443" s="814"/>
      <c r="O443" s="815"/>
      <c r="P443" s="811" t="s">
        <v>40</v>
      </c>
      <c r="Q443" s="812"/>
      <c r="R443" s="812"/>
      <c r="S443" s="812"/>
      <c r="T443" s="812"/>
      <c r="U443" s="812"/>
      <c r="V443" s="813"/>
      <c r="W443" s="42" t="s">
        <v>0</v>
      </c>
      <c r="X443" s="43">
        <f>IFERROR(SUM(X440:X441),"0")</f>
        <v>0</v>
      </c>
      <c r="Y443" s="43">
        <f>IFERROR(SUM(Y440:Y441),"0")</f>
        <v>0</v>
      </c>
      <c r="Z443" s="42"/>
      <c r="AA443" s="67"/>
      <c r="AB443" s="67"/>
      <c r="AC443" s="67"/>
    </row>
    <row r="444" spans="1:68" ht="14.25" customHeight="1" x14ac:dyDescent="0.25">
      <c r="A444" s="803" t="s">
        <v>78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66"/>
      <c r="AB444" s="66"/>
      <c r="AC444" s="80"/>
    </row>
    <row r="445" spans="1:68" ht="27" customHeight="1" x14ac:dyDescent="0.25">
      <c r="A445" s="63" t="s">
        <v>707</v>
      </c>
      <c r="B445" s="63" t="s">
        <v>708</v>
      </c>
      <c r="C445" s="36">
        <v>4301051899</v>
      </c>
      <c r="D445" s="804">
        <v>4607091384246</v>
      </c>
      <c r="E445" s="804"/>
      <c r="F445" s="62">
        <v>1.5</v>
      </c>
      <c r="G445" s="37">
        <v>6</v>
      </c>
      <c r="H445" s="62">
        <v>9</v>
      </c>
      <c r="I445" s="62">
        <v>9.5190000000000001</v>
      </c>
      <c r="J445" s="37">
        <v>64</v>
      </c>
      <c r="K445" s="37" t="s">
        <v>106</v>
      </c>
      <c r="L445" s="37" t="s">
        <v>45</v>
      </c>
      <c r="M445" s="38" t="s">
        <v>112</v>
      </c>
      <c r="N445" s="38"/>
      <c r="O445" s="37">
        <v>40</v>
      </c>
      <c r="P445" s="103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45" s="806"/>
      <c r="R445" s="806"/>
      <c r="S445" s="806"/>
      <c r="T445" s="807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IFERROR(IF(Y445=0,"",ROUNDUP(Y445/H445,0)*0.01898),"")</f>
        <v/>
      </c>
      <c r="AA445" s="68" t="s">
        <v>45</v>
      </c>
      <c r="AB445" s="69" t="s">
        <v>45</v>
      </c>
      <c r="AC445" s="528" t="s">
        <v>709</v>
      </c>
      <c r="AG445" s="78"/>
      <c r="AJ445" s="84" t="s">
        <v>45</v>
      </c>
      <c r="AK445" s="84">
        <v>0</v>
      </c>
      <c r="BB445" s="529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37.5" customHeight="1" x14ac:dyDescent="0.25">
      <c r="A446" s="63" t="s">
        <v>710</v>
      </c>
      <c r="B446" s="63" t="s">
        <v>711</v>
      </c>
      <c r="C446" s="36">
        <v>4301051901</v>
      </c>
      <c r="D446" s="804">
        <v>4680115881976</v>
      </c>
      <c r="E446" s="804"/>
      <c r="F446" s="62">
        <v>1.5</v>
      </c>
      <c r="G446" s="37">
        <v>6</v>
      </c>
      <c r="H446" s="62">
        <v>9</v>
      </c>
      <c r="I446" s="62">
        <v>9.4350000000000005</v>
      </c>
      <c r="J446" s="37">
        <v>64</v>
      </c>
      <c r="K446" s="37" t="s">
        <v>106</v>
      </c>
      <c r="L446" s="37" t="s">
        <v>45</v>
      </c>
      <c r="M446" s="38" t="s">
        <v>112</v>
      </c>
      <c r="N446" s="38"/>
      <c r="O446" s="37">
        <v>40</v>
      </c>
      <c r="P446" s="1034" t="s">
        <v>712</v>
      </c>
      <c r="Q446" s="806"/>
      <c r="R446" s="806"/>
      <c r="S446" s="806"/>
      <c r="T446" s="807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IFERROR(IF(Y446=0,"",ROUNDUP(Y446/H446,0)*0.01898),"")</f>
        <v/>
      </c>
      <c r="AA446" s="68" t="s">
        <v>45</v>
      </c>
      <c r="AB446" s="69" t="s">
        <v>45</v>
      </c>
      <c r="AC446" s="530" t="s">
        <v>713</v>
      </c>
      <c r="AG446" s="78"/>
      <c r="AJ446" s="84" t="s">
        <v>45</v>
      </c>
      <c r="AK446" s="84">
        <v>0</v>
      </c>
      <c r="BB446" s="531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ht="27" customHeight="1" x14ac:dyDescent="0.25">
      <c r="A447" s="63" t="s">
        <v>714</v>
      </c>
      <c r="B447" s="63" t="s">
        <v>715</v>
      </c>
      <c r="C447" s="36">
        <v>4301051297</v>
      </c>
      <c r="D447" s="804">
        <v>4607091384253</v>
      </c>
      <c r="E447" s="804"/>
      <c r="F447" s="62">
        <v>0.4</v>
      </c>
      <c r="G447" s="37">
        <v>6</v>
      </c>
      <c r="H447" s="62">
        <v>2.4</v>
      </c>
      <c r="I447" s="62">
        <v>2.6640000000000001</v>
      </c>
      <c r="J447" s="37">
        <v>182</v>
      </c>
      <c r="K447" s="37" t="s">
        <v>83</v>
      </c>
      <c r="L447" s="37" t="s">
        <v>45</v>
      </c>
      <c r="M447" s="38" t="s">
        <v>82</v>
      </c>
      <c r="N447" s="38"/>
      <c r="O447" s="37">
        <v>40</v>
      </c>
      <c r="P447" s="10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47" s="806"/>
      <c r="R447" s="806"/>
      <c r="S447" s="806"/>
      <c r="T447" s="807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32" t="s">
        <v>716</v>
      </c>
      <c r="AG447" s="78"/>
      <c r="AJ447" s="84" t="s">
        <v>45</v>
      </c>
      <c r="AK447" s="84">
        <v>0</v>
      </c>
      <c r="BB447" s="533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ht="27" customHeight="1" x14ac:dyDescent="0.25">
      <c r="A448" s="63" t="s">
        <v>714</v>
      </c>
      <c r="B448" s="63" t="s">
        <v>717</v>
      </c>
      <c r="C448" s="36">
        <v>4301051660</v>
      </c>
      <c r="D448" s="804">
        <v>4607091384253</v>
      </c>
      <c r="E448" s="804"/>
      <c r="F448" s="62">
        <v>0.4</v>
      </c>
      <c r="G448" s="37">
        <v>6</v>
      </c>
      <c r="H448" s="62">
        <v>2.4</v>
      </c>
      <c r="I448" s="62">
        <v>2.6640000000000001</v>
      </c>
      <c r="J448" s="37">
        <v>182</v>
      </c>
      <c r="K448" s="37" t="s">
        <v>83</v>
      </c>
      <c r="L448" s="37" t="s">
        <v>45</v>
      </c>
      <c r="M448" s="38" t="s">
        <v>112</v>
      </c>
      <c r="N448" s="38"/>
      <c r="O448" s="37">
        <v>40</v>
      </c>
      <c r="P448" s="10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48" s="806"/>
      <c r="R448" s="806"/>
      <c r="S448" s="806"/>
      <c r="T448" s="807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34" t="s">
        <v>709</v>
      </c>
      <c r="AG448" s="78"/>
      <c r="AJ448" s="84" t="s">
        <v>45</v>
      </c>
      <c r="AK448" s="84">
        <v>0</v>
      </c>
      <c r="BB448" s="535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27" customHeight="1" x14ac:dyDescent="0.25">
      <c r="A449" s="63" t="s">
        <v>718</v>
      </c>
      <c r="B449" s="63" t="s">
        <v>719</v>
      </c>
      <c r="C449" s="36">
        <v>4301051444</v>
      </c>
      <c r="D449" s="804">
        <v>4680115881969</v>
      </c>
      <c r="E449" s="804"/>
      <c r="F449" s="62">
        <v>0.4</v>
      </c>
      <c r="G449" s="37">
        <v>6</v>
      </c>
      <c r="H449" s="62">
        <v>2.4</v>
      </c>
      <c r="I449" s="62">
        <v>2.58</v>
      </c>
      <c r="J449" s="37">
        <v>182</v>
      </c>
      <c r="K449" s="37" t="s">
        <v>83</v>
      </c>
      <c r="L449" s="37" t="s">
        <v>45</v>
      </c>
      <c r="M449" s="38" t="s">
        <v>82</v>
      </c>
      <c r="N449" s="38"/>
      <c r="O449" s="37">
        <v>40</v>
      </c>
      <c r="P449" s="103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49" s="806"/>
      <c r="R449" s="806"/>
      <c r="S449" s="806"/>
      <c r="T449" s="807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IFERROR(IF(Y449=0,"",ROUNDUP(Y449/H449,0)*0.00651),"")</f>
        <v/>
      </c>
      <c r="AA449" s="68" t="s">
        <v>45</v>
      </c>
      <c r="AB449" s="69" t="s">
        <v>45</v>
      </c>
      <c r="AC449" s="536" t="s">
        <v>720</v>
      </c>
      <c r="AG449" s="78"/>
      <c r="AJ449" s="84" t="s">
        <v>45</v>
      </c>
      <c r="AK449" s="84">
        <v>0</v>
      </c>
      <c r="BB449" s="537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x14ac:dyDescent="0.2">
      <c r="A450" s="814"/>
      <c r="B450" s="814"/>
      <c r="C450" s="814"/>
      <c r="D450" s="814"/>
      <c r="E450" s="814"/>
      <c r="F450" s="814"/>
      <c r="G450" s="814"/>
      <c r="H450" s="814"/>
      <c r="I450" s="814"/>
      <c r="J450" s="814"/>
      <c r="K450" s="814"/>
      <c r="L450" s="814"/>
      <c r="M450" s="814"/>
      <c r="N450" s="814"/>
      <c r="O450" s="815"/>
      <c r="P450" s="811" t="s">
        <v>40</v>
      </c>
      <c r="Q450" s="812"/>
      <c r="R450" s="812"/>
      <c r="S450" s="812"/>
      <c r="T450" s="812"/>
      <c r="U450" s="812"/>
      <c r="V450" s="813"/>
      <c r="W450" s="42" t="s">
        <v>39</v>
      </c>
      <c r="X450" s="43">
        <f>IFERROR(X445/H445,"0")+IFERROR(X446/H446,"0")+IFERROR(X447/H447,"0")+IFERROR(X448/H448,"0")+IFERROR(X449/H449,"0")</f>
        <v>0</v>
      </c>
      <c r="Y450" s="43">
        <f>IFERROR(Y445/H445,"0")+IFERROR(Y446/H446,"0")+IFERROR(Y447/H447,"0")+IFERROR(Y448/H448,"0")+IFERROR(Y449/H449,"0")</f>
        <v>0</v>
      </c>
      <c r="Z450" s="43">
        <f>IFERROR(IF(Z445="",0,Z445),"0")+IFERROR(IF(Z446="",0,Z446),"0")+IFERROR(IF(Z447="",0,Z447),"0")+IFERROR(IF(Z448="",0,Z448),"0")+IFERROR(IF(Z449="",0,Z449),"0")</f>
        <v>0</v>
      </c>
      <c r="AA450" s="67"/>
      <c r="AB450" s="67"/>
      <c r="AC450" s="67"/>
    </row>
    <row r="451" spans="1:68" x14ac:dyDescent="0.2">
      <c r="A451" s="814"/>
      <c r="B451" s="814"/>
      <c r="C451" s="814"/>
      <c r="D451" s="814"/>
      <c r="E451" s="814"/>
      <c r="F451" s="814"/>
      <c r="G451" s="814"/>
      <c r="H451" s="814"/>
      <c r="I451" s="814"/>
      <c r="J451" s="814"/>
      <c r="K451" s="814"/>
      <c r="L451" s="814"/>
      <c r="M451" s="814"/>
      <c r="N451" s="814"/>
      <c r="O451" s="815"/>
      <c r="P451" s="811" t="s">
        <v>40</v>
      </c>
      <c r="Q451" s="812"/>
      <c r="R451" s="812"/>
      <c r="S451" s="812"/>
      <c r="T451" s="812"/>
      <c r="U451" s="812"/>
      <c r="V451" s="813"/>
      <c r="W451" s="42" t="s">
        <v>0</v>
      </c>
      <c r="X451" s="43">
        <f>IFERROR(SUM(X445:X449),"0")</f>
        <v>0</v>
      </c>
      <c r="Y451" s="43">
        <f>IFERROR(SUM(Y445:Y449),"0")</f>
        <v>0</v>
      </c>
      <c r="Z451" s="42"/>
      <c r="AA451" s="67"/>
      <c r="AB451" s="67"/>
      <c r="AC451" s="67"/>
    </row>
    <row r="452" spans="1:68" ht="14.25" customHeight="1" x14ac:dyDescent="0.25">
      <c r="A452" s="803" t="s">
        <v>190</v>
      </c>
      <c r="B452" s="803"/>
      <c r="C452" s="803"/>
      <c r="D452" s="803"/>
      <c r="E452" s="803"/>
      <c r="F452" s="803"/>
      <c r="G452" s="803"/>
      <c r="H452" s="803"/>
      <c r="I452" s="803"/>
      <c r="J452" s="803"/>
      <c r="K452" s="803"/>
      <c r="L452" s="803"/>
      <c r="M452" s="803"/>
      <c r="N452" s="803"/>
      <c r="O452" s="803"/>
      <c r="P452" s="803"/>
      <c r="Q452" s="803"/>
      <c r="R452" s="803"/>
      <c r="S452" s="803"/>
      <c r="T452" s="803"/>
      <c r="U452" s="803"/>
      <c r="V452" s="803"/>
      <c r="W452" s="803"/>
      <c r="X452" s="803"/>
      <c r="Y452" s="803"/>
      <c r="Z452" s="803"/>
      <c r="AA452" s="66"/>
      <c r="AB452" s="66"/>
      <c r="AC452" s="80"/>
    </row>
    <row r="453" spans="1:68" ht="27" customHeight="1" x14ac:dyDescent="0.25">
      <c r="A453" s="63" t="s">
        <v>721</v>
      </c>
      <c r="B453" s="63" t="s">
        <v>722</v>
      </c>
      <c r="C453" s="36">
        <v>4301060441</v>
      </c>
      <c r="D453" s="804">
        <v>4607091389357</v>
      </c>
      <c r="E453" s="804"/>
      <c r="F453" s="62">
        <v>1.5</v>
      </c>
      <c r="G453" s="37">
        <v>6</v>
      </c>
      <c r="H453" s="62">
        <v>9</v>
      </c>
      <c r="I453" s="62">
        <v>9.4350000000000005</v>
      </c>
      <c r="J453" s="37">
        <v>64</v>
      </c>
      <c r="K453" s="37" t="s">
        <v>106</v>
      </c>
      <c r="L453" s="37" t="s">
        <v>45</v>
      </c>
      <c r="M453" s="38" t="s">
        <v>112</v>
      </c>
      <c r="N453" s="38"/>
      <c r="O453" s="37">
        <v>40</v>
      </c>
      <c r="P453" s="1038" t="s">
        <v>723</v>
      </c>
      <c r="Q453" s="806"/>
      <c r="R453" s="806"/>
      <c r="S453" s="806"/>
      <c r="T453" s="807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IFERROR(IF(Y453=0,"",ROUNDUP(Y453/H453,0)*0.01898),"")</f>
        <v/>
      </c>
      <c r="AA453" s="68" t="s">
        <v>45</v>
      </c>
      <c r="AB453" s="69" t="s">
        <v>45</v>
      </c>
      <c r="AC453" s="538" t="s">
        <v>724</v>
      </c>
      <c r="AG453" s="78"/>
      <c r="AJ453" s="84" t="s">
        <v>45</v>
      </c>
      <c r="AK453" s="84">
        <v>0</v>
      </c>
      <c r="BB453" s="539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x14ac:dyDescent="0.2">
      <c r="A454" s="814"/>
      <c r="B454" s="814"/>
      <c r="C454" s="814"/>
      <c r="D454" s="814"/>
      <c r="E454" s="814"/>
      <c r="F454" s="814"/>
      <c r="G454" s="814"/>
      <c r="H454" s="814"/>
      <c r="I454" s="814"/>
      <c r="J454" s="814"/>
      <c r="K454" s="814"/>
      <c r="L454" s="814"/>
      <c r="M454" s="814"/>
      <c r="N454" s="814"/>
      <c r="O454" s="815"/>
      <c r="P454" s="811" t="s">
        <v>40</v>
      </c>
      <c r="Q454" s="812"/>
      <c r="R454" s="812"/>
      <c r="S454" s="812"/>
      <c r="T454" s="812"/>
      <c r="U454" s="812"/>
      <c r="V454" s="813"/>
      <c r="W454" s="42" t="s">
        <v>39</v>
      </c>
      <c r="X454" s="43">
        <f>IFERROR(X453/H453,"0")</f>
        <v>0</v>
      </c>
      <c r="Y454" s="43">
        <f>IFERROR(Y453/H453,"0")</f>
        <v>0</v>
      </c>
      <c r="Z454" s="43">
        <f>IFERROR(IF(Z453="",0,Z453),"0")</f>
        <v>0</v>
      </c>
      <c r="AA454" s="67"/>
      <c r="AB454" s="67"/>
      <c r="AC454" s="67"/>
    </row>
    <row r="455" spans="1:68" x14ac:dyDescent="0.2">
      <c r="A455" s="814"/>
      <c r="B455" s="814"/>
      <c r="C455" s="814"/>
      <c r="D455" s="814"/>
      <c r="E455" s="814"/>
      <c r="F455" s="814"/>
      <c r="G455" s="814"/>
      <c r="H455" s="814"/>
      <c r="I455" s="814"/>
      <c r="J455" s="814"/>
      <c r="K455" s="814"/>
      <c r="L455" s="814"/>
      <c r="M455" s="814"/>
      <c r="N455" s="814"/>
      <c r="O455" s="815"/>
      <c r="P455" s="811" t="s">
        <v>40</v>
      </c>
      <c r="Q455" s="812"/>
      <c r="R455" s="812"/>
      <c r="S455" s="812"/>
      <c r="T455" s="812"/>
      <c r="U455" s="812"/>
      <c r="V455" s="813"/>
      <c r="W455" s="42" t="s">
        <v>0</v>
      </c>
      <c r="X455" s="43">
        <f>IFERROR(SUM(X453:X453),"0")</f>
        <v>0</v>
      </c>
      <c r="Y455" s="43">
        <f>IFERROR(SUM(Y453:Y453),"0")</f>
        <v>0</v>
      </c>
      <c r="Z455" s="42"/>
      <c r="AA455" s="67"/>
      <c r="AB455" s="67"/>
      <c r="AC455" s="67"/>
    </row>
    <row r="456" spans="1:68" ht="27.75" customHeight="1" x14ac:dyDescent="0.2">
      <c r="A456" s="801" t="s">
        <v>725</v>
      </c>
      <c r="B456" s="801"/>
      <c r="C456" s="801"/>
      <c r="D456" s="801"/>
      <c r="E456" s="801"/>
      <c r="F456" s="801"/>
      <c r="G456" s="801"/>
      <c r="H456" s="801"/>
      <c r="I456" s="801"/>
      <c r="J456" s="801"/>
      <c r="K456" s="801"/>
      <c r="L456" s="801"/>
      <c r="M456" s="801"/>
      <c r="N456" s="801"/>
      <c r="O456" s="801"/>
      <c r="P456" s="801"/>
      <c r="Q456" s="801"/>
      <c r="R456" s="801"/>
      <c r="S456" s="801"/>
      <c r="T456" s="801"/>
      <c r="U456" s="801"/>
      <c r="V456" s="801"/>
      <c r="W456" s="801"/>
      <c r="X456" s="801"/>
      <c r="Y456" s="801"/>
      <c r="Z456" s="801"/>
      <c r="AA456" s="54"/>
      <c r="AB456" s="54"/>
      <c r="AC456" s="54"/>
    </row>
    <row r="457" spans="1:68" ht="16.5" customHeight="1" x14ac:dyDescent="0.25">
      <c r="A457" s="802" t="s">
        <v>726</v>
      </c>
      <c r="B457" s="802"/>
      <c r="C457" s="802"/>
      <c r="D457" s="802"/>
      <c r="E457" s="802"/>
      <c r="F457" s="802"/>
      <c r="G457" s="802"/>
      <c r="H457" s="802"/>
      <c r="I457" s="802"/>
      <c r="J457" s="802"/>
      <c r="K457" s="802"/>
      <c r="L457" s="802"/>
      <c r="M457" s="802"/>
      <c r="N457" s="802"/>
      <c r="O457" s="802"/>
      <c r="P457" s="802"/>
      <c r="Q457" s="802"/>
      <c r="R457" s="802"/>
      <c r="S457" s="802"/>
      <c r="T457" s="802"/>
      <c r="U457" s="802"/>
      <c r="V457" s="802"/>
      <c r="W457" s="802"/>
      <c r="X457" s="802"/>
      <c r="Y457" s="802"/>
      <c r="Z457" s="802"/>
      <c r="AA457" s="65"/>
      <c r="AB457" s="65"/>
      <c r="AC457" s="79"/>
    </row>
    <row r="458" spans="1:68" ht="14.25" customHeight="1" x14ac:dyDescent="0.25">
      <c r="A458" s="803" t="s">
        <v>161</v>
      </c>
      <c r="B458" s="803"/>
      <c r="C458" s="803"/>
      <c r="D458" s="803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3"/>
      <c r="P458" s="803"/>
      <c r="Q458" s="803"/>
      <c r="R458" s="803"/>
      <c r="S458" s="803"/>
      <c r="T458" s="803"/>
      <c r="U458" s="803"/>
      <c r="V458" s="803"/>
      <c r="W458" s="803"/>
      <c r="X458" s="803"/>
      <c r="Y458" s="803"/>
      <c r="Z458" s="803"/>
      <c r="AA458" s="66"/>
      <c r="AB458" s="66"/>
      <c r="AC458" s="80"/>
    </row>
    <row r="459" spans="1:68" ht="27" customHeight="1" x14ac:dyDescent="0.25">
      <c r="A459" s="63" t="s">
        <v>727</v>
      </c>
      <c r="B459" s="63" t="s">
        <v>728</v>
      </c>
      <c r="C459" s="36">
        <v>4301031405</v>
      </c>
      <c r="D459" s="804">
        <v>4680115886100</v>
      </c>
      <c r="E459" s="804"/>
      <c r="F459" s="62">
        <v>0.9</v>
      </c>
      <c r="G459" s="37">
        <v>6</v>
      </c>
      <c r="H459" s="62">
        <v>5.4</v>
      </c>
      <c r="I459" s="62">
        <v>5.61</v>
      </c>
      <c r="J459" s="37">
        <v>132</v>
      </c>
      <c r="K459" s="37" t="s">
        <v>113</v>
      </c>
      <c r="L459" s="37" t="s">
        <v>45</v>
      </c>
      <c r="M459" s="38" t="s">
        <v>82</v>
      </c>
      <c r="N459" s="38"/>
      <c r="O459" s="37">
        <v>50</v>
      </c>
      <c r="P459" s="1039" t="s">
        <v>729</v>
      </c>
      <c r="Q459" s="806"/>
      <c r="R459" s="806"/>
      <c r="S459" s="806"/>
      <c r="T459" s="807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ref="Y459:Y472" si="67">IFERROR(IF(X459="",0,CEILING((X459/$H459),1)*$H459),"")</f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40" t="s">
        <v>730</v>
      </c>
      <c r="AG459" s="78"/>
      <c r="AJ459" s="84" t="s">
        <v>45</v>
      </c>
      <c r="AK459" s="84">
        <v>0</v>
      </c>
      <c r="BB459" s="541" t="s">
        <v>66</v>
      </c>
      <c r="BM459" s="78">
        <f t="shared" ref="BM459:BM472" si="68">IFERROR(X459*I459/H459,"0")</f>
        <v>0</v>
      </c>
      <c r="BN459" s="78">
        <f t="shared" ref="BN459:BN472" si="69">IFERROR(Y459*I459/H459,"0")</f>
        <v>0</v>
      </c>
      <c r="BO459" s="78">
        <f t="shared" ref="BO459:BO472" si="70">IFERROR(1/J459*(X459/H459),"0")</f>
        <v>0</v>
      </c>
      <c r="BP459" s="78">
        <f t="shared" ref="BP459:BP472" si="71">IFERROR(1/J459*(Y459/H459),"0")</f>
        <v>0</v>
      </c>
    </row>
    <row r="460" spans="1:68" ht="27" customHeight="1" x14ac:dyDescent="0.25">
      <c r="A460" s="63" t="s">
        <v>731</v>
      </c>
      <c r="B460" s="63" t="s">
        <v>732</v>
      </c>
      <c r="C460" s="36">
        <v>4301031406</v>
      </c>
      <c r="D460" s="804">
        <v>4680115886117</v>
      </c>
      <c r="E460" s="804"/>
      <c r="F460" s="62">
        <v>0.9</v>
      </c>
      <c r="G460" s="37">
        <v>6</v>
      </c>
      <c r="H460" s="62">
        <v>5.4</v>
      </c>
      <c r="I460" s="62">
        <v>5.61</v>
      </c>
      <c r="J460" s="37">
        <v>132</v>
      </c>
      <c r="K460" s="37" t="s">
        <v>113</v>
      </c>
      <c r="L460" s="37" t="s">
        <v>45</v>
      </c>
      <c r="M460" s="38" t="s">
        <v>82</v>
      </c>
      <c r="N460" s="38"/>
      <c r="O460" s="37">
        <v>50</v>
      </c>
      <c r="P460" s="1040" t="s">
        <v>733</v>
      </c>
      <c r="Q460" s="806"/>
      <c r="R460" s="806"/>
      <c r="S460" s="806"/>
      <c r="T460" s="807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7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42" t="s">
        <v>734</v>
      </c>
      <c r="AG460" s="78"/>
      <c r="AJ460" s="84" t="s">
        <v>45</v>
      </c>
      <c r="AK460" s="84">
        <v>0</v>
      </c>
      <c r="BB460" s="543" t="s">
        <v>66</v>
      </c>
      <c r="BM460" s="78">
        <f t="shared" si="68"/>
        <v>0</v>
      </c>
      <c r="BN460" s="78">
        <f t="shared" si="69"/>
        <v>0</v>
      </c>
      <c r="BO460" s="78">
        <f t="shared" si="70"/>
        <v>0</v>
      </c>
      <c r="BP460" s="78">
        <f t="shared" si="71"/>
        <v>0</v>
      </c>
    </row>
    <row r="461" spans="1:68" ht="27" customHeight="1" x14ac:dyDescent="0.25">
      <c r="A461" s="63" t="s">
        <v>731</v>
      </c>
      <c r="B461" s="63" t="s">
        <v>735</v>
      </c>
      <c r="C461" s="36">
        <v>4301031382</v>
      </c>
      <c r="D461" s="804">
        <v>4680115886117</v>
      </c>
      <c r="E461" s="804"/>
      <c r="F461" s="62">
        <v>0.9</v>
      </c>
      <c r="G461" s="37">
        <v>6</v>
      </c>
      <c r="H461" s="62">
        <v>5.4</v>
      </c>
      <c r="I461" s="62">
        <v>5.61</v>
      </c>
      <c r="J461" s="37">
        <v>132</v>
      </c>
      <c r="K461" s="37" t="s">
        <v>113</v>
      </c>
      <c r="L461" s="37" t="s">
        <v>45</v>
      </c>
      <c r="M461" s="38" t="s">
        <v>82</v>
      </c>
      <c r="N461" s="38"/>
      <c r="O461" s="37">
        <v>50</v>
      </c>
      <c r="P461" s="1041" t="s">
        <v>733</v>
      </c>
      <c r="Q461" s="806"/>
      <c r="R461" s="806"/>
      <c r="S461" s="806"/>
      <c r="T461" s="807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7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44" t="s">
        <v>734</v>
      </c>
      <c r="AG461" s="78"/>
      <c r="AJ461" s="84" t="s">
        <v>45</v>
      </c>
      <c r="AK461" s="84">
        <v>0</v>
      </c>
      <c r="BB461" s="545" t="s">
        <v>66</v>
      </c>
      <c r="BM461" s="78">
        <f t="shared" si="68"/>
        <v>0</v>
      </c>
      <c r="BN461" s="78">
        <f t="shared" si="69"/>
        <v>0</v>
      </c>
      <c r="BO461" s="78">
        <f t="shared" si="70"/>
        <v>0</v>
      </c>
      <c r="BP461" s="78">
        <f t="shared" si="71"/>
        <v>0</v>
      </c>
    </row>
    <row r="462" spans="1:68" ht="27" customHeight="1" x14ac:dyDescent="0.25">
      <c r="A462" s="63" t="s">
        <v>736</v>
      </c>
      <c r="B462" s="63" t="s">
        <v>737</v>
      </c>
      <c r="C462" s="36">
        <v>4301031402</v>
      </c>
      <c r="D462" s="804">
        <v>4680115886124</v>
      </c>
      <c r="E462" s="804"/>
      <c r="F462" s="62">
        <v>0.9</v>
      </c>
      <c r="G462" s="37">
        <v>6</v>
      </c>
      <c r="H462" s="62">
        <v>5.4</v>
      </c>
      <c r="I462" s="62">
        <v>5.61</v>
      </c>
      <c r="J462" s="37">
        <v>132</v>
      </c>
      <c r="K462" s="37" t="s">
        <v>113</v>
      </c>
      <c r="L462" s="37" t="s">
        <v>45</v>
      </c>
      <c r="M462" s="38" t="s">
        <v>82</v>
      </c>
      <c r="N462" s="38"/>
      <c r="O462" s="37">
        <v>50</v>
      </c>
      <c r="P462" s="1042" t="s">
        <v>738</v>
      </c>
      <c r="Q462" s="806"/>
      <c r="R462" s="806"/>
      <c r="S462" s="806"/>
      <c r="T462" s="807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7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46" t="s">
        <v>739</v>
      </c>
      <c r="AG462" s="78"/>
      <c r="AJ462" s="84" t="s">
        <v>45</v>
      </c>
      <c r="AK462" s="84">
        <v>0</v>
      </c>
      <c r="BB462" s="547" t="s">
        <v>66</v>
      </c>
      <c r="BM462" s="78">
        <f t="shared" si="68"/>
        <v>0</v>
      </c>
      <c r="BN462" s="78">
        <f t="shared" si="69"/>
        <v>0</v>
      </c>
      <c r="BO462" s="78">
        <f t="shared" si="70"/>
        <v>0</v>
      </c>
      <c r="BP462" s="78">
        <f t="shared" si="71"/>
        <v>0</v>
      </c>
    </row>
    <row r="463" spans="1:68" ht="27" customHeight="1" x14ac:dyDescent="0.25">
      <c r="A463" s="63" t="s">
        <v>740</v>
      </c>
      <c r="B463" s="63" t="s">
        <v>741</v>
      </c>
      <c r="C463" s="36">
        <v>4301031335</v>
      </c>
      <c r="D463" s="804">
        <v>4680115883147</v>
      </c>
      <c r="E463" s="804"/>
      <c r="F463" s="62">
        <v>0.28000000000000003</v>
      </c>
      <c r="G463" s="37">
        <v>6</v>
      </c>
      <c r="H463" s="62">
        <v>1.68</v>
      </c>
      <c r="I463" s="62">
        <v>1.81</v>
      </c>
      <c r="J463" s="37">
        <v>234</v>
      </c>
      <c r="K463" s="37" t="s">
        <v>123</v>
      </c>
      <c r="L463" s="37" t="s">
        <v>45</v>
      </c>
      <c r="M463" s="38" t="s">
        <v>82</v>
      </c>
      <c r="N463" s="38"/>
      <c r="O463" s="37">
        <v>50</v>
      </c>
      <c r="P463" s="104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3" s="806"/>
      <c r="R463" s="806"/>
      <c r="S463" s="806"/>
      <c r="T463" s="807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67"/>
        <v>0</v>
      </c>
      <c r="Z463" s="41" t="str">
        <f t="shared" ref="Z463:Z472" si="72">IFERROR(IF(Y463=0,"",ROUNDUP(Y463/H463,0)*0.00502),"")</f>
        <v/>
      </c>
      <c r="AA463" s="68" t="s">
        <v>45</v>
      </c>
      <c r="AB463" s="69" t="s">
        <v>45</v>
      </c>
      <c r="AC463" s="548" t="s">
        <v>730</v>
      </c>
      <c r="AG463" s="78"/>
      <c r="AJ463" s="84" t="s">
        <v>45</v>
      </c>
      <c r="AK463" s="84">
        <v>0</v>
      </c>
      <c r="BB463" s="549" t="s">
        <v>66</v>
      </c>
      <c r="BM463" s="78">
        <f t="shared" si="68"/>
        <v>0</v>
      </c>
      <c r="BN463" s="78">
        <f t="shared" si="69"/>
        <v>0</v>
      </c>
      <c r="BO463" s="78">
        <f t="shared" si="70"/>
        <v>0</v>
      </c>
      <c r="BP463" s="78">
        <f t="shared" si="71"/>
        <v>0</v>
      </c>
    </row>
    <row r="464" spans="1:68" ht="27" customHeight="1" x14ac:dyDescent="0.25">
      <c r="A464" s="63" t="s">
        <v>740</v>
      </c>
      <c r="B464" s="63" t="s">
        <v>742</v>
      </c>
      <c r="C464" s="36">
        <v>4301031366</v>
      </c>
      <c r="D464" s="804">
        <v>4680115883147</v>
      </c>
      <c r="E464" s="804"/>
      <c r="F464" s="62">
        <v>0.28000000000000003</v>
      </c>
      <c r="G464" s="37">
        <v>6</v>
      </c>
      <c r="H464" s="62">
        <v>1.68</v>
      </c>
      <c r="I464" s="62">
        <v>1.81</v>
      </c>
      <c r="J464" s="37">
        <v>234</v>
      </c>
      <c r="K464" s="37" t="s">
        <v>123</v>
      </c>
      <c r="L464" s="37" t="s">
        <v>45</v>
      </c>
      <c r="M464" s="38" t="s">
        <v>82</v>
      </c>
      <c r="N464" s="38"/>
      <c r="O464" s="37">
        <v>50</v>
      </c>
      <c r="P464" s="1044" t="s">
        <v>743</v>
      </c>
      <c r="Q464" s="806"/>
      <c r="R464" s="806"/>
      <c r="S464" s="806"/>
      <c r="T464" s="807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67"/>
        <v>0</v>
      </c>
      <c r="Z464" s="41" t="str">
        <f t="shared" si="72"/>
        <v/>
      </c>
      <c r="AA464" s="68" t="s">
        <v>45</v>
      </c>
      <c r="AB464" s="69" t="s">
        <v>45</v>
      </c>
      <c r="AC464" s="550" t="s">
        <v>730</v>
      </c>
      <c r="AG464" s="78"/>
      <c r="AJ464" s="84" t="s">
        <v>45</v>
      </c>
      <c r="AK464" s="84">
        <v>0</v>
      </c>
      <c r="BB464" s="551" t="s">
        <v>66</v>
      </c>
      <c r="BM464" s="78">
        <f t="shared" si="68"/>
        <v>0</v>
      </c>
      <c r="BN464" s="78">
        <f t="shared" si="69"/>
        <v>0</v>
      </c>
      <c r="BO464" s="78">
        <f t="shared" si="70"/>
        <v>0</v>
      </c>
      <c r="BP464" s="78">
        <f t="shared" si="71"/>
        <v>0</v>
      </c>
    </row>
    <row r="465" spans="1:68" ht="27" customHeight="1" x14ac:dyDescent="0.25">
      <c r="A465" s="63" t="s">
        <v>744</v>
      </c>
      <c r="B465" s="63" t="s">
        <v>745</v>
      </c>
      <c r="C465" s="36">
        <v>4301031362</v>
      </c>
      <c r="D465" s="804">
        <v>4607091384338</v>
      </c>
      <c r="E465" s="804"/>
      <c r="F465" s="62">
        <v>0.35</v>
      </c>
      <c r="G465" s="37">
        <v>6</v>
      </c>
      <c r="H465" s="62">
        <v>2.1</v>
      </c>
      <c r="I465" s="62">
        <v>2.23</v>
      </c>
      <c r="J465" s="37">
        <v>234</v>
      </c>
      <c r="K465" s="37" t="s">
        <v>123</v>
      </c>
      <c r="L465" s="37" t="s">
        <v>45</v>
      </c>
      <c r="M465" s="38" t="s">
        <v>82</v>
      </c>
      <c r="N465" s="38"/>
      <c r="O465" s="37">
        <v>50</v>
      </c>
      <c r="P465" s="104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5" s="806"/>
      <c r="R465" s="806"/>
      <c r="S465" s="806"/>
      <c r="T465" s="807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67"/>
        <v>0</v>
      </c>
      <c r="Z465" s="41" t="str">
        <f t="shared" si="72"/>
        <v/>
      </c>
      <c r="AA465" s="68" t="s">
        <v>45</v>
      </c>
      <c r="AB465" s="69" t="s">
        <v>45</v>
      </c>
      <c r="AC465" s="552" t="s">
        <v>730</v>
      </c>
      <c r="AG465" s="78"/>
      <c r="AJ465" s="84" t="s">
        <v>45</v>
      </c>
      <c r="AK465" s="84">
        <v>0</v>
      </c>
      <c r="BB465" s="553" t="s">
        <v>66</v>
      </c>
      <c r="BM465" s="78">
        <f t="shared" si="68"/>
        <v>0</v>
      </c>
      <c r="BN465" s="78">
        <f t="shared" si="69"/>
        <v>0</v>
      </c>
      <c r="BO465" s="78">
        <f t="shared" si="70"/>
        <v>0</v>
      </c>
      <c r="BP465" s="78">
        <f t="shared" si="71"/>
        <v>0</v>
      </c>
    </row>
    <row r="466" spans="1:68" ht="37.5" customHeight="1" x14ac:dyDescent="0.25">
      <c r="A466" s="63" t="s">
        <v>746</v>
      </c>
      <c r="B466" s="63" t="s">
        <v>747</v>
      </c>
      <c r="C466" s="36">
        <v>4301031336</v>
      </c>
      <c r="D466" s="804">
        <v>4680115883154</v>
      </c>
      <c r="E466" s="804"/>
      <c r="F466" s="62">
        <v>0.28000000000000003</v>
      </c>
      <c r="G466" s="37">
        <v>6</v>
      </c>
      <c r="H466" s="62">
        <v>1.68</v>
      </c>
      <c r="I466" s="62">
        <v>1.81</v>
      </c>
      <c r="J466" s="37">
        <v>234</v>
      </c>
      <c r="K466" s="37" t="s">
        <v>123</v>
      </c>
      <c r="L466" s="37" t="s">
        <v>45</v>
      </c>
      <c r="M466" s="38" t="s">
        <v>82</v>
      </c>
      <c r="N466" s="38"/>
      <c r="O466" s="37">
        <v>50</v>
      </c>
      <c r="P466" s="104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66" s="806"/>
      <c r="R466" s="806"/>
      <c r="S466" s="806"/>
      <c r="T466" s="807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7"/>
        <v>0</v>
      </c>
      <c r="Z466" s="41" t="str">
        <f t="shared" si="72"/>
        <v/>
      </c>
      <c r="AA466" s="68" t="s">
        <v>45</v>
      </c>
      <c r="AB466" s="69" t="s">
        <v>45</v>
      </c>
      <c r="AC466" s="554" t="s">
        <v>748</v>
      </c>
      <c r="AG466" s="78"/>
      <c r="AJ466" s="84" t="s">
        <v>45</v>
      </c>
      <c r="AK466" s="84">
        <v>0</v>
      </c>
      <c r="BB466" s="555" t="s">
        <v>66</v>
      </c>
      <c r="BM466" s="78">
        <f t="shared" si="68"/>
        <v>0</v>
      </c>
      <c r="BN466" s="78">
        <f t="shared" si="69"/>
        <v>0</v>
      </c>
      <c r="BO466" s="78">
        <f t="shared" si="70"/>
        <v>0</v>
      </c>
      <c r="BP466" s="78">
        <f t="shared" si="71"/>
        <v>0</v>
      </c>
    </row>
    <row r="467" spans="1:68" ht="37.5" customHeight="1" x14ac:dyDescent="0.25">
      <c r="A467" s="63" t="s">
        <v>746</v>
      </c>
      <c r="B467" s="63" t="s">
        <v>749</v>
      </c>
      <c r="C467" s="36">
        <v>4301031374</v>
      </c>
      <c r="D467" s="804">
        <v>4680115883154</v>
      </c>
      <c r="E467" s="804"/>
      <c r="F467" s="62">
        <v>0.28000000000000003</v>
      </c>
      <c r="G467" s="37">
        <v>6</v>
      </c>
      <c r="H467" s="62">
        <v>1.68</v>
      </c>
      <c r="I467" s="62">
        <v>1.81</v>
      </c>
      <c r="J467" s="37">
        <v>234</v>
      </c>
      <c r="K467" s="37" t="s">
        <v>123</v>
      </c>
      <c r="L467" s="37" t="s">
        <v>45</v>
      </c>
      <c r="M467" s="38" t="s">
        <v>82</v>
      </c>
      <c r="N467" s="38"/>
      <c r="O467" s="37">
        <v>50</v>
      </c>
      <c r="P467" s="1047" t="s">
        <v>750</v>
      </c>
      <c r="Q467" s="806"/>
      <c r="R467" s="806"/>
      <c r="S467" s="806"/>
      <c r="T467" s="807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67"/>
        <v>0</v>
      </c>
      <c r="Z467" s="41" t="str">
        <f t="shared" si="72"/>
        <v/>
      </c>
      <c r="AA467" s="68" t="s">
        <v>45</v>
      </c>
      <c r="AB467" s="69" t="s">
        <v>45</v>
      </c>
      <c r="AC467" s="556" t="s">
        <v>748</v>
      </c>
      <c r="AG467" s="78"/>
      <c r="AJ467" s="84" t="s">
        <v>45</v>
      </c>
      <c r="AK467" s="84">
        <v>0</v>
      </c>
      <c r="BB467" s="557" t="s">
        <v>66</v>
      </c>
      <c r="BM467" s="78">
        <f t="shared" si="68"/>
        <v>0</v>
      </c>
      <c r="BN467" s="78">
        <f t="shared" si="69"/>
        <v>0</v>
      </c>
      <c r="BO467" s="78">
        <f t="shared" si="70"/>
        <v>0</v>
      </c>
      <c r="BP467" s="78">
        <f t="shared" si="71"/>
        <v>0</v>
      </c>
    </row>
    <row r="468" spans="1:68" ht="37.5" customHeight="1" x14ac:dyDescent="0.25">
      <c r="A468" s="63" t="s">
        <v>751</v>
      </c>
      <c r="B468" s="63" t="s">
        <v>752</v>
      </c>
      <c r="C468" s="36">
        <v>4301031361</v>
      </c>
      <c r="D468" s="804">
        <v>4607091389524</v>
      </c>
      <c r="E468" s="804"/>
      <c r="F468" s="62">
        <v>0.35</v>
      </c>
      <c r="G468" s="37">
        <v>6</v>
      </c>
      <c r="H468" s="62">
        <v>2.1</v>
      </c>
      <c r="I468" s="62">
        <v>2.23</v>
      </c>
      <c r="J468" s="37">
        <v>234</v>
      </c>
      <c r="K468" s="37" t="s">
        <v>123</v>
      </c>
      <c r="L468" s="37" t="s">
        <v>45</v>
      </c>
      <c r="M468" s="38" t="s">
        <v>82</v>
      </c>
      <c r="N468" s="38"/>
      <c r="O468" s="37">
        <v>50</v>
      </c>
      <c r="P468" s="104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68" s="806"/>
      <c r="R468" s="806"/>
      <c r="S468" s="806"/>
      <c r="T468" s="807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67"/>
        <v>0</v>
      </c>
      <c r="Z468" s="41" t="str">
        <f t="shared" si="72"/>
        <v/>
      </c>
      <c r="AA468" s="68" t="s">
        <v>45</v>
      </c>
      <c r="AB468" s="69" t="s">
        <v>45</v>
      </c>
      <c r="AC468" s="558" t="s">
        <v>748</v>
      </c>
      <c r="AG468" s="78"/>
      <c r="AJ468" s="84" t="s">
        <v>45</v>
      </c>
      <c r="AK468" s="84">
        <v>0</v>
      </c>
      <c r="BB468" s="559" t="s">
        <v>66</v>
      </c>
      <c r="BM468" s="78">
        <f t="shared" si="68"/>
        <v>0</v>
      </c>
      <c r="BN468" s="78">
        <f t="shared" si="69"/>
        <v>0</v>
      </c>
      <c r="BO468" s="78">
        <f t="shared" si="70"/>
        <v>0</v>
      </c>
      <c r="BP468" s="78">
        <f t="shared" si="71"/>
        <v>0</v>
      </c>
    </row>
    <row r="469" spans="1:68" ht="27" customHeight="1" x14ac:dyDescent="0.25">
      <c r="A469" s="63" t="s">
        <v>753</v>
      </c>
      <c r="B469" s="63" t="s">
        <v>754</v>
      </c>
      <c r="C469" s="36">
        <v>4301031337</v>
      </c>
      <c r="D469" s="804">
        <v>4680115883161</v>
      </c>
      <c r="E469" s="804"/>
      <c r="F469" s="62">
        <v>0.28000000000000003</v>
      </c>
      <c r="G469" s="37">
        <v>6</v>
      </c>
      <c r="H469" s="62">
        <v>1.68</v>
      </c>
      <c r="I469" s="62">
        <v>1.81</v>
      </c>
      <c r="J469" s="37">
        <v>234</v>
      </c>
      <c r="K469" s="37" t="s">
        <v>123</v>
      </c>
      <c r="L469" s="37" t="s">
        <v>45</v>
      </c>
      <c r="M469" s="38" t="s">
        <v>82</v>
      </c>
      <c r="N469" s="38"/>
      <c r="O469" s="37">
        <v>50</v>
      </c>
      <c r="P469" s="104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69" s="806"/>
      <c r="R469" s="806"/>
      <c r="S469" s="806"/>
      <c r="T469" s="807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67"/>
        <v>0</v>
      </c>
      <c r="Z469" s="41" t="str">
        <f t="shared" si="72"/>
        <v/>
      </c>
      <c r="AA469" s="68" t="s">
        <v>45</v>
      </c>
      <c r="AB469" s="69" t="s">
        <v>45</v>
      </c>
      <c r="AC469" s="560" t="s">
        <v>755</v>
      </c>
      <c r="AG469" s="78"/>
      <c r="AJ469" s="84" t="s">
        <v>45</v>
      </c>
      <c r="AK469" s="84">
        <v>0</v>
      </c>
      <c r="BB469" s="561" t="s">
        <v>66</v>
      </c>
      <c r="BM469" s="78">
        <f t="shared" si="68"/>
        <v>0</v>
      </c>
      <c r="BN469" s="78">
        <f t="shared" si="69"/>
        <v>0</v>
      </c>
      <c r="BO469" s="78">
        <f t="shared" si="70"/>
        <v>0</v>
      </c>
      <c r="BP469" s="78">
        <f t="shared" si="71"/>
        <v>0</v>
      </c>
    </row>
    <row r="470" spans="1:68" ht="27" customHeight="1" x14ac:dyDescent="0.25">
      <c r="A470" s="63" t="s">
        <v>753</v>
      </c>
      <c r="B470" s="63" t="s">
        <v>756</v>
      </c>
      <c r="C470" s="36">
        <v>4301031364</v>
      </c>
      <c r="D470" s="804">
        <v>4680115883161</v>
      </c>
      <c r="E470" s="804"/>
      <c r="F470" s="62">
        <v>0.28000000000000003</v>
      </c>
      <c r="G470" s="37">
        <v>6</v>
      </c>
      <c r="H470" s="62">
        <v>1.68</v>
      </c>
      <c r="I470" s="62">
        <v>1.81</v>
      </c>
      <c r="J470" s="37">
        <v>234</v>
      </c>
      <c r="K470" s="37" t="s">
        <v>123</v>
      </c>
      <c r="L470" s="37" t="s">
        <v>45</v>
      </c>
      <c r="M470" s="38" t="s">
        <v>82</v>
      </c>
      <c r="N470" s="38"/>
      <c r="O470" s="37">
        <v>50</v>
      </c>
      <c r="P470" s="1050" t="s">
        <v>757</v>
      </c>
      <c r="Q470" s="806"/>
      <c r="R470" s="806"/>
      <c r="S470" s="806"/>
      <c r="T470" s="807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67"/>
        <v>0</v>
      </c>
      <c r="Z470" s="41" t="str">
        <f t="shared" si="72"/>
        <v/>
      </c>
      <c r="AA470" s="68" t="s">
        <v>45</v>
      </c>
      <c r="AB470" s="69" t="s">
        <v>45</v>
      </c>
      <c r="AC470" s="562" t="s">
        <v>755</v>
      </c>
      <c r="AG470" s="78"/>
      <c r="AJ470" s="84" t="s">
        <v>45</v>
      </c>
      <c r="AK470" s="84">
        <v>0</v>
      </c>
      <c r="BB470" s="563" t="s">
        <v>66</v>
      </c>
      <c r="BM470" s="78">
        <f t="shared" si="68"/>
        <v>0</v>
      </c>
      <c r="BN470" s="78">
        <f t="shared" si="69"/>
        <v>0</v>
      </c>
      <c r="BO470" s="78">
        <f t="shared" si="70"/>
        <v>0</v>
      </c>
      <c r="BP470" s="78">
        <f t="shared" si="71"/>
        <v>0</v>
      </c>
    </row>
    <row r="471" spans="1:68" ht="27" customHeight="1" x14ac:dyDescent="0.25">
      <c r="A471" s="63" t="s">
        <v>758</v>
      </c>
      <c r="B471" s="63" t="s">
        <v>759</v>
      </c>
      <c r="C471" s="36">
        <v>4301031358</v>
      </c>
      <c r="D471" s="804">
        <v>4607091389531</v>
      </c>
      <c r="E471" s="804"/>
      <c r="F471" s="62">
        <v>0.35</v>
      </c>
      <c r="G471" s="37">
        <v>6</v>
      </c>
      <c r="H471" s="62">
        <v>2.1</v>
      </c>
      <c r="I471" s="62">
        <v>2.23</v>
      </c>
      <c r="J471" s="37">
        <v>234</v>
      </c>
      <c r="K471" s="37" t="s">
        <v>123</v>
      </c>
      <c r="L471" s="37" t="s">
        <v>45</v>
      </c>
      <c r="M471" s="38" t="s">
        <v>82</v>
      </c>
      <c r="N471" s="38"/>
      <c r="O471" s="37">
        <v>50</v>
      </c>
      <c r="P471" s="105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1" s="806"/>
      <c r="R471" s="806"/>
      <c r="S471" s="806"/>
      <c r="T471" s="807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67"/>
        <v>0</v>
      </c>
      <c r="Z471" s="41" t="str">
        <f t="shared" si="72"/>
        <v/>
      </c>
      <c r="AA471" s="68" t="s">
        <v>45</v>
      </c>
      <c r="AB471" s="69" t="s">
        <v>45</v>
      </c>
      <c r="AC471" s="564" t="s">
        <v>760</v>
      </c>
      <c r="AG471" s="78"/>
      <c r="AJ471" s="84" t="s">
        <v>45</v>
      </c>
      <c r="AK471" s="84">
        <v>0</v>
      </c>
      <c r="BB471" s="565" t="s">
        <v>66</v>
      </c>
      <c r="BM471" s="78">
        <f t="shared" si="68"/>
        <v>0</v>
      </c>
      <c r="BN471" s="78">
        <f t="shared" si="69"/>
        <v>0</v>
      </c>
      <c r="BO471" s="78">
        <f t="shared" si="70"/>
        <v>0</v>
      </c>
      <c r="BP471" s="78">
        <f t="shared" si="71"/>
        <v>0</v>
      </c>
    </row>
    <row r="472" spans="1:68" ht="37.5" customHeight="1" x14ac:dyDescent="0.25">
      <c r="A472" s="63" t="s">
        <v>761</v>
      </c>
      <c r="B472" s="63" t="s">
        <v>762</v>
      </c>
      <c r="C472" s="36">
        <v>4301031360</v>
      </c>
      <c r="D472" s="804">
        <v>4607091384345</v>
      </c>
      <c r="E472" s="804"/>
      <c r="F472" s="62">
        <v>0.35</v>
      </c>
      <c r="G472" s="37">
        <v>6</v>
      </c>
      <c r="H472" s="62">
        <v>2.1</v>
      </c>
      <c r="I472" s="62">
        <v>2.23</v>
      </c>
      <c r="J472" s="37">
        <v>234</v>
      </c>
      <c r="K472" s="37" t="s">
        <v>123</v>
      </c>
      <c r="L472" s="37" t="s">
        <v>45</v>
      </c>
      <c r="M472" s="38" t="s">
        <v>82</v>
      </c>
      <c r="N472" s="38"/>
      <c r="O472" s="37">
        <v>50</v>
      </c>
      <c r="P472" s="105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2" s="806"/>
      <c r="R472" s="806"/>
      <c r="S472" s="806"/>
      <c r="T472" s="807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67"/>
        <v>0</v>
      </c>
      <c r="Z472" s="41" t="str">
        <f t="shared" si="72"/>
        <v/>
      </c>
      <c r="AA472" s="68" t="s">
        <v>45</v>
      </c>
      <c r="AB472" s="69" t="s">
        <v>45</v>
      </c>
      <c r="AC472" s="566" t="s">
        <v>755</v>
      </c>
      <c r="AG472" s="78"/>
      <c r="AJ472" s="84" t="s">
        <v>45</v>
      </c>
      <c r="AK472" s="84">
        <v>0</v>
      </c>
      <c r="BB472" s="567" t="s">
        <v>66</v>
      </c>
      <c r="BM472" s="78">
        <f t="shared" si="68"/>
        <v>0</v>
      </c>
      <c r="BN472" s="78">
        <f t="shared" si="69"/>
        <v>0</v>
      </c>
      <c r="BO472" s="78">
        <f t="shared" si="70"/>
        <v>0</v>
      </c>
      <c r="BP472" s="78">
        <f t="shared" si="71"/>
        <v>0</v>
      </c>
    </row>
    <row r="473" spans="1:68" x14ac:dyDescent="0.2">
      <c r="A473" s="814"/>
      <c r="B473" s="814"/>
      <c r="C473" s="814"/>
      <c r="D473" s="814"/>
      <c r="E473" s="814"/>
      <c r="F473" s="814"/>
      <c r="G473" s="814"/>
      <c r="H473" s="814"/>
      <c r="I473" s="814"/>
      <c r="J473" s="814"/>
      <c r="K473" s="814"/>
      <c r="L473" s="814"/>
      <c r="M473" s="814"/>
      <c r="N473" s="814"/>
      <c r="O473" s="815"/>
      <c r="P473" s="811" t="s">
        <v>40</v>
      </c>
      <c r="Q473" s="812"/>
      <c r="R473" s="812"/>
      <c r="S473" s="812"/>
      <c r="T473" s="812"/>
      <c r="U473" s="812"/>
      <c r="V473" s="813"/>
      <c r="W473" s="42" t="s">
        <v>39</v>
      </c>
      <c r="X473" s="43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0</v>
      </c>
      <c r="Y473" s="43">
        <f>IFERROR(Y459/H459,"0")+IFERROR(Y460/H460,"0")+IFERROR(Y461/H461,"0")+IFERROR(Y462/H462,"0")+IFERROR(Y463/H463,"0")+IFERROR(Y464/H464,"0")+IFERROR(Y465/H465,"0")+IFERROR(Y466/H466,"0")+IFERROR(Y467/H467,"0")+IFERROR(Y468/H468,"0")+IFERROR(Y469/H469,"0")+IFERROR(Y470/H470,"0")+IFERROR(Y471/H471,"0")+IFERROR(Y472/H472,"0")</f>
        <v>0</v>
      </c>
      <c r="Z473" s="43">
        <f>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</f>
        <v>0</v>
      </c>
      <c r="AA473" s="67"/>
      <c r="AB473" s="67"/>
      <c r="AC473" s="67"/>
    </row>
    <row r="474" spans="1:68" x14ac:dyDescent="0.2">
      <c r="A474" s="814"/>
      <c r="B474" s="814"/>
      <c r="C474" s="814"/>
      <c r="D474" s="814"/>
      <c r="E474" s="814"/>
      <c r="F474" s="814"/>
      <c r="G474" s="814"/>
      <c r="H474" s="814"/>
      <c r="I474" s="814"/>
      <c r="J474" s="814"/>
      <c r="K474" s="814"/>
      <c r="L474" s="814"/>
      <c r="M474" s="814"/>
      <c r="N474" s="814"/>
      <c r="O474" s="815"/>
      <c r="P474" s="811" t="s">
        <v>40</v>
      </c>
      <c r="Q474" s="812"/>
      <c r="R474" s="812"/>
      <c r="S474" s="812"/>
      <c r="T474" s="812"/>
      <c r="U474" s="812"/>
      <c r="V474" s="813"/>
      <c r="W474" s="42" t="s">
        <v>0</v>
      </c>
      <c r="X474" s="43">
        <f>IFERROR(SUM(X459:X472),"0")</f>
        <v>0</v>
      </c>
      <c r="Y474" s="43">
        <f>IFERROR(SUM(Y459:Y472),"0")</f>
        <v>0</v>
      </c>
      <c r="Z474" s="42"/>
      <c r="AA474" s="67"/>
      <c r="AB474" s="67"/>
      <c r="AC474" s="67"/>
    </row>
    <row r="475" spans="1:68" ht="14.25" customHeight="1" x14ac:dyDescent="0.25">
      <c r="A475" s="803" t="s">
        <v>78</v>
      </c>
      <c r="B475" s="803"/>
      <c r="C475" s="803"/>
      <c r="D475" s="803"/>
      <c r="E475" s="803"/>
      <c r="F475" s="803"/>
      <c r="G475" s="803"/>
      <c r="H475" s="803"/>
      <c r="I475" s="803"/>
      <c r="J475" s="803"/>
      <c r="K475" s="803"/>
      <c r="L475" s="803"/>
      <c r="M475" s="803"/>
      <c r="N475" s="803"/>
      <c r="O475" s="803"/>
      <c r="P475" s="803"/>
      <c r="Q475" s="803"/>
      <c r="R475" s="803"/>
      <c r="S475" s="803"/>
      <c r="T475" s="803"/>
      <c r="U475" s="803"/>
      <c r="V475" s="803"/>
      <c r="W475" s="803"/>
      <c r="X475" s="803"/>
      <c r="Y475" s="803"/>
      <c r="Z475" s="803"/>
      <c r="AA475" s="66"/>
      <c r="AB475" s="66"/>
      <c r="AC475" s="80"/>
    </row>
    <row r="476" spans="1:68" ht="27" customHeight="1" x14ac:dyDescent="0.25">
      <c r="A476" s="63" t="s">
        <v>763</v>
      </c>
      <c r="B476" s="63" t="s">
        <v>764</v>
      </c>
      <c r="C476" s="36">
        <v>4301051284</v>
      </c>
      <c r="D476" s="804">
        <v>4607091384352</v>
      </c>
      <c r="E476" s="804"/>
      <c r="F476" s="62">
        <v>0.6</v>
      </c>
      <c r="G476" s="37">
        <v>4</v>
      </c>
      <c r="H476" s="62">
        <v>2.4</v>
      </c>
      <c r="I476" s="62">
        <v>2.6459999999999999</v>
      </c>
      <c r="J476" s="37">
        <v>132</v>
      </c>
      <c r="K476" s="37" t="s">
        <v>113</v>
      </c>
      <c r="L476" s="37" t="s">
        <v>45</v>
      </c>
      <c r="M476" s="38" t="s">
        <v>112</v>
      </c>
      <c r="N476" s="38"/>
      <c r="O476" s="37">
        <v>45</v>
      </c>
      <c r="P476" s="10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76" s="806"/>
      <c r="R476" s="806"/>
      <c r="S476" s="806"/>
      <c r="T476" s="807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IFERROR(IF(Y476=0,"",ROUNDUP(Y476/H476,0)*0.00902),"")</f>
        <v/>
      </c>
      <c r="AA476" s="68" t="s">
        <v>45</v>
      </c>
      <c r="AB476" s="69" t="s">
        <v>45</v>
      </c>
      <c r="AC476" s="568" t="s">
        <v>765</v>
      </c>
      <c r="AG476" s="78"/>
      <c r="AJ476" s="84" t="s">
        <v>45</v>
      </c>
      <c r="AK476" s="84">
        <v>0</v>
      </c>
      <c r="BB476" s="569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 x14ac:dyDescent="0.25">
      <c r="A477" s="63" t="s">
        <v>766</v>
      </c>
      <c r="B477" s="63" t="s">
        <v>767</v>
      </c>
      <c r="C477" s="36">
        <v>4301051431</v>
      </c>
      <c r="D477" s="804">
        <v>4607091389654</v>
      </c>
      <c r="E477" s="804"/>
      <c r="F477" s="62">
        <v>0.33</v>
      </c>
      <c r="G477" s="37">
        <v>6</v>
      </c>
      <c r="H477" s="62">
        <v>1.98</v>
      </c>
      <c r="I477" s="62">
        <v>2.238</v>
      </c>
      <c r="J477" s="37">
        <v>182</v>
      </c>
      <c r="K477" s="37" t="s">
        <v>83</v>
      </c>
      <c r="L477" s="37" t="s">
        <v>45</v>
      </c>
      <c r="M477" s="38" t="s">
        <v>112</v>
      </c>
      <c r="N477" s="38"/>
      <c r="O477" s="37">
        <v>45</v>
      </c>
      <c r="P477" s="105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77" s="806"/>
      <c r="R477" s="806"/>
      <c r="S477" s="806"/>
      <c r="T477" s="807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IFERROR(IF(Y477=0,"",ROUNDUP(Y477/H477,0)*0.00651),"")</f>
        <v/>
      </c>
      <c r="AA477" s="68" t="s">
        <v>45</v>
      </c>
      <c r="AB477" s="69" t="s">
        <v>45</v>
      </c>
      <c r="AC477" s="570" t="s">
        <v>768</v>
      </c>
      <c r="AG477" s="78"/>
      <c r="AJ477" s="84" t="s">
        <v>45</v>
      </c>
      <c r="AK477" s="84">
        <v>0</v>
      </c>
      <c r="BB477" s="57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814"/>
      <c r="B478" s="814"/>
      <c r="C478" s="814"/>
      <c r="D478" s="814"/>
      <c r="E478" s="814"/>
      <c r="F478" s="814"/>
      <c r="G478" s="814"/>
      <c r="H478" s="814"/>
      <c r="I478" s="814"/>
      <c r="J478" s="814"/>
      <c r="K478" s="814"/>
      <c r="L478" s="814"/>
      <c r="M478" s="814"/>
      <c r="N478" s="814"/>
      <c r="O478" s="815"/>
      <c r="P478" s="811" t="s">
        <v>40</v>
      </c>
      <c r="Q478" s="812"/>
      <c r="R478" s="812"/>
      <c r="S478" s="812"/>
      <c r="T478" s="812"/>
      <c r="U478" s="812"/>
      <c r="V478" s="813"/>
      <c r="W478" s="42" t="s">
        <v>39</v>
      </c>
      <c r="X478" s="43">
        <f>IFERROR(X476/H476,"0")+IFERROR(X477/H477,"0")</f>
        <v>0</v>
      </c>
      <c r="Y478" s="43">
        <f>IFERROR(Y476/H476,"0")+IFERROR(Y477/H477,"0")</f>
        <v>0</v>
      </c>
      <c r="Z478" s="43">
        <f>IFERROR(IF(Z476="",0,Z476),"0")+IFERROR(IF(Z477="",0,Z477),"0")</f>
        <v>0</v>
      </c>
      <c r="AA478" s="67"/>
      <c r="AB478" s="67"/>
      <c r="AC478" s="67"/>
    </row>
    <row r="479" spans="1:68" x14ac:dyDescent="0.2">
      <c r="A479" s="814"/>
      <c r="B479" s="814"/>
      <c r="C479" s="814"/>
      <c r="D479" s="814"/>
      <c r="E479" s="814"/>
      <c r="F479" s="814"/>
      <c r="G479" s="814"/>
      <c r="H479" s="814"/>
      <c r="I479" s="814"/>
      <c r="J479" s="814"/>
      <c r="K479" s="814"/>
      <c r="L479" s="814"/>
      <c r="M479" s="814"/>
      <c r="N479" s="814"/>
      <c r="O479" s="815"/>
      <c r="P479" s="811" t="s">
        <v>40</v>
      </c>
      <c r="Q479" s="812"/>
      <c r="R479" s="812"/>
      <c r="S479" s="812"/>
      <c r="T479" s="812"/>
      <c r="U479" s="812"/>
      <c r="V479" s="813"/>
      <c r="W479" s="42" t="s">
        <v>0</v>
      </c>
      <c r="X479" s="43">
        <f>IFERROR(SUM(X476:X477),"0")</f>
        <v>0</v>
      </c>
      <c r="Y479" s="43">
        <f>IFERROR(SUM(Y476:Y477),"0")</f>
        <v>0</v>
      </c>
      <c r="Z479" s="42"/>
      <c r="AA479" s="67"/>
      <c r="AB479" s="67"/>
      <c r="AC479" s="67"/>
    </row>
    <row r="480" spans="1:68" ht="16.5" customHeight="1" x14ac:dyDescent="0.25">
      <c r="A480" s="802" t="s">
        <v>769</v>
      </c>
      <c r="B480" s="802"/>
      <c r="C480" s="802"/>
      <c r="D480" s="802"/>
      <c r="E480" s="802"/>
      <c r="F480" s="802"/>
      <c r="G480" s="802"/>
      <c r="H480" s="802"/>
      <c r="I480" s="802"/>
      <c r="J480" s="802"/>
      <c r="K480" s="802"/>
      <c r="L480" s="802"/>
      <c r="M480" s="802"/>
      <c r="N480" s="802"/>
      <c r="O480" s="802"/>
      <c r="P480" s="802"/>
      <c r="Q480" s="802"/>
      <c r="R480" s="802"/>
      <c r="S480" s="802"/>
      <c r="T480" s="802"/>
      <c r="U480" s="802"/>
      <c r="V480" s="802"/>
      <c r="W480" s="802"/>
      <c r="X480" s="802"/>
      <c r="Y480" s="802"/>
      <c r="Z480" s="802"/>
      <c r="AA480" s="65"/>
      <c r="AB480" s="65"/>
      <c r="AC480" s="79"/>
    </row>
    <row r="481" spans="1:68" ht="14.25" customHeight="1" x14ac:dyDescent="0.25">
      <c r="A481" s="803" t="s">
        <v>150</v>
      </c>
      <c r="B481" s="803"/>
      <c r="C481" s="803"/>
      <c r="D481" s="803"/>
      <c r="E481" s="803"/>
      <c r="F481" s="803"/>
      <c r="G481" s="803"/>
      <c r="H481" s="803"/>
      <c r="I481" s="803"/>
      <c r="J481" s="803"/>
      <c r="K481" s="803"/>
      <c r="L481" s="803"/>
      <c r="M481" s="803"/>
      <c r="N481" s="803"/>
      <c r="O481" s="803"/>
      <c r="P481" s="803"/>
      <c r="Q481" s="803"/>
      <c r="R481" s="803"/>
      <c r="S481" s="803"/>
      <c r="T481" s="803"/>
      <c r="U481" s="803"/>
      <c r="V481" s="803"/>
      <c r="W481" s="803"/>
      <c r="X481" s="803"/>
      <c r="Y481" s="803"/>
      <c r="Z481" s="803"/>
      <c r="AA481" s="66"/>
      <c r="AB481" s="66"/>
      <c r="AC481" s="80"/>
    </row>
    <row r="482" spans="1:68" ht="27" customHeight="1" x14ac:dyDescent="0.25">
      <c r="A482" s="63" t="s">
        <v>770</v>
      </c>
      <c r="B482" s="63" t="s">
        <v>771</v>
      </c>
      <c r="C482" s="36">
        <v>4301020319</v>
      </c>
      <c r="D482" s="804">
        <v>4680115885240</v>
      </c>
      <c r="E482" s="804"/>
      <c r="F482" s="62">
        <v>0.35</v>
      </c>
      <c r="G482" s="37">
        <v>6</v>
      </c>
      <c r="H482" s="62">
        <v>2.1</v>
      </c>
      <c r="I482" s="62">
        <v>2.31</v>
      </c>
      <c r="J482" s="37">
        <v>182</v>
      </c>
      <c r="K482" s="37" t="s">
        <v>83</v>
      </c>
      <c r="L482" s="37" t="s">
        <v>45</v>
      </c>
      <c r="M482" s="38" t="s">
        <v>82</v>
      </c>
      <c r="N482" s="38"/>
      <c r="O482" s="37">
        <v>40</v>
      </c>
      <c r="P482" s="105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2" s="806"/>
      <c r="R482" s="806"/>
      <c r="S482" s="806"/>
      <c r="T482" s="807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IFERROR(IF(Y482=0,"",ROUNDUP(Y482/H482,0)*0.00651),"")</f>
        <v/>
      </c>
      <c r="AA482" s="68" t="s">
        <v>45</v>
      </c>
      <c r="AB482" s="69" t="s">
        <v>45</v>
      </c>
      <c r="AC482" s="572" t="s">
        <v>772</v>
      </c>
      <c r="AG482" s="78"/>
      <c r="AJ482" s="84" t="s">
        <v>45</v>
      </c>
      <c r="AK482" s="84">
        <v>0</v>
      </c>
      <c r="BB482" s="573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773</v>
      </c>
      <c r="B483" s="63" t="s">
        <v>774</v>
      </c>
      <c r="C483" s="36">
        <v>4301020315</v>
      </c>
      <c r="D483" s="804">
        <v>4607091389364</v>
      </c>
      <c r="E483" s="804"/>
      <c r="F483" s="62">
        <v>0.42</v>
      </c>
      <c r="G483" s="37">
        <v>6</v>
      </c>
      <c r="H483" s="62">
        <v>2.52</v>
      </c>
      <c r="I483" s="62">
        <v>2.73</v>
      </c>
      <c r="J483" s="37">
        <v>182</v>
      </c>
      <c r="K483" s="37" t="s">
        <v>83</v>
      </c>
      <c r="L483" s="37" t="s">
        <v>45</v>
      </c>
      <c r="M483" s="38" t="s">
        <v>82</v>
      </c>
      <c r="N483" s="38"/>
      <c r="O483" s="37">
        <v>40</v>
      </c>
      <c r="P483" s="105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3" s="806"/>
      <c r="R483" s="806"/>
      <c r="S483" s="806"/>
      <c r="T483" s="807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IFERROR(IF(Y483=0,"",ROUNDUP(Y483/H483,0)*0.00651),"")</f>
        <v/>
      </c>
      <c r="AA483" s="68" t="s">
        <v>45</v>
      </c>
      <c r="AB483" s="69" t="s">
        <v>45</v>
      </c>
      <c r="AC483" s="574" t="s">
        <v>775</v>
      </c>
      <c r="AG483" s="78"/>
      <c r="AJ483" s="84" t="s">
        <v>45</v>
      </c>
      <c r="AK483" s="84">
        <v>0</v>
      </c>
      <c r="BB483" s="575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814"/>
      <c r="B484" s="814"/>
      <c r="C484" s="814"/>
      <c r="D484" s="814"/>
      <c r="E484" s="814"/>
      <c r="F484" s="814"/>
      <c r="G484" s="814"/>
      <c r="H484" s="814"/>
      <c r="I484" s="814"/>
      <c r="J484" s="814"/>
      <c r="K484" s="814"/>
      <c r="L484" s="814"/>
      <c r="M484" s="814"/>
      <c r="N484" s="814"/>
      <c r="O484" s="815"/>
      <c r="P484" s="811" t="s">
        <v>40</v>
      </c>
      <c r="Q484" s="812"/>
      <c r="R484" s="812"/>
      <c r="S484" s="812"/>
      <c r="T484" s="812"/>
      <c r="U484" s="812"/>
      <c r="V484" s="813"/>
      <c r="W484" s="42" t="s">
        <v>39</v>
      </c>
      <c r="X484" s="43">
        <f>IFERROR(X482/H482,"0")+IFERROR(X483/H483,"0")</f>
        <v>0</v>
      </c>
      <c r="Y484" s="43">
        <f>IFERROR(Y482/H482,"0")+IFERROR(Y483/H483,"0")</f>
        <v>0</v>
      </c>
      <c r="Z484" s="43">
        <f>IFERROR(IF(Z482="",0,Z482),"0")+IFERROR(IF(Z483="",0,Z483),"0")</f>
        <v>0</v>
      </c>
      <c r="AA484" s="67"/>
      <c r="AB484" s="67"/>
      <c r="AC484" s="67"/>
    </row>
    <row r="485" spans="1:68" x14ac:dyDescent="0.2">
      <c r="A485" s="814"/>
      <c r="B485" s="814"/>
      <c r="C485" s="814"/>
      <c r="D485" s="814"/>
      <c r="E485" s="814"/>
      <c r="F485" s="814"/>
      <c r="G485" s="814"/>
      <c r="H485" s="814"/>
      <c r="I485" s="814"/>
      <c r="J485" s="814"/>
      <c r="K485" s="814"/>
      <c r="L485" s="814"/>
      <c r="M485" s="814"/>
      <c r="N485" s="814"/>
      <c r="O485" s="815"/>
      <c r="P485" s="811" t="s">
        <v>40</v>
      </c>
      <c r="Q485" s="812"/>
      <c r="R485" s="812"/>
      <c r="S485" s="812"/>
      <c r="T485" s="812"/>
      <c r="U485" s="812"/>
      <c r="V485" s="813"/>
      <c r="W485" s="42" t="s">
        <v>0</v>
      </c>
      <c r="X485" s="43">
        <f>IFERROR(SUM(X482:X483),"0")</f>
        <v>0</v>
      </c>
      <c r="Y485" s="43">
        <f>IFERROR(SUM(Y482:Y483),"0")</f>
        <v>0</v>
      </c>
      <c r="Z485" s="42"/>
      <c r="AA485" s="67"/>
      <c r="AB485" s="67"/>
      <c r="AC485" s="67"/>
    </row>
    <row r="486" spans="1:68" ht="14.25" customHeight="1" x14ac:dyDescent="0.25">
      <c r="A486" s="803" t="s">
        <v>161</v>
      </c>
      <c r="B486" s="803"/>
      <c r="C486" s="803"/>
      <c r="D486" s="803"/>
      <c r="E486" s="803"/>
      <c r="F486" s="803"/>
      <c r="G486" s="803"/>
      <c r="H486" s="803"/>
      <c r="I486" s="803"/>
      <c r="J486" s="803"/>
      <c r="K486" s="803"/>
      <c r="L486" s="803"/>
      <c r="M486" s="803"/>
      <c r="N486" s="803"/>
      <c r="O486" s="803"/>
      <c r="P486" s="803"/>
      <c r="Q486" s="803"/>
      <c r="R486" s="803"/>
      <c r="S486" s="803"/>
      <c r="T486" s="803"/>
      <c r="U486" s="803"/>
      <c r="V486" s="803"/>
      <c r="W486" s="803"/>
      <c r="X486" s="803"/>
      <c r="Y486" s="803"/>
      <c r="Z486" s="803"/>
      <c r="AA486" s="66"/>
      <c r="AB486" s="66"/>
      <c r="AC486" s="80"/>
    </row>
    <row r="487" spans="1:68" ht="27" customHeight="1" x14ac:dyDescent="0.25">
      <c r="A487" s="63" t="s">
        <v>776</v>
      </c>
      <c r="B487" s="63" t="s">
        <v>777</v>
      </c>
      <c r="C487" s="36">
        <v>4301031403</v>
      </c>
      <c r="D487" s="804">
        <v>4680115886094</v>
      </c>
      <c r="E487" s="804"/>
      <c r="F487" s="62">
        <v>0.9</v>
      </c>
      <c r="G487" s="37">
        <v>6</v>
      </c>
      <c r="H487" s="62">
        <v>5.4</v>
      </c>
      <c r="I487" s="62">
        <v>5.61</v>
      </c>
      <c r="J487" s="37">
        <v>132</v>
      </c>
      <c r="K487" s="37" t="s">
        <v>113</v>
      </c>
      <c r="L487" s="37" t="s">
        <v>45</v>
      </c>
      <c r="M487" s="38" t="s">
        <v>105</v>
      </c>
      <c r="N487" s="38"/>
      <c r="O487" s="37">
        <v>50</v>
      </c>
      <c r="P487" s="1057" t="s">
        <v>778</v>
      </c>
      <c r="Q487" s="806"/>
      <c r="R487" s="806"/>
      <c r="S487" s="806"/>
      <c r="T487" s="807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76" t="s">
        <v>779</v>
      </c>
      <c r="AG487" s="78"/>
      <c r="AJ487" s="84" t="s">
        <v>45</v>
      </c>
      <c r="AK487" s="84">
        <v>0</v>
      </c>
      <c r="BB487" s="577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780</v>
      </c>
      <c r="B488" s="63" t="s">
        <v>781</v>
      </c>
      <c r="C488" s="36">
        <v>4301031363</v>
      </c>
      <c r="D488" s="804">
        <v>4607091389425</v>
      </c>
      <c r="E488" s="804"/>
      <c r="F488" s="62">
        <v>0.35</v>
      </c>
      <c r="G488" s="37">
        <v>6</v>
      </c>
      <c r="H488" s="62">
        <v>2.1</v>
      </c>
      <c r="I488" s="62">
        <v>2.23</v>
      </c>
      <c r="J488" s="37">
        <v>234</v>
      </c>
      <c r="K488" s="37" t="s">
        <v>123</v>
      </c>
      <c r="L488" s="37" t="s">
        <v>45</v>
      </c>
      <c r="M488" s="38" t="s">
        <v>82</v>
      </c>
      <c r="N488" s="38"/>
      <c r="O488" s="37">
        <v>50</v>
      </c>
      <c r="P488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8" s="806"/>
      <c r="R488" s="806"/>
      <c r="S488" s="806"/>
      <c r="T488" s="807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IFERROR(IF(Y488=0,"",ROUNDUP(Y488/H488,0)*0.00502),"")</f>
        <v/>
      </c>
      <c r="AA488" s="68" t="s">
        <v>45</v>
      </c>
      <c r="AB488" s="69" t="s">
        <v>45</v>
      </c>
      <c r="AC488" s="578" t="s">
        <v>782</v>
      </c>
      <c r="AG488" s="78"/>
      <c r="AJ488" s="84" t="s">
        <v>45</v>
      </c>
      <c r="AK488" s="84">
        <v>0</v>
      </c>
      <c r="BB488" s="579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783</v>
      </c>
      <c r="B489" s="63" t="s">
        <v>784</v>
      </c>
      <c r="C489" s="36">
        <v>4301031373</v>
      </c>
      <c r="D489" s="804">
        <v>4680115880771</v>
      </c>
      <c r="E489" s="804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123</v>
      </c>
      <c r="L489" s="37" t="s">
        <v>45</v>
      </c>
      <c r="M489" s="38" t="s">
        <v>82</v>
      </c>
      <c r="N489" s="38"/>
      <c r="O489" s="37">
        <v>50</v>
      </c>
      <c r="P489" s="1059" t="s">
        <v>785</v>
      </c>
      <c r="Q489" s="806"/>
      <c r="R489" s="806"/>
      <c r="S489" s="806"/>
      <c r="T489" s="807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IFERROR(IF(Y489=0,"",ROUNDUP(Y489/H489,0)*0.00502),"")</f>
        <v/>
      </c>
      <c r="AA489" s="68" t="s">
        <v>45</v>
      </c>
      <c r="AB489" s="69" t="s">
        <v>45</v>
      </c>
      <c r="AC489" s="580" t="s">
        <v>786</v>
      </c>
      <c r="AG489" s="78"/>
      <c r="AJ489" s="84" t="s">
        <v>45</v>
      </c>
      <c r="AK489" s="84">
        <v>0</v>
      </c>
      <c r="BB489" s="581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787</v>
      </c>
      <c r="B490" s="63" t="s">
        <v>788</v>
      </c>
      <c r="C490" s="36">
        <v>4301031359</v>
      </c>
      <c r="D490" s="804">
        <v>4607091389500</v>
      </c>
      <c r="E490" s="804"/>
      <c r="F490" s="62">
        <v>0.35</v>
      </c>
      <c r="G490" s="37">
        <v>6</v>
      </c>
      <c r="H490" s="62">
        <v>2.1</v>
      </c>
      <c r="I490" s="62">
        <v>2.23</v>
      </c>
      <c r="J490" s="37">
        <v>234</v>
      </c>
      <c r="K490" s="37" t="s">
        <v>123</v>
      </c>
      <c r="L490" s="37" t="s">
        <v>45</v>
      </c>
      <c r="M490" s="38" t="s">
        <v>82</v>
      </c>
      <c r="N490" s="38"/>
      <c r="O490" s="37">
        <v>50</v>
      </c>
      <c r="P490" s="10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0" s="806"/>
      <c r="R490" s="806"/>
      <c r="S490" s="806"/>
      <c r="T490" s="807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IFERROR(IF(Y490=0,"",ROUNDUP(Y490/H490,0)*0.00502),"")</f>
        <v/>
      </c>
      <c r="AA490" s="68" t="s">
        <v>45</v>
      </c>
      <c r="AB490" s="69" t="s">
        <v>45</v>
      </c>
      <c r="AC490" s="582" t="s">
        <v>786</v>
      </c>
      <c r="AG490" s="78"/>
      <c r="AJ490" s="84" t="s">
        <v>45</v>
      </c>
      <c r="AK490" s="84">
        <v>0</v>
      </c>
      <c r="BB490" s="583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x14ac:dyDescent="0.2">
      <c r="A491" s="814"/>
      <c r="B491" s="814"/>
      <c r="C491" s="814"/>
      <c r="D491" s="814"/>
      <c r="E491" s="814"/>
      <c r="F491" s="814"/>
      <c r="G491" s="814"/>
      <c r="H491" s="814"/>
      <c r="I491" s="814"/>
      <c r="J491" s="814"/>
      <c r="K491" s="814"/>
      <c r="L491" s="814"/>
      <c r="M491" s="814"/>
      <c r="N491" s="814"/>
      <c r="O491" s="815"/>
      <c r="P491" s="811" t="s">
        <v>40</v>
      </c>
      <c r="Q491" s="812"/>
      <c r="R491" s="812"/>
      <c r="S491" s="812"/>
      <c r="T491" s="812"/>
      <c r="U491" s="812"/>
      <c r="V491" s="813"/>
      <c r="W491" s="42" t="s">
        <v>39</v>
      </c>
      <c r="X491" s="43">
        <f>IFERROR(X487/H487,"0")+IFERROR(X488/H488,"0")+IFERROR(X489/H489,"0")+IFERROR(X490/H490,"0")</f>
        <v>0</v>
      </c>
      <c r="Y491" s="43">
        <f>IFERROR(Y487/H487,"0")+IFERROR(Y488/H488,"0")+IFERROR(Y489/H489,"0")+IFERROR(Y490/H490,"0")</f>
        <v>0</v>
      </c>
      <c r="Z491" s="43">
        <f>IFERROR(IF(Z487="",0,Z487),"0")+IFERROR(IF(Z488="",0,Z488),"0")+IFERROR(IF(Z489="",0,Z489),"0")+IFERROR(IF(Z490="",0,Z490),"0")</f>
        <v>0</v>
      </c>
      <c r="AA491" s="67"/>
      <c r="AB491" s="67"/>
      <c r="AC491" s="67"/>
    </row>
    <row r="492" spans="1:68" x14ac:dyDescent="0.2">
      <c r="A492" s="814"/>
      <c r="B492" s="814"/>
      <c r="C492" s="814"/>
      <c r="D492" s="814"/>
      <c r="E492" s="814"/>
      <c r="F492" s="814"/>
      <c r="G492" s="814"/>
      <c r="H492" s="814"/>
      <c r="I492" s="814"/>
      <c r="J492" s="814"/>
      <c r="K492" s="814"/>
      <c r="L492" s="814"/>
      <c r="M492" s="814"/>
      <c r="N492" s="814"/>
      <c r="O492" s="815"/>
      <c r="P492" s="811" t="s">
        <v>40</v>
      </c>
      <c r="Q492" s="812"/>
      <c r="R492" s="812"/>
      <c r="S492" s="812"/>
      <c r="T492" s="812"/>
      <c r="U492" s="812"/>
      <c r="V492" s="813"/>
      <c r="W492" s="42" t="s">
        <v>0</v>
      </c>
      <c r="X492" s="43">
        <f>IFERROR(SUM(X487:X490),"0")</f>
        <v>0</v>
      </c>
      <c r="Y492" s="43">
        <f>IFERROR(SUM(Y487:Y490),"0")</f>
        <v>0</v>
      </c>
      <c r="Z492" s="42"/>
      <c r="AA492" s="67"/>
      <c r="AB492" s="67"/>
      <c r="AC492" s="67"/>
    </row>
    <row r="493" spans="1:68" ht="16.5" customHeight="1" x14ac:dyDescent="0.25">
      <c r="A493" s="802" t="s">
        <v>789</v>
      </c>
      <c r="B493" s="802"/>
      <c r="C493" s="802"/>
      <c r="D493" s="802"/>
      <c r="E493" s="802"/>
      <c r="F493" s="802"/>
      <c r="G493" s="802"/>
      <c r="H493" s="802"/>
      <c r="I493" s="802"/>
      <c r="J493" s="802"/>
      <c r="K493" s="802"/>
      <c r="L493" s="802"/>
      <c r="M493" s="802"/>
      <c r="N493" s="802"/>
      <c r="O493" s="802"/>
      <c r="P493" s="802"/>
      <c r="Q493" s="802"/>
      <c r="R493" s="802"/>
      <c r="S493" s="802"/>
      <c r="T493" s="802"/>
      <c r="U493" s="802"/>
      <c r="V493" s="802"/>
      <c r="W493" s="802"/>
      <c r="X493" s="802"/>
      <c r="Y493" s="802"/>
      <c r="Z493" s="802"/>
      <c r="AA493" s="65"/>
      <c r="AB493" s="65"/>
      <c r="AC493" s="79"/>
    </row>
    <row r="494" spans="1:68" ht="14.25" customHeight="1" x14ac:dyDescent="0.25">
      <c r="A494" s="803" t="s">
        <v>161</v>
      </c>
      <c r="B494" s="803"/>
      <c r="C494" s="803"/>
      <c r="D494" s="803"/>
      <c r="E494" s="803"/>
      <c r="F494" s="803"/>
      <c r="G494" s="803"/>
      <c r="H494" s="803"/>
      <c r="I494" s="803"/>
      <c r="J494" s="803"/>
      <c r="K494" s="803"/>
      <c r="L494" s="803"/>
      <c r="M494" s="803"/>
      <c r="N494" s="803"/>
      <c r="O494" s="803"/>
      <c r="P494" s="803"/>
      <c r="Q494" s="803"/>
      <c r="R494" s="803"/>
      <c r="S494" s="803"/>
      <c r="T494" s="803"/>
      <c r="U494" s="803"/>
      <c r="V494" s="803"/>
      <c r="W494" s="803"/>
      <c r="X494" s="803"/>
      <c r="Y494" s="803"/>
      <c r="Z494" s="803"/>
      <c r="AA494" s="66"/>
      <c r="AB494" s="66"/>
      <c r="AC494" s="80"/>
    </row>
    <row r="495" spans="1:68" ht="27" customHeight="1" x14ac:dyDescent="0.25">
      <c r="A495" s="63" t="s">
        <v>790</v>
      </c>
      <c r="B495" s="63" t="s">
        <v>791</v>
      </c>
      <c r="C495" s="36">
        <v>4301031294</v>
      </c>
      <c r="D495" s="804">
        <v>4680115885189</v>
      </c>
      <c r="E495" s="804"/>
      <c r="F495" s="62">
        <v>0.2</v>
      </c>
      <c r="G495" s="37">
        <v>6</v>
      </c>
      <c r="H495" s="62">
        <v>1.2</v>
      </c>
      <c r="I495" s="62">
        <v>1.3720000000000001</v>
      </c>
      <c r="J495" s="37">
        <v>234</v>
      </c>
      <c r="K495" s="37" t="s">
        <v>123</v>
      </c>
      <c r="L495" s="37" t="s">
        <v>45</v>
      </c>
      <c r="M495" s="38" t="s">
        <v>82</v>
      </c>
      <c r="N495" s="38"/>
      <c r="O495" s="37">
        <v>40</v>
      </c>
      <c r="P495" s="10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5" s="806"/>
      <c r="R495" s="806"/>
      <c r="S495" s="806"/>
      <c r="T495" s="807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IFERROR(IF(Y495=0,"",ROUNDUP(Y495/H495,0)*0.00502),"")</f>
        <v/>
      </c>
      <c r="AA495" s="68" t="s">
        <v>45</v>
      </c>
      <c r="AB495" s="69" t="s">
        <v>45</v>
      </c>
      <c r="AC495" s="584" t="s">
        <v>792</v>
      </c>
      <c r="AG495" s="78"/>
      <c r="AJ495" s="84" t="s">
        <v>45</v>
      </c>
      <c r="AK495" s="84">
        <v>0</v>
      </c>
      <c r="BB495" s="585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ht="27" customHeight="1" x14ac:dyDescent="0.25">
      <c r="A496" s="63" t="s">
        <v>793</v>
      </c>
      <c r="B496" s="63" t="s">
        <v>794</v>
      </c>
      <c r="C496" s="36">
        <v>4301031347</v>
      </c>
      <c r="D496" s="804">
        <v>4680115885110</v>
      </c>
      <c r="E496" s="804"/>
      <c r="F496" s="62">
        <v>0.2</v>
      </c>
      <c r="G496" s="37">
        <v>6</v>
      </c>
      <c r="H496" s="62">
        <v>1.2</v>
      </c>
      <c r="I496" s="62">
        <v>2.1</v>
      </c>
      <c r="J496" s="37">
        <v>182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1062" t="s">
        <v>795</v>
      </c>
      <c r="Q496" s="806"/>
      <c r="R496" s="806"/>
      <c r="S496" s="806"/>
      <c r="T496" s="807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IFERROR(IF(Y496=0,"",ROUNDUP(Y496/H496,0)*0.00651),"")</f>
        <v/>
      </c>
      <c r="AA496" s="68" t="s">
        <v>45</v>
      </c>
      <c r="AB496" s="69" t="s">
        <v>45</v>
      </c>
      <c r="AC496" s="586" t="s">
        <v>796</v>
      </c>
      <c r="AG496" s="78"/>
      <c r="AJ496" s="84" t="s">
        <v>45</v>
      </c>
      <c r="AK496" s="84">
        <v>0</v>
      </c>
      <c r="BB496" s="58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x14ac:dyDescent="0.2">
      <c r="A497" s="814"/>
      <c r="B497" s="814"/>
      <c r="C497" s="814"/>
      <c r="D497" s="814"/>
      <c r="E497" s="814"/>
      <c r="F497" s="814"/>
      <c r="G497" s="814"/>
      <c r="H497" s="814"/>
      <c r="I497" s="814"/>
      <c r="J497" s="814"/>
      <c r="K497" s="814"/>
      <c r="L497" s="814"/>
      <c r="M497" s="814"/>
      <c r="N497" s="814"/>
      <c r="O497" s="815"/>
      <c r="P497" s="811" t="s">
        <v>40</v>
      </c>
      <c r="Q497" s="812"/>
      <c r="R497" s="812"/>
      <c r="S497" s="812"/>
      <c r="T497" s="812"/>
      <c r="U497" s="812"/>
      <c r="V497" s="813"/>
      <c r="W497" s="42" t="s">
        <v>39</v>
      </c>
      <c r="X497" s="43">
        <f>IFERROR(X495/H495,"0")+IFERROR(X496/H496,"0")</f>
        <v>0</v>
      </c>
      <c r="Y497" s="43">
        <f>IFERROR(Y495/H495,"0")+IFERROR(Y496/H496,"0")</f>
        <v>0</v>
      </c>
      <c r="Z497" s="43">
        <f>IFERROR(IF(Z495="",0,Z495),"0")+IFERROR(IF(Z496="",0,Z496),"0")</f>
        <v>0</v>
      </c>
      <c r="AA497" s="67"/>
      <c r="AB497" s="67"/>
      <c r="AC497" s="67"/>
    </row>
    <row r="498" spans="1:68" x14ac:dyDescent="0.2">
      <c r="A498" s="814"/>
      <c r="B498" s="814"/>
      <c r="C498" s="814"/>
      <c r="D498" s="814"/>
      <c r="E498" s="814"/>
      <c r="F498" s="814"/>
      <c r="G498" s="814"/>
      <c r="H498" s="814"/>
      <c r="I498" s="814"/>
      <c r="J498" s="814"/>
      <c r="K498" s="814"/>
      <c r="L498" s="814"/>
      <c r="M498" s="814"/>
      <c r="N498" s="814"/>
      <c r="O498" s="815"/>
      <c r="P498" s="811" t="s">
        <v>40</v>
      </c>
      <c r="Q498" s="812"/>
      <c r="R498" s="812"/>
      <c r="S498" s="812"/>
      <c r="T498" s="812"/>
      <c r="U498" s="812"/>
      <c r="V498" s="813"/>
      <c r="W498" s="42" t="s">
        <v>0</v>
      </c>
      <c r="X498" s="43">
        <f>IFERROR(SUM(X495:X496),"0")</f>
        <v>0</v>
      </c>
      <c r="Y498" s="43">
        <f>IFERROR(SUM(Y495:Y496),"0")</f>
        <v>0</v>
      </c>
      <c r="Z498" s="42"/>
      <c r="AA498" s="67"/>
      <c r="AB498" s="67"/>
      <c r="AC498" s="67"/>
    </row>
    <row r="499" spans="1:68" ht="16.5" customHeight="1" x14ac:dyDescent="0.25">
      <c r="A499" s="802" t="s">
        <v>797</v>
      </c>
      <c r="B499" s="802"/>
      <c r="C499" s="802"/>
      <c r="D499" s="802"/>
      <c r="E499" s="802"/>
      <c r="F499" s="802"/>
      <c r="G499" s="802"/>
      <c r="H499" s="802"/>
      <c r="I499" s="802"/>
      <c r="J499" s="802"/>
      <c r="K499" s="802"/>
      <c r="L499" s="802"/>
      <c r="M499" s="802"/>
      <c r="N499" s="802"/>
      <c r="O499" s="802"/>
      <c r="P499" s="802"/>
      <c r="Q499" s="802"/>
      <c r="R499" s="802"/>
      <c r="S499" s="802"/>
      <c r="T499" s="802"/>
      <c r="U499" s="802"/>
      <c r="V499" s="802"/>
      <c r="W499" s="802"/>
      <c r="X499" s="802"/>
      <c r="Y499" s="802"/>
      <c r="Z499" s="802"/>
      <c r="AA499" s="65"/>
      <c r="AB499" s="65"/>
      <c r="AC499" s="79"/>
    </row>
    <row r="500" spans="1:68" ht="14.25" customHeight="1" x14ac:dyDescent="0.25">
      <c r="A500" s="803" t="s">
        <v>161</v>
      </c>
      <c r="B500" s="803"/>
      <c r="C500" s="803"/>
      <c r="D500" s="803"/>
      <c r="E500" s="803"/>
      <c r="F500" s="803"/>
      <c r="G500" s="803"/>
      <c r="H500" s="803"/>
      <c r="I500" s="803"/>
      <c r="J500" s="803"/>
      <c r="K500" s="803"/>
      <c r="L500" s="803"/>
      <c r="M500" s="803"/>
      <c r="N500" s="803"/>
      <c r="O500" s="803"/>
      <c r="P500" s="803"/>
      <c r="Q500" s="803"/>
      <c r="R500" s="803"/>
      <c r="S500" s="803"/>
      <c r="T500" s="803"/>
      <c r="U500" s="803"/>
      <c r="V500" s="803"/>
      <c r="W500" s="803"/>
      <c r="X500" s="803"/>
      <c r="Y500" s="803"/>
      <c r="Z500" s="803"/>
      <c r="AA500" s="66"/>
      <c r="AB500" s="66"/>
      <c r="AC500" s="80"/>
    </row>
    <row r="501" spans="1:68" ht="27" customHeight="1" x14ac:dyDescent="0.25">
      <c r="A501" s="63" t="s">
        <v>798</v>
      </c>
      <c r="B501" s="63" t="s">
        <v>799</v>
      </c>
      <c r="C501" s="36">
        <v>4301031261</v>
      </c>
      <c r="D501" s="804">
        <v>4680115885103</v>
      </c>
      <c r="E501" s="804"/>
      <c r="F501" s="62">
        <v>0.27</v>
      </c>
      <c r="G501" s="37">
        <v>6</v>
      </c>
      <c r="H501" s="62">
        <v>1.62</v>
      </c>
      <c r="I501" s="62">
        <v>1.8</v>
      </c>
      <c r="J501" s="37">
        <v>182</v>
      </c>
      <c r="K501" s="37" t="s">
        <v>83</v>
      </c>
      <c r="L501" s="37" t="s">
        <v>45</v>
      </c>
      <c r="M501" s="38" t="s">
        <v>82</v>
      </c>
      <c r="N501" s="38"/>
      <c r="O501" s="37">
        <v>40</v>
      </c>
      <c r="P501" s="106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806"/>
      <c r="R501" s="806"/>
      <c r="S501" s="806"/>
      <c r="T501" s="807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IFERROR(IF(Y501=0,"",ROUNDUP(Y501/H501,0)*0.00651),"")</f>
        <v/>
      </c>
      <c r="AA501" s="68" t="s">
        <v>45</v>
      </c>
      <c r="AB501" s="69" t="s">
        <v>45</v>
      </c>
      <c r="AC501" s="588" t="s">
        <v>800</v>
      </c>
      <c r="AG501" s="78"/>
      <c r="AJ501" s="84" t="s">
        <v>45</v>
      </c>
      <c r="AK501" s="84">
        <v>0</v>
      </c>
      <c r="BB501" s="589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x14ac:dyDescent="0.2">
      <c r="A502" s="814"/>
      <c r="B502" s="814"/>
      <c r="C502" s="814"/>
      <c r="D502" s="814"/>
      <c r="E502" s="814"/>
      <c r="F502" s="814"/>
      <c r="G502" s="814"/>
      <c r="H502" s="814"/>
      <c r="I502" s="814"/>
      <c r="J502" s="814"/>
      <c r="K502" s="814"/>
      <c r="L502" s="814"/>
      <c r="M502" s="814"/>
      <c r="N502" s="814"/>
      <c r="O502" s="815"/>
      <c r="P502" s="811" t="s">
        <v>40</v>
      </c>
      <c r="Q502" s="812"/>
      <c r="R502" s="812"/>
      <c r="S502" s="812"/>
      <c r="T502" s="812"/>
      <c r="U502" s="812"/>
      <c r="V502" s="813"/>
      <c r="W502" s="42" t="s">
        <v>39</v>
      </c>
      <c r="X502" s="43">
        <f>IFERROR(X501/H501,"0")</f>
        <v>0</v>
      </c>
      <c r="Y502" s="43">
        <f>IFERROR(Y501/H501,"0")</f>
        <v>0</v>
      </c>
      <c r="Z502" s="43">
        <f>IFERROR(IF(Z501="",0,Z501),"0")</f>
        <v>0</v>
      </c>
      <c r="AA502" s="67"/>
      <c r="AB502" s="67"/>
      <c r="AC502" s="67"/>
    </row>
    <row r="503" spans="1:68" x14ac:dyDescent="0.2">
      <c r="A503" s="814"/>
      <c r="B503" s="814"/>
      <c r="C503" s="814"/>
      <c r="D503" s="814"/>
      <c r="E503" s="814"/>
      <c r="F503" s="814"/>
      <c r="G503" s="814"/>
      <c r="H503" s="814"/>
      <c r="I503" s="814"/>
      <c r="J503" s="814"/>
      <c r="K503" s="814"/>
      <c r="L503" s="814"/>
      <c r="M503" s="814"/>
      <c r="N503" s="814"/>
      <c r="O503" s="815"/>
      <c r="P503" s="811" t="s">
        <v>40</v>
      </c>
      <c r="Q503" s="812"/>
      <c r="R503" s="812"/>
      <c r="S503" s="812"/>
      <c r="T503" s="812"/>
      <c r="U503" s="812"/>
      <c r="V503" s="813"/>
      <c r="W503" s="42" t="s">
        <v>0</v>
      </c>
      <c r="X503" s="43">
        <f>IFERROR(SUM(X501:X501),"0")</f>
        <v>0</v>
      </c>
      <c r="Y503" s="43">
        <f>IFERROR(SUM(Y501:Y501),"0")</f>
        <v>0</v>
      </c>
      <c r="Z503" s="42"/>
      <c r="AA503" s="67"/>
      <c r="AB503" s="67"/>
      <c r="AC503" s="67"/>
    </row>
    <row r="504" spans="1:68" ht="14.25" customHeight="1" x14ac:dyDescent="0.25">
      <c r="A504" s="803" t="s">
        <v>190</v>
      </c>
      <c r="B504" s="803"/>
      <c r="C504" s="803"/>
      <c r="D504" s="803"/>
      <c r="E504" s="803"/>
      <c r="F504" s="803"/>
      <c r="G504" s="803"/>
      <c r="H504" s="803"/>
      <c r="I504" s="803"/>
      <c r="J504" s="803"/>
      <c r="K504" s="803"/>
      <c r="L504" s="803"/>
      <c r="M504" s="803"/>
      <c r="N504" s="803"/>
      <c r="O504" s="803"/>
      <c r="P504" s="803"/>
      <c r="Q504" s="803"/>
      <c r="R504" s="803"/>
      <c r="S504" s="803"/>
      <c r="T504" s="803"/>
      <c r="U504" s="803"/>
      <c r="V504" s="803"/>
      <c r="W504" s="803"/>
      <c r="X504" s="803"/>
      <c r="Y504" s="803"/>
      <c r="Z504" s="803"/>
      <c r="AA504" s="66"/>
      <c r="AB504" s="66"/>
      <c r="AC504" s="80"/>
    </row>
    <row r="505" spans="1:68" ht="27" customHeight="1" x14ac:dyDescent="0.25">
      <c r="A505" s="63" t="s">
        <v>801</v>
      </c>
      <c r="B505" s="63" t="s">
        <v>802</v>
      </c>
      <c r="C505" s="36">
        <v>4301060412</v>
      </c>
      <c r="D505" s="804">
        <v>4680115885509</v>
      </c>
      <c r="E505" s="804"/>
      <c r="F505" s="62">
        <v>0.27</v>
      </c>
      <c r="G505" s="37">
        <v>6</v>
      </c>
      <c r="H505" s="62">
        <v>1.62</v>
      </c>
      <c r="I505" s="62">
        <v>1.8660000000000001</v>
      </c>
      <c r="J505" s="37">
        <v>182</v>
      </c>
      <c r="K505" s="37" t="s">
        <v>83</v>
      </c>
      <c r="L505" s="37" t="s">
        <v>45</v>
      </c>
      <c r="M505" s="38" t="s">
        <v>82</v>
      </c>
      <c r="N505" s="38"/>
      <c r="O505" s="37">
        <v>35</v>
      </c>
      <c r="P505" s="106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5" s="806"/>
      <c r="R505" s="806"/>
      <c r="S505" s="806"/>
      <c r="T505" s="807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IFERROR(IF(Y505=0,"",ROUNDUP(Y505/H505,0)*0.00651),"")</f>
        <v/>
      </c>
      <c r="AA505" s="68" t="s">
        <v>45</v>
      </c>
      <c r="AB505" s="69" t="s">
        <v>45</v>
      </c>
      <c r="AC505" s="590" t="s">
        <v>803</v>
      </c>
      <c r="AG505" s="78"/>
      <c r="AJ505" s="84" t="s">
        <v>45</v>
      </c>
      <c r="AK505" s="84">
        <v>0</v>
      </c>
      <c r="BB505" s="591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x14ac:dyDescent="0.2">
      <c r="A506" s="814"/>
      <c r="B506" s="814"/>
      <c r="C506" s="814"/>
      <c r="D506" s="814"/>
      <c r="E506" s="814"/>
      <c r="F506" s="814"/>
      <c r="G506" s="814"/>
      <c r="H506" s="814"/>
      <c r="I506" s="814"/>
      <c r="J506" s="814"/>
      <c r="K506" s="814"/>
      <c r="L506" s="814"/>
      <c r="M506" s="814"/>
      <c r="N506" s="814"/>
      <c r="O506" s="815"/>
      <c r="P506" s="811" t="s">
        <v>40</v>
      </c>
      <c r="Q506" s="812"/>
      <c r="R506" s="812"/>
      <c r="S506" s="812"/>
      <c r="T506" s="812"/>
      <c r="U506" s="812"/>
      <c r="V506" s="813"/>
      <c r="W506" s="42" t="s">
        <v>39</v>
      </c>
      <c r="X506" s="43">
        <f>IFERROR(X505/H505,"0")</f>
        <v>0</v>
      </c>
      <c r="Y506" s="43">
        <f>IFERROR(Y505/H505,"0")</f>
        <v>0</v>
      </c>
      <c r="Z506" s="43">
        <f>IFERROR(IF(Z505="",0,Z505),"0")</f>
        <v>0</v>
      </c>
      <c r="AA506" s="67"/>
      <c r="AB506" s="67"/>
      <c r="AC506" s="67"/>
    </row>
    <row r="507" spans="1:68" x14ac:dyDescent="0.2">
      <c r="A507" s="814"/>
      <c r="B507" s="814"/>
      <c r="C507" s="814"/>
      <c r="D507" s="814"/>
      <c r="E507" s="814"/>
      <c r="F507" s="814"/>
      <c r="G507" s="814"/>
      <c r="H507" s="814"/>
      <c r="I507" s="814"/>
      <c r="J507" s="814"/>
      <c r="K507" s="814"/>
      <c r="L507" s="814"/>
      <c r="M507" s="814"/>
      <c r="N507" s="814"/>
      <c r="O507" s="815"/>
      <c r="P507" s="811" t="s">
        <v>40</v>
      </c>
      <c r="Q507" s="812"/>
      <c r="R507" s="812"/>
      <c r="S507" s="812"/>
      <c r="T507" s="812"/>
      <c r="U507" s="812"/>
      <c r="V507" s="813"/>
      <c r="W507" s="42" t="s">
        <v>0</v>
      </c>
      <c r="X507" s="43">
        <f>IFERROR(SUM(X505:X505),"0")</f>
        <v>0</v>
      </c>
      <c r="Y507" s="43">
        <f>IFERROR(SUM(Y505:Y505),"0")</f>
        <v>0</v>
      </c>
      <c r="Z507" s="42"/>
      <c r="AA507" s="67"/>
      <c r="AB507" s="67"/>
      <c r="AC507" s="67"/>
    </row>
    <row r="508" spans="1:68" ht="27.75" customHeight="1" x14ac:dyDescent="0.2">
      <c r="A508" s="801" t="s">
        <v>804</v>
      </c>
      <c r="B508" s="801"/>
      <c r="C508" s="801"/>
      <c r="D508" s="801"/>
      <c r="E508" s="801"/>
      <c r="F508" s="801"/>
      <c r="G508" s="801"/>
      <c r="H508" s="801"/>
      <c r="I508" s="801"/>
      <c r="J508" s="801"/>
      <c r="K508" s="801"/>
      <c r="L508" s="801"/>
      <c r="M508" s="801"/>
      <c r="N508" s="801"/>
      <c r="O508" s="801"/>
      <c r="P508" s="801"/>
      <c r="Q508" s="801"/>
      <c r="R508" s="801"/>
      <c r="S508" s="801"/>
      <c r="T508" s="801"/>
      <c r="U508" s="801"/>
      <c r="V508" s="801"/>
      <c r="W508" s="801"/>
      <c r="X508" s="801"/>
      <c r="Y508" s="801"/>
      <c r="Z508" s="801"/>
      <c r="AA508" s="54"/>
      <c r="AB508" s="54"/>
      <c r="AC508" s="54"/>
    </row>
    <row r="509" spans="1:68" ht="16.5" customHeight="1" x14ac:dyDescent="0.25">
      <c r="A509" s="802" t="s">
        <v>804</v>
      </c>
      <c r="B509" s="802"/>
      <c r="C509" s="802"/>
      <c r="D509" s="802"/>
      <c r="E509" s="802"/>
      <c r="F509" s="802"/>
      <c r="G509" s="802"/>
      <c r="H509" s="802"/>
      <c r="I509" s="802"/>
      <c r="J509" s="802"/>
      <c r="K509" s="802"/>
      <c r="L509" s="802"/>
      <c r="M509" s="802"/>
      <c r="N509" s="802"/>
      <c r="O509" s="802"/>
      <c r="P509" s="802"/>
      <c r="Q509" s="802"/>
      <c r="R509" s="802"/>
      <c r="S509" s="802"/>
      <c r="T509" s="802"/>
      <c r="U509" s="802"/>
      <c r="V509" s="802"/>
      <c r="W509" s="802"/>
      <c r="X509" s="802"/>
      <c r="Y509" s="802"/>
      <c r="Z509" s="802"/>
      <c r="AA509" s="65"/>
      <c r="AB509" s="65"/>
      <c r="AC509" s="79"/>
    </row>
    <row r="510" spans="1:68" ht="14.25" customHeight="1" x14ac:dyDescent="0.25">
      <c r="A510" s="803" t="s">
        <v>101</v>
      </c>
      <c r="B510" s="803"/>
      <c r="C510" s="803"/>
      <c r="D510" s="803"/>
      <c r="E510" s="803"/>
      <c r="F510" s="803"/>
      <c r="G510" s="803"/>
      <c r="H510" s="803"/>
      <c r="I510" s="803"/>
      <c r="J510" s="803"/>
      <c r="K510" s="803"/>
      <c r="L510" s="803"/>
      <c r="M510" s="803"/>
      <c r="N510" s="803"/>
      <c r="O510" s="803"/>
      <c r="P510" s="803"/>
      <c r="Q510" s="803"/>
      <c r="R510" s="803"/>
      <c r="S510" s="803"/>
      <c r="T510" s="803"/>
      <c r="U510" s="803"/>
      <c r="V510" s="803"/>
      <c r="W510" s="803"/>
      <c r="X510" s="803"/>
      <c r="Y510" s="803"/>
      <c r="Z510" s="803"/>
      <c r="AA510" s="66"/>
      <c r="AB510" s="66"/>
      <c r="AC510" s="80"/>
    </row>
    <row r="511" spans="1:68" ht="16.5" customHeight="1" x14ac:dyDescent="0.25">
      <c r="A511" s="63" t="s">
        <v>805</v>
      </c>
      <c r="B511" s="63" t="s">
        <v>806</v>
      </c>
      <c r="C511" s="36">
        <v>4301011795</v>
      </c>
      <c r="D511" s="804">
        <v>4607091389067</v>
      </c>
      <c r="E511" s="804"/>
      <c r="F511" s="62">
        <v>0.88</v>
      </c>
      <c r="G511" s="37">
        <v>6</v>
      </c>
      <c r="H511" s="62">
        <v>5.28</v>
      </c>
      <c r="I511" s="62">
        <v>5.64</v>
      </c>
      <c r="J511" s="37">
        <v>104</v>
      </c>
      <c r="K511" s="37" t="s">
        <v>106</v>
      </c>
      <c r="L511" s="37" t="s">
        <v>45</v>
      </c>
      <c r="M511" s="38" t="s">
        <v>105</v>
      </c>
      <c r="N511" s="38"/>
      <c r="O511" s="37">
        <v>60</v>
      </c>
      <c r="P511" s="106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1" s="806"/>
      <c r="R511" s="806"/>
      <c r="S511" s="806"/>
      <c r="T511" s="807"/>
      <c r="U511" s="39" t="s">
        <v>45</v>
      </c>
      <c r="V511" s="39" t="s">
        <v>45</v>
      </c>
      <c r="W511" s="40" t="s">
        <v>0</v>
      </c>
      <c r="X511" s="58">
        <v>0</v>
      </c>
      <c r="Y511" s="55">
        <f t="shared" ref="Y511:Y526" si="73">IFERROR(IF(X511="",0,CEILING((X511/$H511),1)*$H511),"")</f>
        <v>0</v>
      </c>
      <c r="Z511" s="41" t="str">
        <f t="shared" ref="Z511:Z516" si="74">IFERROR(IF(Y511=0,"",ROUNDUP(Y511/H511,0)*0.01196),"")</f>
        <v/>
      </c>
      <c r="AA511" s="68" t="s">
        <v>45</v>
      </c>
      <c r="AB511" s="69" t="s">
        <v>45</v>
      </c>
      <c r="AC511" s="592" t="s">
        <v>807</v>
      </c>
      <c r="AG511" s="78"/>
      <c r="AJ511" s="84" t="s">
        <v>45</v>
      </c>
      <c r="AK511" s="84">
        <v>0</v>
      </c>
      <c r="BB511" s="593" t="s">
        <v>66</v>
      </c>
      <c r="BM511" s="78">
        <f t="shared" ref="BM511:BM526" si="75">IFERROR(X511*I511/H511,"0")</f>
        <v>0</v>
      </c>
      <c r="BN511" s="78">
        <f t="shared" ref="BN511:BN526" si="76">IFERROR(Y511*I511/H511,"0")</f>
        <v>0</v>
      </c>
      <c r="BO511" s="78">
        <f t="shared" ref="BO511:BO526" si="77">IFERROR(1/J511*(X511/H511),"0")</f>
        <v>0</v>
      </c>
      <c r="BP511" s="78">
        <f t="shared" ref="BP511:BP526" si="78">IFERROR(1/J511*(Y511/H511),"0")</f>
        <v>0</v>
      </c>
    </row>
    <row r="512" spans="1:68" ht="27" customHeight="1" x14ac:dyDescent="0.25">
      <c r="A512" s="63" t="s">
        <v>808</v>
      </c>
      <c r="B512" s="63" t="s">
        <v>809</v>
      </c>
      <c r="C512" s="36">
        <v>4301011961</v>
      </c>
      <c r="D512" s="804">
        <v>4680115885271</v>
      </c>
      <c r="E512" s="804"/>
      <c r="F512" s="62">
        <v>0.88</v>
      </c>
      <c r="G512" s="37">
        <v>6</v>
      </c>
      <c r="H512" s="62">
        <v>5.28</v>
      </c>
      <c r="I512" s="62">
        <v>5.64</v>
      </c>
      <c r="J512" s="37">
        <v>104</v>
      </c>
      <c r="K512" s="37" t="s">
        <v>106</v>
      </c>
      <c r="L512" s="37" t="s">
        <v>45</v>
      </c>
      <c r="M512" s="38" t="s">
        <v>105</v>
      </c>
      <c r="N512" s="38"/>
      <c r="O512" s="37">
        <v>60</v>
      </c>
      <c r="P512" s="106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2" s="806"/>
      <c r="R512" s="806"/>
      <c r="S512" s="806"/>
      <c r="T512" s="807"/>
      <c r="U512" s="39" t="s">
        <v>45</v>
      </c>
      <c r="V512" s="39" t="s">
        <v>45</v>
      </c>
      <c r="W512" s="40" t="s">
        <v>0</v>
      </c>
      <c r="X512" s="58">
        <v>0</v>
      </c>
      <c r="Y512" s="55">
        <f t="shared" si="73"/>
        <v>0</v>
      </c>
      <c r="Z512" s="41" t="str">
        <f t="shared" si="74"/>
        <v/>
      </c>
      <c r="AA512" s="68" t="s">
        <v>45</v>
      </c>
      <c r="AB512" s="69" t="s">
        <v>45</v>
      </c>
      <c r="AC512" s="594" t="s">
        <v>810</v>
      </c>
      <c r="AG512" s="78"/>
      <c r="AJ512" s="84" t="s">
        <v>45</v>
      </c>
      <c r="AK512" s="84">
        <v>0</v>
      </c>
      <c r="BB512" s="595" t="s">
        <v>66</v>
      </c>
      <c r="BM512" s="78">
        <f t="shared" si="75"/>
        <v>0</v>
      </c>
      <c r="BN512" s="78">
        <f t="shared" si="76"/>
        <v>0</v>
      </c>
      <c r="BO512" s="78">
        <f t="shared" si="77"/>
        <v>0</v>
      </c>
      <c r="BP512" s="78">
        <f t="shared" si="78"/>
        <v>0</v>
      </c>
    </row>
    <row r="513" spans="1:68" ht="27" customHeight="1" x14ac:dyDescent="0.25">
      <c r="A513" s="63" t="s">
        <v>811</v>
      </c>
      <c r="B513" s="63" t="s">
        <v>812</v>
      </c>
      <c r="C513" s="36">
        <v>4301011376</v>
      </c>
      <c r="D513" s="804">
        <v>4680115885226</v>
      </c>
      <c r="E513" s="804"/>
      <c r="F513" s="62">
        <v>0.88</v>
      </c>
      <c r="G513" s="37">
        <v>6</v>
      </c>
      <c r="H513" s="62">
        <v>5.28</v>
      </c>
      <c r="I513" s="62">
        <v>5.64</v>
      </c>
      <c r="J513" s="37">
        <v>104</v>
      </c>
      <c r="K513" s="37" t="s">
        <v>106</v>
      </c>
      <c r="L513" s="37" t="s">
        <v>45</v>
      </c>
      <c r="M513" s="38" t="s">
        <v>112</v>
      </c>
      <c r="N513" s="38"/>
      <c r="O513" s="37">
        <v>60</v>
      </c>
      <c r="P513" s="10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806"/>
      <c r="R513" s="806"/>
      <c r="S513" s="806"/>
      <c r="T513" s="807"/>
      <c r="U513" s="39" t="s">
        <v>45</v>
      </c>
      <c r="V513" s="39" t="s">
        <v>45</v>
      </c>
      <c r="W513" s="40" t="s">
        <v>0</v>
      </c>
      <c r="X513" s="58">
        <v>0</v>
      </c>
      <c r="Y513" s="55">
        <f t="shared" si="73"/>
        <v>0</v>
      </c>
      <c r="Z513" s="41" t="str">
        <f t="shared" si="74"/>
        <v/>
      </c>
      <c r="AA513" s="68" t="s">
        <v>45</v>
      </c>
      <c r="AB513" s="69" t="s">
        <v>45</v>
      </c>
      <c r="AC513" s="596" t="s">
        <v>813</v>
      </c>
      <c r="AG513" s="78"/>
      <c r="AJ513" s="84" t="s">
        <v>45</v>
      </c>
      <c r="AK513" s="84">
        <v>0</v>
      </c>
      <c r="BB513" s="597" t="s">
        <v>66</v>
      </c>
      <c r="BM513" s="78">
        <f t="shared" si="75"/>
        <v>0</v>
      </c>
      <c r="BN513" s="78">
        <f t="shared" si="76"/>
        <v>0</v>
      </c>
      <c r="BO513" s="78">
        <f t="shared" si="77"/>
        <v>0</v>
      </c>
      <c r="BP513" s="78">
        <f t="shared" si="78"/>
        <v>0</v>
      </c>
    </row>
    <row r="514" spans="1:68" ht="16.5" customHeight="1" x14ac:dyDescent="0.25">
      <c r="A514" s="63" t="s">
        <v>814</v>
      </c>
      <c r="B514" s="63" t="s">
        <v>815</v>
      </c>
      <c r="C514" s="36">
        <v>4301011774</v>
      </c>
      <c r="D514" s="804">
        <v>4680115884502</v>
      </c>
      <c r="E514" s="804"/>
      <c r="F514" s="62">
        <v>0.88</v>
      </c>
      <c r="G514" s="37">
        <v>6</v>
      </c>
      <c r="H514" s="62">
        <v>5.28</v>
      </c>
      <c r="I514" s="62">
        <v>5.64</v>
      </c>
      <c r="J514" s="37">
        <v>104</v>
      </c>
      <c r="K514" s="37" t="s">
        <v>106</v>
      </c>
      <c r="L514" s="37" t="s">
        <v>45</v>
      </c>
      <c r="M514" s="38" t="s">
        <v>105</v>
      </c>
      <c r="N514" s="38"/>
      <c r="O514" s="37">
        <v>60</v>
      </c>
      <c r="P514" s="10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4" s="806"/>
      <c r="R514" s="806"/>
      <c r="S514" s="806"/>
      <c r="T514" s="807"/>
      <c r="U514" s="39" t="s">
        <v>45</v>
      </c>
      <c r="V514" s="39" t="s">
        <v>45</v>
      </c>
      <c r="W514" s="40" t="s">
        <v>0</v>
      </c>
      <c r="X514" s="58">
        <v>0</v>
      </c>
      <c r="Y514" s="55">
        <f t="shared" si="73"/>
        <v>0</v>
      </c>
      <c r="Z514" s="41" t="str">
        <f t="shared" si="74"/>
        <v/>
      </c>
      <c r="AA514" s="68" t="s">
        <v>45</v>
      </c>
      <c r="AB514" s="69" t="s">
        <v>45</v>
      </c>
      <c r="AC514" s="598" t="s">
        <v>816</v>
      </c>
      <c r="AG514" s="78"/>
      <c r="AJ514" s="84" t="s">
        <v>45</v>
      </c>
      <c r="AK514" s="84">
        <v>0</v>
      </c>
      <c r="BB514" s="599" t="s">
        <v>66</v>
      </c>
      <c r="BM514" s="78">
        <f t="shared" si="75"/>
        <v>0</v>
      </c>
      <c r="BN514" s="78">
        <f t="shared" si="76"/>
        <v>0</v>
      </c>
      <c r="BO514" s="78">
        <f t="shared" si="77"/>
        <v>0</v>
      </c>
      <c r="BP514" s="78">
        <f t="shared" si="78"/>
        <v>0</v>
      </c>
    </row>
    <row r="515" spans="1:68" ht="27" customHeight="1" x14ac:dyDescent="0.25">
      <c r="A515" s="63" t="s">
        <v>817</v>
      </c>
      <c r="B515" s="63" t="s">
        <v>818</v>
      </c>
      <c r="C515" s="36">
        <v>4301011771</v>
      </c>
      <c r="D515" s="804">
        <v>4607091389104</v>
      </c>
      <c r="E515" s="804"/>
      <c r="F515" s="62">
        <v>0.88</v>
      </c>
      <c r="G515" s="37">
        <v>6</v>
      </c>
      <c r="H515" s="62">
        <v>5.28</v>
      </c>
      <c r="I515" s="62">
        <v>5.64</v>
      </c>
      <c r="J515" s="37">
        <v>104</v>
      </c>
      <c r="K515" s="37" t="s">
        <v>106</v>
      </c>
      <c r="L515" s="37" t="s">
        <v>45</v>
      </c>
      <c r="M515" s="38" t="s">
        <v>105</v>
      </c>
      <c r="N515" s="38"/>
      <c r="O515" s="37">
        <v>60</v>
      </c>
      <c r="P515" s="106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5" s="806"/>
      <c r="R515" s="806"/>
      <c r="S515" s="806"/>
      <c r="T515" s="807"/>
      <c r="U515" s="39" t="s">
        <v>45</v>
      </c>
      <c r="V515" s="39" t="s">
        <v>45</v>
      </c>
      <c r="W515" s="40" t="s">
        <v>0</v>
      </c>
      <c r="X515" s="58">
        <v>0</v>
      </c>
      <c r="Y515" s="55">
        <f t="shared" si="73"/>
        <v>0</v>
      </c>
      <c r="Z515" s="41" t="str">
        <f t="shared" si="74"/>
        <v/>
      </c>
      <c r="AA515" s="68" t="s">
        <v>45</v>
      </c>
      <c r="AB515" s="69" t="s">
        <v>45</v>
      </c>
      <c r="AC515" s="600" t="s">
        <v>819</v>
      </c>
      <c r="AG515" s="78"/>
      <c r="AJ515" s="84" t="s">
        <v>45</v>
      </c>
      <c r="AK515" s="84">
        <v>0</v>
      </c>
      <c r="BB515" s="601" t="s">
        <v>66</v>
      </c>
      <c r="BM515" s="78">
        <f t="shared" si="75"/>
        <v>0</v>
      </c>
      <c r="BN515" s="78">
        <f t="shared" si="76"/>
        <v>0</v>
      </c>
      <c r="BO515" s="78">
        <f t="shared" si="77"/>
        <v>0</v>
      </c>
      <c r="BP515" s="78">
        <f t="shared" si="78"/>
        <v>0</v>
      </c>
    </row>
    <row r="516" spans="1:68" ht="16.5" customHeight="1" x14ac:dyDescent="0.25">
      <c r="A516" s="63" t="s">
        <v>820</v>
      </c>
      <c r="B516" s="63" t="s">
        <v>821</v>
      </c>
      <c r="C516" s="36">
        <v>4301011799</v>
      </c>
      <c r="D516" s="804">
        <v>4680115884519</v>
      </c>
      <c r="E516" s="804"/>
      <c r="F516" s="62">
        <v>0.88</v>
      </c>
      <c r="G516" s="37">
        <v>6</v>
      </c>
      <c r="H516" s="62">
        <v>5.28</v>
      </c>
      <c r="I516" s="62">
        <v>5.64</v>
      </c>
      <c r="J516" s="37">
        <v>104</v>
      </c>
      <c r="K516" s="37" t="s">
        <v>106</v>
      </c>
      <c r="L516" s="37" t="s">
        <v>45</v>
      </c>
      <c r="M516" s="38" t="s">
        <v>112</v>
      </c>
      <c r="N516" s="38"/>
      <c r="O516" s="37">
        <v>60</v>
      </c>
      <c r="P516" s="10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6" s="806"/>
      <c r="R516" s="806"/>
      <c r="S516" s="806"/>
      <c r="T516" s="807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si="73"/>
        <v>0</v>
      </c>
      <c r="Z516" s="41" t="str">
        <f t="shared" si="74"/>
        <v/>
      </c>
      <c r="AA516" s="68" t="s">
        <v>45</v>
      </c>
      <c r="AB516" s="69" t="s">
        <v>45</v>
      </c>
      <c r="AC516" s="602" t="s">
        <v>822</v>
      </c>
      <c r="AG516" s="78"/>
      <c r="AJ516" s="84" t="s">
        <v>45</v>
      </c>
      <c r="AK516" s="84">
        <v>0</v>
      </c>
      <c r="BB516" s="603" t="s">
        <v>66</v>
      </c>
      <c r="BM516" s="78">
        <f t="shared" si="75"/>
        <v>0</v>
      </c>
      <c r="BN516" s="78">
        <f t="shared" si="76"/>
        <v>0</v>
      </c>
      <c r="BO516" s="78">
        <f t="shared" si="77"/>
        <v>0</v>
      </c>
      <c r="BP516" s="78">
        <f t="shared" si="78"/>
        <v>0</v>
      </c>
    </row>
    <row r="517" spans="1:68" ht="27" customHeight="1" x14ac:dyDescent="0.25">
      <c r="A517" s="63" t="s">
        <v>823</v>
      </c>
      <c r="B517" s="63" t="s">
        <v>824</v>
      </c>
      <c r="C517" s="36">
        <v>4301012125</v>
      </c>
      <c r="D517" s="804">
        <v>4680115886391</v>
      </c>
      <c r="E517" s="804"/>
      <c r="F517" s="62">
        <v>0.4</v>
      </c>
      <c r="G517" s="37">
        <v>6</v>
      </c>
      <c r="H517" s="62">
        <v>2.4</v>
      </c>
      <c r="I517" s="62">
        <v>2.58</v>
      </c>
      <c r="J517" s="37">
        <v>182</v>
      </c>
      <c r="K517" s="37" t="s">
        <v>83</v>
      </c>
      <c r="L517" s="37" t="s">
        <v>45</v>
      </c>
      <c r="M517" s="38" t="s">
        <v>112</v>
      </c>
      <c r="N517" s="38"/>
      <c r="O517" s="37">
        <v>60</v>
      </c>
      <c r="P517" s="1071" t="s">
        <v>825</v>
      </c>
      <c r="Q517" s="806"/>
      <c r="R517" s="806"/>
      <c r="S517" s="806"/>
      <c r="T517" s="807"/>
      <c r="U517" s="39" t="s">
        <v>45</v>
      </c>
      <c r="V517" s="39" t="s">
        <v>45</v>
      </c>
      <c r="W517" s="40" t="s">
        <v>0</v>
      </c>
      <c r="X517" s="58">
        <v>0</v>
      </c>
      <c r="Y517" s="55">
        <f t="shared" si="73"/>
        <v>0</v>
      </c>
      <c r="Z517" s="41" t="str">
        <f>IFERROR(IF(Y517=0,"",ROUNDUP(Y517/H517,0)*0.00651),"")</f>
        <v/>
      </c>
      <c r="AA517" s="68" t="s">
        <v>45</v>
      </c>
      <c r="AB517" s="69" t="s">
        <v>45</v>
      </c>
      <c r="AC517" s="604" t="s">
        <v>807</v>
      </c>
      <c r="AG517" s="78"/>
      <c r="AJ517" s="84" t="s">
        <v>45</v>
      </c>
      <c r="AK517" s="84">
        <v>0</v>
      </c>
      <c r="BB517" s="605" t="s">
        <v>66</v>
      </c>
      <c r="BM517" s="78">
        <f t="shared" si="75"/>
        <v>0</v>
      </c>
      <c r="BN517" s="78">
        <f t="shared" si="76"/>
        <v>0</v>
      </c>
      <c r="BO517" s="78">
        <f t="shared" si="77"/>
        <v>0</v>
      </c>
      <c r="BP517" s="78">
        <f t="shared" si="78"/>
        <v>0</v>
      </c>
    </row>
    <row r="518" spans="1:68" ht="27" customHeight="1" x14ac:dyDescent="0.25">
      <c r="A518" s="63" t="s">
        <v>826</v>
      </c>
      <c r="B518" s="63" t="s">
        <v>827</v>
      </c>
      <c r="C518" s="36">
        <v>4301011778</v>
      </c>
      <c r="D518" s="804">
        <v>4680115880603</v>
      </c>
      <c r="E518" s="804"/>
      <c r="F518" s="62">
        <v>0.6</v>
      </c>
      <c r="G518" s="37">
        <v>6</v>
      </c>
      <c r="H518" s="62">
        <v>3.6</v>
      </c>
      <c r="I518" s="62">
        <v>3.81</v>
      </c>
      <c r="J518" s="37">
        <v>132</v>
      </c>
      <c r="K518" s="37" t="s">
        <v>113</v>
      </c>
      <c r="L518" s="37" t="s">
        <v>45</v>
      </c>
      <c r="M518" s="38" t="s">
        <v>105</v>
      </c>
      <c r="N518" s="38"/>
      <c r="O518" s="37">
        <v>60</v>
      </c>
      <c r="P518" s="107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806"/>
      <c r="R518" s="806"/>
      <c r="S518" s="806"/>
      <c r="T518" s="807"/>
      <c r="U518" s="39" t="s">
        <v>45</v>
      </c>
      <c r="V518" s="39" t="s">
        <v>45</v>
      </c>
      <c r="W518" s="40" t="s">
        <v>0</v>
      </c>
      <c r="X518" s="58">
        <v>0</v>
      </c>
      <c r="Y518" s="55">
        <f t="shared" si="73"/>
        <v>0</v>
      </c>
      <c r="Z518" s="41" t="str">
        <f>IFERROR(IF(Y518=0,"",ROUNDUP(Y518/H518,0)*0.00902),"")</f>
        <v/>
      </c>
      <c r="AA518" s="68" t="s">
        <v>45</v>
      </c>
      <c r="AB518" s="69" t="s">
        <v>45</v>
      </c>
      <c r="AC518" s="606" t="s">
        <v>807</v>
      </c>
      <c r="AG518" s="78"/>
      <c r="AJ518" s="84" t="s">
        <v>45</v>
      </c>
      <c r="AK518" s="84">
        <v>0</v>
      </c>
      <c r="BB518" s="607" t="s">
        <v>66</v>
      </c>
      <c r="BM518" s="78">
        <f t="shared" si="75"/>
        <v>0</v>
      </c>
      <c r="BN518" s="78">
        <f t="shared" si="76"/>
        <v>0</v>
      </c>
      <c r="BO518" s="78">
        <f t="shared" si="77"/>
        <v>0</v>
      </c>
      <c r="BP518" s="78">
        <f t="shared" si="78"/>
        <v>0</v>
      </c>
    </row>
    <row r="519" spans="1:68" ht="27" customHeight="1" x14ac:dyDescent="0.25">
      <c r="A519" s="63" t="s">
        <v>826</v>
      </c>
      <c r="B519" s="63" t="s">
        <v>828</v>
      </c>
      <c r="C519" s="36">
        <v>4301012035</v>
      </c>
      <c r="D519" s="804">
        <v>4680115880603</v>
      </c>
      <c r="E519" s="804"/>
      <c r="F519" s="62">
        <v>0.6</v>
      </c>
      <c r="G519" s="37">
        <v>8</v>
      </c>
      <c r="H519" s="62">
        <v>4.8</v>
      </c>
      <c r="I519" s="62">
        <v>6.96</v>
      </c>
      <c r="J519" s="37">
        <v>120</v>
      </c>
      <c r="K519" s="37" t="s">
        <v>113</v>
      </c>
      <c r="L519" s="37" t="s">
        <v>45</v>
      </c>
      <c r="M519" s="38" t="s">
        <v>105</v>
      </c>
      <c r="N519" s="38"/>
      <c r="O519" s="37">
        <v>60</v>
      </c>
      <c r="P519" s="107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19" s="806"/>
      <c r="R519" s="806"/>
      <c r="S519" s="806"/>
      <c r="T519" s="807"/>
      <c r="U519" s="39" t="s">
        <v>45</v>
      </c>
      <c r="V519" s="39" t="s">
        <v>45</v>
      </c>
      <c r="W519" s="40" t="s">
        <v>0</v>
      </c>
      <c r="X519" s="58">
        <v>0</v>
      </c>
      <c r="Y519" s="55">
        <f t="shared" si="73"/>
        <v>0</v>
      </c>
      <c r="Z519" s="41" t="str">
        <f>IFERROR(IF(Y519=0,"",ROUNDUP(Y519/H519,0)*0.00937),"")</f>
        <v/>
      </c>
      <c r="AA519" s="68" t="s">
        <v>45</v>
      </c>
      <c r="AB519" s="69" t="s">
        <v>45</v>
      </c>
      <c r="AC519" s="608" t="s">
        <v>807</v>
      </c>
      <c r="AG519" s="78"/>
      <c r="AJ519" s="84" t="s">
        <v>45</v>
      </c>
      <c r="AK519" s="84">
        <v>0</v>
      </c>
      <c r="BB519" s="609" t="s">
        <v>66</v>
      </c>
      <c r="BM519" s="78">
        <f t="shared" si="75"/>
        <v>0</v>
      </c>
      <c r="BN519" s="78">
        <f t="shared" si="76"/>
        <v>0</v>
      </c>
      <c r="BO519" s="78">
        <f t="shared" si="77"/>
        <v>0</v>
      </c>
      <c r="BP519" s="78">
        <f t="shared" si="78"/>
        <v>0</v>
      </c>
    </row>
    <row r="520" spans="1:68" ht="27" customHeight="1" x14ac:dyDescent="0.25">
      <c r="A520" s="63" t="s">
        <v>829</v>
      </c>
      <c r="B520" s="63" t="s">
        <v>830</v>
      </c>
      <c r="C520" s="36">
        <v>4301012036</v>
      </c>
      <c r="D520" s="804">
        <v>4680115882782</v>
      </c>
      <c r="E520" s="804"/>
      <c r="F520" s="62">
        <v>0.6</v>
      </c>
      <c r="G520" s="37">
        <v>8</v>
      </c>
      <c r="H520" s="62">
        <v>4.8</v>
      </c>
      <c r="I520" s="62">
        <v>6.96</v>
      </c>
      <c r="J520" s="37">
        <v>120</v>
      </c>
      <c r="K520" s="37" t="s">
        <v>113</v>
      </c>
      <c r="L520" s="37" t="s">
        <v>45</v>
      </c>
      <c r="M520" s="38" t="s">
        <v>105</v>
      </c>
      <c r="N520" s="38"/>
      <c r="O520" s="37">
        <v>60</v>
      </c>
      <c r="P520" s="107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0" s="806"/>
      <c r="R520" s="806"/>
      <c r="S520" s="806"/>
      <c r="T520" s="807"/>
      <c r="U520" s="39" t="s">
        <v>45</v>
      </c>
      <c r="V520" s="39" t="s">
        <v>45</v>
      </c>
      <c r="W520" s="40" t="s">
        <v>0</v>
      </c>
      <c r="X520" s="58">
        <v>0</v>
      </c>
      <c r="Y520" s="55">
        <f t="shared" si="73"/>
        <v>0</v>
      </c>
      <c r="Z520" s="41" t="str">
        <f>IFERROR(IF(Y520=0,"",ROUNDUP(Y520/H520,0)*0.00937),"")</f>
        <v/>
      </c>
      <c r="AA520" s="68" t="s">
        <v>45</v>
      </c>
      <c r="AB520" s="69" t="s">
        <v>45</v>
      </c>
      <c r="AC520" s="610" t="s">
        <v>810</v>
      </c>
      <c r="AG520" s="78"/>
      <c r="AJ520" s="84" t="s">
        <v>45</v>
      </c>
      <c r="AK520" s="84">
        <v>0</v>
      </c>
      <c r="BB520" s="611" t="s">
        <v>66</v>
      </c>
      <c r="BM520" s="78">
        <f t="shared" si="75"/>
        <v>0</v>
      </c>
      <c r="BN520" s="78">
        <f t="shared" si="76"/>
        <v>0</v>
      </c>
      <c r="BO520" s="78">
        <f t="shared" si="77"/>
        <v>0</v>
      </c>
      <c r="BP520" s="78">
        <f t="shared" si="78"/>
        <v>0</v>
      </c>
    </row>
    <row r="521" spans="1:68" ht="27" customHeight="1" x14ac:dyDescent="0.25">
      <c r="A521" s="63" t="s">
        <v>831</v>
      </c>
      <c r="B521" s="63" t="s">
        <v>832</v>
      </c>
      <c r="C521" s="36">
        <v>4301012055</v>
      </c>
      <c r="D521" s="804">
        <v>4680115886469</v>
      </c>
      <c r="E521" s="804"/>
      <c r="F521" s="62">
        <v>0.55000000000000004</v>
      </c>
      <c r="G521" s="37">
        <v>8</v>
      </c>
      <c r="H521" s="62">
        <v>4.4000000000000004</v>
      </c>
      <c r="I521" s="62">
        <v>4.6100000000000003</v>
      </c>
      <c r="J521" s="37">
        <v>132</v>
      </c>
      <c r="K521" s="37" t="s">
        <v>113</v>
      </c>
      <c r="L521" s="37" t="s">
        <v>45</v>
      </c>
      <c r="M521" s="38" t="s">
        <v>105</v>
      </c>
      <c r="N521" s="38"/>
      <c r="O521" s="37">
        <v>60</v>
      </c>
      <c r="P521" s="1075" t="s">
        <v>833</v>
      </c>
      <c r="Q521" s="806"/>
      <c r="R521" s="806"/>
      <c r="S521" s="806"/>
      <c r="T521" s="807"/>
      <c r="U521" s="39" t="s">
        <v>45</v>
      </c>
      <c r="V521" s="39" t="s">
        <v>45</v>
      </c>
      <c r="W521" s="40" t="s">
        <v>0</v>
      </c>
      <c r="X521" s="58">
        <v>0</v>
      </c>
      <c r="Y521" s="55">
        <f t="shared" si="73"/>
        <v>0</v>
      </c>
      <c r="Z521" s="41" t="str">
        <f>IFERROR(IF(Y521=0,"",ROUNDUP(Y521/H521,0)*0.00902),"")</f>
        <v/>
      </c>
      <c r="AA521" s="68" t="s">
        <v>45</v>
      </c>
      <c r="AB521" s="69" t="s">
        <v>45</v>
      </c>
      <c r="AC521" s="612" t="s">
        <v>813</v>
      </c>
      <c r="AG521" s="78"/>
      <c r="AJ521" s="84" t="s">
        <v>45</v>
      </c>
      <c r="AK521" s="84">
        <v>0</v>
      </c>
      <c r="BB521" s="613" t="s">
        <v>66</v>
      </c>
      <c r="BM521" s="78">
        <f t="shared" si="75"/>
        <v>0</v>
      </c>
      <c r="BN521" s="78">
        <f t="shared" si="76"/>
        <v>0</v>
      </c>
      <c r="BO521" s="78">
        <f t="shared" si="77"/>
        <v>0</v>
      </c>
      <c r="BP521" s="78">
        <f t="shared" si="78"/>
        <v>0</v>
      </c>
    </row>
    <row r="522" spans="1:68" ht="27" customHeight="1" x14ac:dyDescent="0.25">
      <c r="A522" s="63" t="s">
        <v>834</v>
      </c>
      <c r="B522" s="63" t="s">
        <v>835</v>
      </c>
      <c r="C522" s="36">
        <v>4301012050</v>
      </c>
      <c r="D522" s="804">
        <v>4680115885479</v>
      </c>
      <c r="E522" s="804"/>
      <c r="F522" s="62">
        <v>0.4</v>
      </c>
      <c r="G522" s="37">
        <v>6</v>
      </c>
      <c r="H522" s="62">
        <v>2.4</v>
      </c>
      <c r="I522" s="62">
        <v>2.58</v>
      </c>
      <c r="J522" s="37">
        <v>182</v>
      </c>
      <c r="K522" s="37" t="s">
        <v>83</v>
      </c>
      <c r="L522" s="37" t="s">
        <v>45</v>
      </c>
      <c r="M522" s="38" t="s">
        <v>105</v>
      </c>
      <c r="N522" s="38"/>
      <c r="O522" s="37">
        <v>60</v>
      </c>
      <c r="P522" s="1076" t="s">
        <v>836</v>
      </c>
      <c r="Q522" s="806"/>
      <c r="R522" s="806"/>
      <c r="S522" s="806"/>
      <c r="T522" s="807"/>
      <c r="U522" s="39" t="s">
        <v>45</v>
      </c>
      <c r="V522" s="39" t="s">
        <v>45</v>
      </c>
      <c r="W522" s="40" t="s">
        <v>0</v>
      </c>
      <c r="X522" s="58">
        <v>0</v>
      </c>
      <c r="Y522" s="55">
        <f t="shared" si="73"/>
        <v>0</v>
      </c>
      <c r="Z522" s="41" t="str">
        <f>IFERROR(IF(Y522=0,"",ROUNDUP(Y522/H522,0)*0.00651),"")</f>
        <v/>
      </c>
      <c r="AA522" s="68" t="s">
        <v>45</v>
      </c>
      <c r="AB522" s="69" t="s">
        <v>45</v>
      </c>
      <c r="AC522" s="614" t="s">
        <v>837</v>
      </c>
      <c r="AG522" s="78"/>
      <c r="AJ522" s="84" t="s">
        <v>45</v>
      </c>
      <c r="AK522" s="84">
        <v>0</v>
      </c>
      <c r="BB522" s="615" t="s">
        <v>66</v>
      </c>
      <c r="BM522" s="78">
        <f t="shared" si="75"/>
        <v>0</v>
      </c>
      <c r="BN522" s="78">
        <f t="shared" si="76"/>
        <v>0</v>
      </c>
      <c r="BO522" s="78">
        <f t="shared" si="77"/>
        <v>0</v>
      </c>
      <c r="BP522" s="78">
        <f t="shared" si="78"/>
        <v>0</v>
      </c>
    </row>
    <row r="523" spans="1:68" ht="27" customHeight="1" x14ac:dyDescent="0.25">
      <c r="A523" s="63" t="s">
        <v>838</v>
      </c>
      <c r="B523" s="63" t="s">
        <v>839</v>
      </c>
      <c r="C523" s="36">
        <v>4301011784</v>
      </c>
      <c r="D523" s="804">
        <v>4607091389982</v>
      </c>
      <c r="E523" s="804"/>
      <c r="F523" s="62">
        <v>0.6</v>
      </c>
      <c r="G523" s="37">
        <v>6</v>
      </c>
      <c r="H523" s="62">
        <v>3.6</v>
      </c>
      <c r="I523" s="62">
        <v>3.81</v>
      </c>
      <c r="J523" s="37">
        <v>132</v>
      </c>
      <c r="K523" s="37" t="s">
        <v>113</v>
      </c>
      <c r="L523" s="37" t="s">
        <v>45</v>
      </c>
      <c r="M523" s="38" t="s">
        <v>105</v>
      </c>
      <c r="N523" s="38"/>
      <c r="O523" s="37">
        <v>60</v>
      </c>
      <c r="P523" s="107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3" s="806"/>
      <c r="R523" s="806"/>
      <c r="S523" s="806"/>
      <c r="T523" s="807"/>
      <c r="U523" s="39" t="s">
        <v>45</v>
      </c>
      <c r="V523" s="39" t="s">
        <v>45</v>
      </c>
      <c r="W523" s="40" t="s">
        <v>0</v>
      </c>
      <c r="X523" s="58">
        <v>0</v>
      </c>
      <c r="Y523" s="55">
        <f t="shared" si="73"/>
        <v>0</v>
      </c>
      <c r="Z523" s="41" t="str">
        <f>IFERROR(IF(Y523=0,"",ROUNDUP(Y523/H523,0)*0.00902),"")</f>
        <v/>
      </c>
      <c r="AA523" s="68" t="s">
        <v>45</v>
      </c>
      <c r="AB523" s="69" t="s">
        <v>45</v>
      </c>
      <c r="AC523" s="616" t="s">
        <v>819</v>
      </c>
      <c r="AG523" s="78"/>
      <c r="AJ523" s="84" t="s">
        <v>45</v>
      </c>
      <c r="AK523" s="84">
        <v>0</v>
      </c>
      <c r="BB523" s="617" t="s">
        <v>66</v>
      </c>
      <c r="BM523" s="78">
        <f t="shared" si="75"/>
        <v>0</v>
      </c>
      <c r="BN523" s="78">
        <f t="shared" si="76"/>
        <v>0</v>
      </c>
      <c r="BO523" s="78">
        <f t="shared" si="77"/>
        <v>0</v>
      </c>
      <c r="BP523" s="78">
        <f t="shared" si="78"/>
        <v>0</v>
      </c>
    </row>
    <row r="524" spans="1:68" ht="27" customHeight="1" x14ac:dyDescent="0.25">
      <c r="A524" s="63" t="s">
        <v>838</v>
      </c>
      <c r="B524" s="63" t="s">
        <v>840</v>
      </c>
      <c r="C524" s="36">
        <v>4301012034</v>
      </c>
      <c r="D524" s="804">
        <v>4607091389982</v>
      </c>
      <c r="E524" s="804"/>
      <c r="F524" s="62">
        <v>0.6</v>
      </c>
      <c r="G524" s="37">
        <v>8</v>
      </c>
      <c r="H524" s="62">
        <v>4.8</v>
      </c>
      <c r="I524" s="62">
        <v>6.96</v>
      </c>
      <c r="J524" s="37">
        <v>120</v>
      </c>
      <c r="K524" s="37" t="s">
        <v>113</v>
      </c>
      <c r="L524" s="37" t="s">
        <v>45</v>
      </c>
      <c r="M524" s="38" t="s">
        <v>105</v>
      </c>
      <c r="N524" s="38"/>
      <c r="O524" s="37">
        <v>60</v>
      </c>
      <c r="P524" s="107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806"/>
      <c r="R524" s="806"/>
      <c r="S524" s="806"/>
      <c r="T524" s="807"/>
      <c r="U524" s="39" t="s">
        <v>45</v>
      </c>
      <c r="V524" s="39" t="s">
        <v>45</v>
      </c>
      <c r="W524" s="40" t="s">
        <v>0</v>
      </c>
      <c r="X524" s="58">
        <v>0</v>
      </c>
      <c r="Y524" s="55">
        <f t="shared" si="73"/>
        <v>0</v>
      </c>
      <c r="Z524" s="41" t="str">
        <f>IFERROR(IF(Y524=0,"",ROUNDUP(Y524/H524,0)*0.00937),"")</f>
        <v/>
      </c>
      <c r="AA524" s="68" t="s">
        <v>45</v>
      </c>
      <c r="AB524" s="69" t="s">
        <v>45</v>
      </c>
      <c r="AC524" s="618" t="s">
        <v>819</v>
      </c>
      <c r="AG524" s="78"/>
      <c r="AJ524" s="84" t="s">
        <v>45</v>
      </c>
      <c r="AK524" s="84">
        <v>0</v>
      </c>
      <c r="BB524" s="619" t="s">
        <v>66</v>
      </c>
      <c r="BM524" s="78">
        <f t="shared" si="75"/>
        <v>0</v>
      </c>
      <c r="BN524" s="78">
        <f t="shared" si="76"/>
        <v>0</v>
      </c>
      <c r="BO524" s="78">
        <f t="shared" si="77"/>
        <v>0</v>
      </c>
      <c r="BP524" s="78">
        <f t="shared" si="78"/>
        <v>0</v>
      </c>
    </row>
    <row r="525" spans="1:68" ht="16.5" customHeight="1" x14ac:dyDescent="0.25">
      <c r="A525" s="63" t="s">
        <v>841</v>
      </c>
      <c r="B525" s="63" t="s">
        <v>842</v>
      </c>
      <c r="C525" s="36">
        <v>4301012057</v>
      </c>
      <c r="D525" s="804">
        <v>4680115886483</v>
      </c>
      <c r="E525" s="804"/>
      <c r="F525" s="62">
        <v>0.55000000000000004</v>
      </c>
      <c r="G525" s="37">
        <v>8</v>
      </c>
      <c r="H525" s="62">
        <v>4.4000000000000004</v>
      </c>
      <c r="I525" s="62">
        <v>4.6100000000000003</v>
      </c>
      <c r="J525" s="37">
        <v>132</v>
      </c>
      <c r="K525" s="37" t="s">
        <v>113</v>
      </c>
      <c r="L525" s="37" t="s">
        <v>45</v>
      </c>
      <c r="M525" s="38" t="s">
        <v>105</v>
      </c>
      <c r="N525" s="38"/>
      <c r="O525" s="37">
        <v>60</v>
      </c>
      <c r="P525" s="1079" t="s">
        <v>843</v>
      </c>
      <c r="Q525" s="806"/>
      <c r="R525" s="806"/>
      <c r="S525" s="806"/>
      <c r="T525" s="807"/>
      <c r="U525" s="39" t="s">
        <v>45</v>
      </c>
      <c r="V525" s="39" t="s">
        <v>45</v>
      </c>
      <c r="W525" s="40" t="s">
        <v>0</v>
      </c>
      <c r="X525" s="58">
        <v>0</v>
      </c>
      <c r="Y525" s="55">
        <f t="shared" si="73"/>
        <v>0</v>
      </c>
      <c r="Z525" s="41" t="str">
        <f>IFERROR(IF(Y525=0,"",ROUNDUP(Y525/H525,0)*0.00902),"")</f>
        <v/>
      </c>
      <c r="AA525" s="68" t="s">
        <v>45</v>
      </c>
      <c r="AB525" s="69" t="s">
        <v>45</v>
      </c>
      <c r="AC525" s="620" t="s">
        <v>816</v>
      </c>
      <c r="AG525" s="78"/>
      <c r="AJ525" s="84" t="s">
        <v>45</v>
      </c>
      <c r="AK525" s="84">
        <v>0</v>
      </c>
      <c r="BB525" s="621" t="s">
        <v>66</v>
      </c>
      <c r="BM525" s="78">
        <f t="shared" si="75"/>
        <v>0</v>
      </c>
      <c r="BN525" s="78">
        <f t="shared" si="76"/>
        <v>0</v>
      </c>
      <c r="BO525" s="78">
        <f t="shared" si="77"/>
        <v>0</v>
      </c>
      <c r="BP525" s="78">
        <f t="shared" si="78"/>
        <v>0</v>
      </c>
    </row>
    <row r="526" spans="1:68" ht="16.5" customHeight="1" x14ac:dyDescent="0.25">
      <c r="A526" s="63" t="s">
        <v>844</v>
      </c>
      <c r="B526" s="63" t="s">
        <v>845</v>
      </c>
      <c r="C526" s="36">
        <v>4301012058</v>
      </c>
      <c r="D526" s="804">
        <v>4680115886490</v>
      </c>
      <c r="E526" s="804"/>
      <c r="F526" s="62">
        <v>0.55000000000000004</v>
      </c>
      <c r="G526" s="37">
        <v>8</v>
      </c>
      <c r="H526" s="62">
        <v>4.4000000000000004</v>
      </c>
      <c r="I526" s="62">
        <v>4.6100000000000003</v>
      </c>
      <c r="J526" s="37">
        <v>132</v>
      </c>
      <c r="K526" s="37" t="s">
        <v>113</v>
      </c>
      <c r="L526" s="37" t="s">
        <v>45</v>
      </c>
      <c r="M526" s="38" t="s">
        <v>105</v>
      </c>
      <c r="N526" s="38"/>
      <c r="O526" s="37">
        <v>60</v>
      </c>
      <c r="P526" s="1080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26" s="806"/>
      <c r="R526" s="806"/>
      <c r="S526" s="806"/>
      <c r="T526" s="807"/>
      <c r="U526" s="39" t="s">
        <v>45</v>
      </c>
      <c r="V526" s="39" t="s">
        <v>45</v>
      </c>
      <c r="W526" s="40" t="s">
        <v>0</v>
      </c>
      <c r="X526" s="58">
        <v>0</v>
      </c>
      <c r="Y526" s="55">
        <f t="shared" si="73"/>
        <v>0</v>
      </c>
      <c r="Z526" s="41" t="str">
        <f>IFERROR(IF(Y526=0,"",ROUNDUP(Y526/H526,0)*0.00902),"")</f>
        <v/>
      </c>
      <c r="AA526" s="68" t="s">
        <v>45</v>
      </c>
      <c r="AB526" s="69" t="s">
        <v>45</v>
      </c>
      <c r="AC526" s="622" t="s">
        <v>822</v>
      </c>
      <c r="AG526" s="78"/>
      <c r="AJ526" s="84" t="s">
        <v>45</v>
      </c>
      <c r="AK526" s="84">
        <v>0</v>
      </c>
      <c r="BB526" s="623" t="s">
        <v>66</v>
      </c>
      <c r="BM526" s="78">
        <f t="shared" si="75"/>
        <v>0</v>
      </c>
      <c r="BN526" s="78">
        <f t="shared" si="76"/>
        <v>0</v>
      </c>
      <c r="BO526" s="78">
        <f t="shared" si="77"/>
        <v>0</v>
      </c>
      <c r="BP526" s="78">
        <f t="shared" si="78"/>
        <v>0</v>
      </c>
    </row>
    <row r="527" spans="1:68" x14ac:dyDescent="0.2">
      <c r="A527" s="814"/>
      <c r="B527" s="814"/>
      <c r="C527" s="814"/>
      <c r="D527" s="814"/>
      <c r="E527" s="814"/>
      <c r="F527" s="814"/>
      <c r="G527" s="814"/>
      <c r="H527" s="814"/>
      <c r="I527" s="814"/>
      <c r="J527" s="814"/>
      <c r="K527" s="814"/>
      <c r="L527" s="814"/>
      <c r="M527" s="814"/>
      <c r="N527" s="814"/>
      <c r="O527" s="815"/>
      <c r="P527" s="811" t="s">
        <v>40</v>
      </c>
      <c r="Q527" s="812"/>
      <c r="R527" s="812"/>
      <c r="S527" s="812"/>
      <c r="T527" s="812"/>
      <c r="U527" s="812"/>
      <c r="V527" s="813"/>
      <c r="W527" s="42" t="s">
        <v>39</v>
      </c>
      <c r="X527" s="43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+IFERROR(X523/H523,"0")+IFERROR(X524/H524,"0")+IFERROR(X525/H525,"0")+IFERROR(X526/H526,"0")</f>
        <v>0</v>
      </c>
      <c r="Y527" s="43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+IFERROR(Y523/H523,"0")+IFERROR(Y524/H524,"0")+IFERROR(Y525/H525,"0")+IFERROR(Y526/H526,"0")</f>
        <v>0</v>
      </c>
      <c r="Z527" s="43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</f>
        <v>0</v>
      </c>
      <c r="AA527" s="67"/>
      <c r="AB527" s="67"/>
      <c r="AC527" s="67"/>
    </row>
    <row r="528" spans="1:68" x14ac:dyDescent="0.2">
      <c r="A528" s="814"/>
      <c r="B528" s="814"/>
      <c r="C528" s="814"/>
      <c r="D528" s="814"/>
      <c r="E528" s="814"/>
      <c r="F528" s="814"/>
      <c r="G528" s="814"/>
      <c r="H528" s="814"/>
      <c r="I528" s="814"/>
      <c r="J528" s="814"/>
      <c r="K528" s="814"/>
      <c r="L528" s="814"/>
      <c r="M528" s="814"/>
      <c r="N528" s="814"/>
      <c r="O528" s="815"/>
      <c r="P528" s="811" t="s">
        <v>40</v>
      </c>
      <c r="Q528" s="812"/>
      <c r="R528" s="812"/>
      <c r="S528" s="812"/>
      <c r="T528" s="812"/>
      <c r="U528" s="812"/>
      <c r="V528" s="813"/>
      <c r="W528" s="42" t="s">
        <v>0</v>
      </c>
      <c r="X528" s="43">
        <f>IFERROR(SUM(X511:X526),"0")</f>
        <v>0</v>
      </c>
      <c r="Y528" s="43">
        <f>IFERROR(SUM(Y511:Y526),"0")</f>
        <v>0</v>
      </c>
      <c r="Z528" s="42"/>
      <c r="AA528" s="67"/>
      <c r="AB528" s="67"/>
      <c r="AC528" s="67"/>
    </row>
    <row r="529" spans="1:68" ht="14.25" customHeight="1" x14ac:dyDescent="0.25">
      <c r="A529" s="803" t="s">
        <v>150</v>
      </c>
      <c r="B529" s="803"/>
      <c r="C529" s="803"/>
      <c r="D529" s="803"/>
      <c r="E529" s="803"/>
      <c r="F529" s="803"/>
      <c r="G529" s="803"/>
      <c r="H529" s="803"/>
      <c r="I529" s="803"/>
      <c r="J529" s="803"/>
      <c r="K529" s="803"/>
      <c r="L529" s="803"/>
      <c r="M529" s="803"/>
      <c r="N529" s="803"/>
      <c r="O529" s="803"/>
      <c r="P529" s="803"/>
      <c r="Q529" s="803"/>
      <c r="R529" s="803"/>
      <c r="S529" s="803"/>
      <c r="T529" s="803"/>
      <c r="U529" s="803"/>
      <c r="V529" s="803"/>
      <c r="W529" s="803"/>
      <c r="X529" s="803"/>
      <c r="Y529" s="803"/>
      <c r="Z529" s="803"/>
      <c r="AA529" s="66"/>
      <c r="AB529" s="66"/>
      <c r="AC529" s="80"/>
    </row>
    <row r="530" spans="1:68" ht="16.5" customHeight="1" x14ac:dyDescent="0.25">
      <c r="A530" s="63" t="s">
        <v>846</v>
      </c>
      <c r="B530" s="63" t="s">
        <v>847</v>
      </c>
      <c r="C530" s="36">
        <v>4301020222</v>
      </c>
      <c r="D530" s="804">
        <v>4607091388930</v>
      </c>
      <c r="E530" s="804"/>
      <c r="F530" s="62">
        <v>0.88</v>
      </c>
      <c r="G530" s="37">
        <v>6</v>
      </c>
      <c r="H530" s="62">
        <v>5.28</v>
      </c>
      <c r="I530" s="62">
        <v>5.64</v>
      </c>
      <c r="J530" s="37">
        <v>104</v>
      </c>
      <c r="K530" s="37" t="s">
        <v>106</v>
      </c>
      <c r="L530" s="37" t="s">
        <v>45</v>
      </c>
      <c r="M530" s="38" t="s">
        <v>105</v>
      </c>
      <c r="N530" s="38"/>
      <c r="O530" s="37">
        <v>55</v>
      </c>
      <c r="P530" s="108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0" s="806"/>
      <c r="R530" s="806"/>
      <c r="S530" s="806"/>
      <c r="T530" s="807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IFERROR(IF(Y530=0,"",ROUNDUP(Y530/H530,0)*0.01196),"")</f>
        <v/>
      </c>
      <c r="AA530" s="68" t="s">
        <v>45</v>
      </c>
      <c r="AB530" s="69" t="s">
        <v>45</v>
      </c>
      <c r="AC530" s="624" t="s">
        <v>848</v>
      </c>
      <c r="AG530" s="78"/>
      <c r="AJ530" s="84" t="s">
        <v>45</v>
      </c>
      <c r="AK530" s="84">
        <v>0</v>
      </c>
      <c r="BB530" s="625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ht="16.5" customHeight="1" x14ac:dyDescent="0.25">
      <c r="A531" s="63" t="s">
        <v>846</v>
      </c>
      <c r="B531" s="63" t="s">
        <v>849</v>
      </c>
      <c r="C531" s="36">
        <v>4301020334</v>
      </c>
      <c r="D531" s="804">
        <v>4607091388930</v>
      </c>
      <c r="E531" s="804"/>
      <c r="F531" s="62">
        <v>0.88</v>
      </c>
      <c r="G531" s="37">
        <v>6</v>
      </c>
      <c r="H531" s="62">
        <v>5.28</v>
      </c>
      <c r="I531" s="62">
        <v>5.64</v>
      </c>
      <c r="J531" s="37">
        <v>104</v>
      </c>
      <c r="K531" s="37" t="s">
        <v>106</v>
      </c>
      <c r="L531" s="37" t="s">
        <v>45</v>
      </c>
      <c r="M531" s="38" t="s">
        <v>112</v>
      </c>
      <c r="N531" s="38"/>
      <c r="O531" s="37">
        <v>70</v>
      </c>
      <c r="P531" s="1082" t="s">
        <v>850</v>
      </c>
      <c r="Q531" s="806"/>
      <c r="R531" s="806"/>
      <c r="S531" s="806"/>
      <c r="T531" s="807"/>
      <c r="U531" s="39" t="s">
        <v>45</v>
      </c>
      <c r="V531" s="39" t="s">
        <v>45</v>
      </c>
      <c r="W531" s="40" t="s">
        <v>0</v>
      </c>
      <c r="X531" s="58">
        <v>0</v>
      </c>
      <c r="Y531" s="55">
        <f>IFERROR(IF(X531="",0,CEILING((X531/$H531),1)*$H531),"")</f>
        <v>0</v>
      </c>
      <c r="Z531" s="41" t="str">
        <f>IFERROR(IF(Y531=0,"",ROUNDUP(Y531/H531,0)*0.01196),"")</f>
        <v/>
      </c>
      <c r="AA531" s="68" t="s">
        <v>45</v>
      </c>
      <c r="AB531" s="69" t="s">
        <v>45</v>
      </c>
      <c r="AC531" s="626" t="s">
        <v>851</v>
      </c>
      <c r="AG531" s="78"/>
      <c r="AJ531" s="84" t="s">
        <v>45</v>
      </c>
      <c r="AK531" s="84">
        <v>0</v>
      </c>
      <c r="BB531" s="627" t="s">
        <v>66</v>
      </c>
      <c r="BM531" s="78">
        <f>IFERROR(X531*I531/H531,"0")</f>
        <v>0</v>
      </c>
      <c r="BN531" s="78">
        <f>IFERROR(Y531*I531/H531,"0")</f>
        <v>0</v>
      </c>
      <c r="BO531" s="78">
        <f>IFERROR(1/J531*(X531/H531),"0")</f>
        <v>0</v>
      </c>
      <c r="BP531" s="78">
        <f>IFERROR(1/J531*(Y531/H531),"0")</f>
        <v>0</v>
      </c>
    </row>
    <row r="532" spans="1:68" ht="16.5" customHeight="1" x14ac:dyDescent="0.25">
      <c r="A532" s="63" t="s">
        <v>852</v>
      </c>
      <c r="B532" s="63" t="s">
        <v>853</v>
      </c>
      <c r="C532" s="36">
        <v>4301020384</v>
      </c>
      <c r="D532" s="804">
        <v>4680115886407</v>
      </c>
      <c r="E532" s="804"/>
      <c r="F532" s="62">
        <v>0.4</v>
      </c>
      <c r="G532" s="37">
        <v>6</v>
      </c>
      <c r="H532" s="62">
        <v>2.4</v>
      </c>
      <c r="I532" s="62">
        <v>2.58</v>
      </c>
      <c r="J532" s="37">
        <v>182</v>
      </c>
      <c r="K532" s="37" t="s">
        <v>83</v>
      </c>
      <c r="L532" s="37" t="s">
        <v>45</v>
      </c>
      <c r="M532" s="38" t="s">
        <v>112</v>
      </c>
      <c r="N532" s="38"/>
      <c r="O532" s="37">
        <v>70</v>
      </c>
      <c r="P532" s="1083" t="s">
        <v>854</v>
      </c>
      <c r="Q532" s="806"/>
      <c r="R532" s="806"/>
      <c r="S532" s="806"/>
      <c r="T532" s="807"/>
      <c r="U532" s="39" t="s">
        <v>45</v>
      </c>
      <c r="V532" s="39" t="s">
        <v>45</v>
      </c>
      <c r="W532" s="40" t="s">
        <v>0</v>
      </c>
      <c r="X532" s="58">
        <v>0</v>
      </c>
      <c r="Y532" s="55">
        <f>IFERROR(IF(X532="",0,CEILING((X532/$H532),1)*$H532),"")</f>
        <v>0</v>
      </c>
      <c r="Z532" s="41" t="str">
        <f>IFERROR(IF(Y532=0,"",ROUNDUP(Y532/H532,0)*0.00651),"")</f>
        <v/>
      </c>
      <c r="AA532" s="68" t="s">
        <v>45</v>
      </c>
      <c r="AB532" s="69" t="s">
        <v>45</v>
      </c>
      <c r="AC532" s="628" t="s">
        <v>851</v>
      </c>
      <c r="AG532" s="78"/>
      <c r="AJ532" s="84" t="s">
        <v>45</v>
      </c>
      <c r="AK532" s="84">
        <v>0</v>
      </c>
      <c r="BB532" s="629" t="s">
        <v>66</v>
      </c>
      <c r="BM532" s="78">
        <f>IFERROR(X532*I532/H532,"0")</f>
        <v>0</v>
      </c>
      <c r="BN532" s="78">
        <f>IFERROR(Y532*I532/H532,"0")</f>
        <v>0</v>
      </c>
      <c r="BO532" s="78">
        <f>IFERROR(1/J532*(X532/H532),"0")</f>
        <v>0</v>
      </c>
      <c r="BP532" s="78">
        <f>IFERROR(1/J532*(Y532/H532),"0")</f>
        <v>0</v>
      </c>
    </row>
    <row r="533" spans="1:68" ht="16.5" customHeight="1" x14ac:dyDescent="0.25">
      <c r="A533" s="63" t="s">
        <v>855</v>
      </c>
      <c r="B533" s="63" t="s">
        <v>856</v>
      </c>
      <c r="C533" s="36">
        <v>4301020385</v>
      </c>
      <c r="D533" s="804">
        <v>4680115880054</v>
      </c>
      <c r="E533" s="804"/>
      <c r="F533" s="62">
        <v>0.6</v>
      </c>
      <c r="G533" s="37">
        <v>8</v>
      </c>
      <c r="H533" s="62">
        <v>4.8</v>
      </c>
      <c r="I533" s="62">
        <v>6.93</v>
      </c>
      <c r="J533" s="37">
        <v>132</v>
      </c>
      <c r="K533" s="37" t="s">
        <v>113</v>
      </c>
      <c r="L533" s="37" t="s">
        <v>45</v>
      </c>
      <c r="M533" s="38" t="s">
        <v>105</v>
      </c>
      <c r="N533" s="38"/>
      <c r="O533" s="37">
        <v>70</v>
      </c>
      <c r="P533" s="1084" t="s">
        <v>857</v>
      </c>
      <c r="Q533" s="806"/>
      <c r="R533" s="806"/>
      <c r="S533" s="806"/>
      <c r="T533" s="807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IFERROR(IF(Y533=0,"",ROUNDUP(Y533/H533,0)*0.00902),"")</f>
        <v/>
      </c>
      <c r="AA533" s="68" t="s">
        <v>45</v>
      </c>
      <c r="AB533" s="69" t="s">
        <v>45</v>
      </c>
      <c r="AC533" s="630" t="s">
        <v>851</v>
      </c>
      <c r="AG533" s="78"/>
      <c r="AJ533" s="84" t="s">
        <v>45</v>
      </c>
      <c r="AK533" s="84">
        <v>0</v>
      </c>
      <c r="BB533" s="631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x14ac:dyDescent="0.2">
      <c r="A534" s="814"/>
      <c r="B534" s="814"/>
      <c r="C534" s="814"/>
      <c r="D534" s="814"/>
      <c r="E534" s="814"/>
      <c r="F534" s="814"/>
      <c r="G534" s="814"/>
      <c r="H534" s="814"/>
      <c r="I534" s="814"/>
      <c r="J534" s="814"/>
      <c r="K534" s="814"/>
      <c r="L534" s="814"/>
      <c r="M534" s="814"/>
      <c r="N534" s="814"/>
      <c r="O534" s="815"/>
      <c r="P534" s="811" t="s">
        <v>40</v>
      </c>
      <c r="Q534" s="812"/>
      <c r="R534" s="812"/>
      <c r="S534" s="812"/>
      <c r="T534" s="812"/>
      <c r="U534" s="812"/>
      <c r="V534" s="813"/>
      <c r="W534" s="42" t="s">
        <v>39</v>
      </c>
      <c r="X534" s="43">
        <f>IFERROR(X530/H530,"0")+IFERROR(X531/H531,"0")+IFERROR(X532/H532,"0")+IFERROR(X533/H533,"0")</f>
        <v>0</v>
      </c>
      <c r="Y534" s="43">
        <f>IFERROR(Y530/H530,"0")+IFERROR(Y531/H531,"0")+IFERROR(Y532/H532,"0")+IFERROR(Y533/H533,"0")</f>
        <v>0</v>
      </c>
      <c r="Z534" s="43">
        <f>IFERROR(IF(Z530="",0,Z530),"0")+IFERROR(IF(Z531="",0,Z531),"0")+IFERROR(IF(Z532="",0,Z532),"0")+IFERROR(IF(Z533="",0,Z533),"0")</f>
        <v>0</v>
      </c>
      <c r="AA534" s="67"/>
      <c r="AB534" s="67"/>
      <c r="AC534" s="67"/>
    </row>
    <row r="535" spans="1:68" x14ac:dyDescent="0.2">
      <c r="A535" s="814"/>
      <c r="B535" s="814"/>
      <c r="C535" s="814"/>
      <c r="D535" s="814"/>
      <c r="E535" s="814"/>
      <c r="F535" s="814"/>
      <c r="G535" s="814"/>
      <c r="H535" s="814"/>
      <c r="I535" s="814"/>
      <c r="J535" s="814"/>
      <c r="K535" s="814"/>
      <c r="L535" s="814"/>
      <c r="M535" s="814"/>
      <c r="N535" s="814"/>
      <c r="O535" s="815"/>
      <c r="P535" s="811" t="s">
        <v>40</v>
      </c>
      <c r="Q535" s="812"/>
      <c r="R535" s="812"/>
      <c r="S535" s="812"/>
      <c r="T535" s="812"/>
      <c r="U535" s="812"/>
      <c r="V535" s="813"/>
      <c r="W535" s="42" t="s">
        <v>0</v>
      </c>
      <c r="X535" s="43">
        <f>IFERROR(SUM(X530:X533),"0")</f>
        <v>0</v>
      </c>
      <c r="Y535" s="43">
        <f>IFERROR(SUM(Y530:Y533),"0")</f>
        <v>0</v>
      </c>
      <c r="Z535" s="42"/>
      <c r="AA535" s="67"/>
      <c r="AB535" s="67"/>
      <c r="AC535" s="67"/>
    </row>
    <row r="536" spans="1:68" ht="14.25" customHeight="1" x14ac:dyDescent="0.25">
      <c r="A536" s="803" t="s">
        <v>161</v>
      </c>
      <c r="B536" s="803"/>
      <c r="C536" s="803"/>
      <c r="D536" s="803"/>
      <c r="E536" s="803"/>
      <c r="F536" s="803"/>
      <c r="G536" s="803"/>
      <c r="H536" s="803"/>
      <c r="I536" s="803"/>
      <c r="J536" s="803"/>
      <c r="K536" s="803"/>
      <c r="L536" s="803"/>
      <c r="M536" s="803"/>
      <c r="N536" s="803"/>
      <c r="O536" s="803"/>
      <c r="P536" s="803"/>
      <c r="Q536" s="803"/>
      <c r="R536" s="803"/>
      <c r="S536" s="803"/>
      <c r="T536" s="803"/>
      <c r="U536" s="803"/>
      <c r="V536" s="803"/>
      <c r="W536" s="803"/>
      <c r="X536" s="803"/>
      <c r="Y536" s="803"/>
      <c r="Z536" s="803"/>
      <c r="AA536" s="66"/>
      <c r="AB536" s="66"/>
      <c r="AC536" s="80"/>
    </row>
    <row r="537" spans="1:68" ht="27" customHeight="1" x14ac:dyDescent="0.25">
      <c r="A537" s="63" t="s">
        <v>858</v>
      </c>
      <c r="B537" s="63" t="s">
        <v>859</v>
      </c>
      <c r="C537" s="36">
        <v>4301031349</v>
      </c>
      <c r="D537" s="804">
        <v>4680115883116</v>
      </c>
      <c r="E537" s="804"/>
      <c r="F537" s="62">
        <v>0.88</v>
      </c>
      <c r="G537" s="37">
        <v>6</v>
      </c>
      <c r="H537" s="62">
        <v>5.28</v>
      </c>
      <c r="I537" s="62">
        <v>5.64</v>
      </c>
      <c r="J537" s="37">
        <v>104</v>
      </c>
      <c r="K537" s="37" t="s">
        <v>106</v>
      </c>
      <c r="L537" s="37" t="s">
        <v>45</v>
      </c>
      <c r="M537" s="38" t="s">
        <v>105</v>
      </c>
      <c r="N537" s="38"/>
      <c r="O537" s="37">
        <v>70</v>
      </c>
      <c r="P537" s="1085" t="s">
        <v>860</v>
      </c>
      <c r="Q537" s="806"/>
      <c r="R537" s="806"/>
      <c r="S537" s="806"/>
      <c r="T537" s="807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ref="Y537:Y548" si="79">IFERROR(IF(X537="",0,CEILING((X537/$H537),1)*$H537),"")</f>
        <v>0</v>
      </c>
      <c r="Z537" s="41" t="str">
        <f>IFERROR(IF(Y537=0,"",ROUNDUP(Y537/H537,0)*0.01196),"")</f>
        <v/>
      </c>
      <c r="AA537" s="68" t="s">
        <v>45</v>
      </c>
      <c r="AB537" s="69" t="s">
        <v>45</v>
      </c>
      <c r="AC537" s="632" t="s">
        <v>861</v>
      </c>
      <c r="AG537" s="78"/>
      <c r="AJ537" s="84" t="s">
        <v>45</v>
      </c>
      <c r="AK537" s="84">
        <v>0</v>
      </c>
      <c r="BB537" s="633" t="s">
        <v>66</v>
      </c>
      <c r="BM537" s="78">
        <f t="shared" ref="BM537:BM548" si="80">IFERROR(X537*I537/H537,"0")</f>
        <v>0</v>
      </c>
      <c r="BN537" s="78">
        <f t="shared" ref="BN537:BN548" si="81">IFERROR(Y537*I537/H537,"0")</f>
        <v>0</v>
      </c>
      <c r="BO537" s="78">
        <f t="shared" ref="BO537:BO548" si="82">IFERROR(1/J537*(X537/H537),"0")</f>
        <v>0</v>
      </c>
      <c r="BP537" s="78">
        <f t="shared" ref="BP537:BP548" si="83">IFERROR(1/J537*(Y537/H537),"0")</f>
        <v>0</v>
      </c>
    </row>
    <row r="538" spans="1:68" ht="27" customHeight="1" x14ac:dyDescent="0.25">
      <c r="A538" s="63" t="s">
        <v>862</v>
      </c>
      <c r="B538" s="63" t="s">
        <v>863</v>
      </c>
      <c r="C538" s="36">
        <v>4301031350</v>
      </c>
      <c r="D538" s="804">
        <v>4680115883093</v>
      </c>
      <c r="E538" s="804"/>
      <c r="F538" s="62">
        <v>0.88</v>
      </c>
      <c r="G538" s="37">
        <v>6</v>
      </c>
      <c r="H538" s="62">
        <v>5.28</v>
      </c>
      <c r="I538" s="62">
        <v>5.64</v>
      </c>
      <c r="J538" s="37">
        <v>104</v>
      </c>
      <c r="K538" s="37" t="s">
        <v>106</v>
      </c>
      <c r="L538" s="37" t="s">
        <v>45</v>
      </c>
      <c r="M538" s="38" t="s">
        <v>82</v>
      </c>
      <c r="N538" s="38"/>
      <c r="O538" s="37">
        <v>70</v>
      </c>
      <c r="P538" s="1086" t="s">
        <v>864</v>
      </c>
      <c r="Q538" s="806"/>
      <c r="R538" s="806"/>
      <c r="S538" s="806"/>
      <c r="T538" s="807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si="79"/>
        <v>0</v>
      </c>
      <c r="Z538" s="41" t="str">
        <f>IFERROR(IF(Y538=0,"",ROUNDUP(Y538/H538,0)*0.01196),"")</f>
        <v/>
      </c>
      <c r="AA538" s="68" t="s">
        <v>45</v>
      </c>
      <c r="AB538" s="69" t="s">
        <v>45</v>
      </c>
      <c r="AC538" s="634" t="s">
        <v>865</v>
      </c>
      <c r="AG538" s="78"/>
      <c r="AJ538" s="84" t="s">
        <v>45</v>
      </c>
      <c r="AK538" s="84">
        <v>0</v>
      </c>
      <c r="BB538" s="635" t="s">
        <v>66</v>
      </c>
      <c r="BM538" s="78">
        <f t="shared" si="80"/>
        <v>0</v>
      </c>
      <c r="BN538" s="78">
        <f t="shared" si="81"/>
        <v>0</v>
      </c>
      <c r="BO538" s="78">
        <f t="shared" si="82"/>
        <v>0</v>
      </c>
      <c r="BP538" s="78">
        <f t="shared" si="83"/>
        <v>0</v>
      </c>
    </row>
    <row r="539" spans="1:68" ht="27" customHeight="1" x14ac:dyDescent="0.25">
      <c r="A539" s="63" t="s">
        <v>866</v>
      </c>
      <c r="B539" s="63" t="s">
        <v>867</v>
      </c>
      <c r="C539" s="36">
        <v>4301031353</v>
      </c>
      <c r="D539" s="804">
        <v>4680115883109</v>
      </c>
      <c r="E539" s="804"/>
      <c r="F539" s="62">
        <v>0.88</v>
      </c>
      <c r="G539" s="37">
        <v>6</v>
      </c>
      <c r="H539" s="62">
        <v>5.28</v>
      </c>
      <c r="I539" s="62">
        <v>5.64</v>
      </c>
      <c r="J539" s="37">
        <v>104</v>
      </c>
      <c r="K539" s="37" t="s">
        <v>106</v>
      </c>
      <c r="L539" s="37" t="s">
        <v>45</v>
      </c>
      <c r="M539" s="38" t="s">
        <v>82</v>
      </c>
      <c r="N539" s="38"/>
      <c r="O539" s="37">
        <v>70</v>
      </c>
      <c r="P539" s="1087" t="s">
        <v>868</v>
      </c>
      <c r="Q539" s="806"/>
      <c r="R539" s="806"/>
      <c r="S539" s="806"/>
      <c r="T539" s="807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si="79"/>
        <v>0</v>
      </c>
      <c r="Z539" s="41" t="str">
        <f>IFERROR(IF(Y539=0,"",ROUNDUP(Y539/H539,0)*0.01196),"")</f>
        <v/>
      </c>
      <c r="AA539" s="68" t="s">
        <v>45</v>
      </c>
      <c r="AB539" s="69" t="s">
        <v>45</v>
      </c>
      <c r="AC539" s="636" t="s">
        <v>869</v>
      </c>
      <c r="AG539" s="78"/>
      <c r="AJ539" s="84" t="s">
        <v>45</v>
      </c>
      <c r="AK539" s="84">
        <v>0</v>
      </c>
      <c r="BB539" s="637" t="s">
        <v>66</v>
      </c>
      <c r="BM539" s="78">
        <f t="shared" si="80"/>
        <v>0</v>
      </c>
      <c r="BN539" s="78">
        <f t="shared" si="81"/>
        <v>0</v>
      </c>
      <c r="BO539" s="78">
        <f t="shared" si="82"/>
        <v>0</v>
      </c>
      <c r="BP539" s="78">
        <f t="shared" si="83"/>
        <v>0</v>
      </c>
    </row>
    <row r="540" spans="1:68" ht="27" customHeight="1" x14ac:dyDescent="0.25">
      <c r="A540" s="63" t="s">
        <v>870</v>
      </c>
      <c r="B540" s="63" t="s">
        <v>871</v>
      </c>
      <c r="C540" s="36">
        <v>4301031409</v>
      </c>
      <c r="D540" s="804">
        <v>4680115886438</v>
      </c>
      <c r="E540" s="804"/>
      <c r="F540" s="62">
        <v>0.4</v>
      </c>
      <c r="G540" s="37">
        <v>6</v>
      </c>
      <c r="H540" s="62">
        <v>2.4</v>
      </c>
      <c r="I540" s="62">
        <v>2.58</v>
      </c>
      <c r="J540" s="37">
        <v>182</v>
      </c>
      <c r="K540" s="37" t="s">
        <v>83</v>
      </c>
      <c r="L540" s="37" t="s">
        <v>45</v>
      </c>
      <c r="M540" s="38" t="s">
        <v>105</v>
      </c>
      <c r="N540" s="38"/>
      <c r="O540" s="37">
        <v>70</v>
      </c>
      <c r="P540" s="1088" t="s">
        <v>872</v>
      </c>
      <c r="Q540" s="806"/>
      <c r="R540" s="806"/>
      <c r="S540" s="806"/>
      <c r="T540" s="807"/>
      <c r="U540" s="39" t="s">
        <v>45</v>
      </c>
      <c r="V540" s="39" t="s">
        <v>45</v>
      </c>
      <c r="W540" s="40" t="s">
        <v>0</v>
      </c>
      <c r="X540" s="58">
        <v>0</v>
      </c>
      <c r="Y540" s="55">
        <f t="shared" si="79"/>
        <v>0</v>
      </c>
      <c r="Z540" s="41" t="str">
        <f>IFERROR(IF(Y540=0,"",ROUNDUP(Y540/H540,0)*0.00651),"")</f>
        <v/>
      </c>
      <c r="AA540" s="68" t="s">
        <v>45</v>
      </c>
      <c r="AB540" s="69" t="s">
        <v>45</v>
      </c>
      <c r="AC540" s="638" t="s">
        <v>861</v>
      </c>
      <c r="AG540" s="78"/>
      <c r="AJ540" s="84" t="s">
        <v>45</v>
      </c>
      <c r="AK540" s="84">
        <v>0</v>
      </c>
      <c r="BB540" s="639" t="s">
        <v>66</v>
      </c>
      <c r="BM540" s="78">
        <f t="shared" si="80"/>
        <v>0</v>
      </c>
      <c r="BN540" s="78">
        <f t="shared" si="81"/>
        <v>0</v>
      </c>
      <c r="BO540" s="78">
        <f t="shared" si="82"/>
        <v>0</v>
      </c>
      <c r="BP540" s="78">
        <f t="shared" si="83"/>
        <v>0</v>
      </c>
    </row>
    <row r="541" spans="1:68" ht="27" customHeight="1" x14ac:dyDescent="0.25">
      <c r="A541" s="63" t="s">
        <v>873</v>
      </c>
      <c r="B541" s="63" t="s">
        <v>874</v>
      </c>
      <c r="C541" s="36">
        <v>4301031419</v>
      </c>
      <c r="D541" s="804">
        <v>4680115882072</v>
      </c>
      <c r="E541" s="804"/>
      <c r="F541" s="62">
        <v>0.6</v>
      </c>
      <c r="G541" s="37">
        <v>8</v>
      </c>
      <c r="H541" s="62">
        <v>4.8</v>
      </c>
      <c r="I541" s="62">
        <v>6.93</v>
      </c>
      <c r="J541" s="37">
        <v>132</v>
      </c>
      <c r="K541" s="37" t="s">
        <v>113</v>
      </c>
      <c r="L541" s="37" t="s">
        <v>45</v>
      </c>
      <c r="M541" s="38" t="s">
        <v>105</v>
      </c>
      <c r="N541" s="38"/>
      <c r="O541" s="37">
        <v>70</v>
      </c>
      <c r="P541" s="1089" t="s">
        <v>875</v>
      </c>
      <c r="Q541" s="806"/>
      <c r="R541" s="806"/>
      <c r="S541" s="806"/>
      <c r="T541" s="807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si="79"/>
        <v>0</v>
      </c>
      <c r="Z541" s="41" t="str">
        <f>IFERROR(IF(Y541=0,"",ROUNDUP(Y541/H541,0)*0.00902),"")</f>
        <v/>
      </c>
      <c r="AA541" s="68" t="s">
        <v>45</v>
      </c>
      <c r="AB541" s="69" t="s">
        <v>45</v>
      </c>
      <c r="AC541" s="640" t="s">
        <v>861</v>
      </c>
      <c r="AG541" s="78"/>
      <c r="AJ541" s="84" t="s">
        <v>45</v>
      </c>
      <c r="AK541" s="84">
        <v>0</v>
      </c>
      <c r="BB541" s="641" t="s">
        <v>66</v>
      </c>
      <c r="BM541" s="78">
        <f t="shared" si="80"/>
        <v>0</v>
      </c>
      <c r="BN541" s="78">
        <f t="shared" si="81"/>
        <v>0</v>
      </c>
      <c r="BO541" s="78">
        <f t="shared" si="82"/>
        <v>0</v>
      </c>
      <c r="BP541" s="78">
        <f t="shared" si="83"/>
        <v>0</v>
      </c>
    </row>
    <row r="542" spans="1:68" ht="27" customHeight="1" x14ac:dyDescent="0.25">
      <c r="A542" s="63" t="s">
        <v>873</v>
      </c>
      <c r="B542" s="63" t="s">
        <v>876</v>
      </c>
      <c r="C542" s="36">
        <v>4301031351</v>
      </c>
      <c r="D542" s="804">
        <v>4680115882072</v>
      </c>
      <c r="E542" s="804"/>
      <c r="F542" s="62">
        <v>0.6</v>
      </c>
      <c r="G542" s="37">
        <v>6</v>
      </c>
      <c r="H542" s="62">
        <v>3.6</v>
      </c>
      <c r="I542" s="62">
        <v>3.81</v>
      </c>
      <c r="J542" s="37">
        <v>132</v>
      </c>
      <c r="K542" s="37" t="s">
        <v>113</v>
      </c>
      <c r="L542" s="37" t="s">
        <v>45</v>
      </c>
      <c r="M542" s="38" t="s">
        <v>105</v>
      </c>
      <c r="N542" s="38"/>
      <c r="O542" s="37">
        <v>70</v>
      </c>
      <c r="P542" s="1090" t="s">
        <v>877</v>
      </c>
      <c r="Q542" s="806"/>
      <c r="R542" s="806"/>
      <c r="S542" s="806"/>
      <c r="T542" s="807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si="79"/>
        <v>0</v>
      </c>
      <c r="Z542" s="41" t="str">
        <f>IFERROR(IF(Y542=0,"",ROUNDUP(Y542/H542,0)*0.00902),"")</f>
        <v/>
      </c>
      <c r="AA542" s="68" t="s">
        <v>45</v>
      </c>
      <c r="AB542" s="69" t="s">
        <v>45</v>
      </c>
      <c r="AC542" s="642" t="s">
        <v>861</v>
      </c>
      <c r="AG542" s="78"/>
      <c r="AJ542" s="84" t="s">
        <v>45</v>
      </c>
      <c r="AK542" s="84">
        <v>0</v>
      </c>
      <c r="BB542" s="643" t="s">
        <v>66</v>
      </c>
      <c r="BM542" s="78">
        <f t="shared" si="80"/>
        <v>0</v>
      </c>
      <c r="BN542" s="78">
        <f t="shared" si="81"/>
        <v>0</v>
      </c>
      <c r="BO542" s="78">
        <f t="shared" si="82"/>
        <v>0</v>
      </c>
      <c r="BP542" s="78">
        <f t="shared" si="83"/>
        <v>0</v>
      </c>
    </row>
    <row r="543" spans="1:68" ht="27" customHeight="1" x14ac:dyDescent="0.25">
      <c r="A543" s="63" t="s">
        <v>873</v>
      </c>
      <c r="B543" s="63" t="s">
        <v>878</v>
      </c>
      <c r="C543" s="36">
        <v>4301031383</v>
      </c>
      <c r="D543" s="804">
        <v>4680115882072</v>
      </c>
      <c r="E543" s="804"/>
      <c r="F543" s="62">
        <v>0.6</v>
      </c>
      <c r="G543" s="37">
        <v>8</v>
      </c>
      <c r="H543" s="62">
        <v>4.8</v>
      </c>
      <c r="I543" s="62">
        <v>6.96</v>
      </c>
      <c r="J543" s="37">
        <v>120</v>
      </c>
      <c r="K543" s="37" t="s">
        <v>113</v>
      </c>
      <c r="L543" s="37" t="s">
        <v>45</v>
      </c>
      <c r="M543" s="38" t="s">
        <v>105</v>
      </c>
      <c r="N543" s="38"/>
      <c r="O543" s="37">
        <v>60</v>
      </c>
      <c r="P543" s="1091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3" s="806"/>
      <c r="R543" s="806"/>
      <c r="S543" s="806"/>
      <c r="T543" s="807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79"/>
        <v>0</v>
      </c>
      <c r="Z543" s="41" t="str">
        <f>IFERROR(IF(Y543=0,"",ROUNDUP(Y543/H543,0)*0.00937),"")</f>
        <v/>
      </c>
      <c r="AA543" s="68" t="s">
        <v>45</v>
      </c>
      <c r="AB543" s="69" t="s">
        <v>45</v>
      </c>
      <c r="AC543" s="644" t="s">
        <v>879</v>
      </c>
      <c r="AG543" s="78"/>
      <c r="AJ543" s="84" t="s">
        <v>45</v>
      </c>
      <c r="AK543" s="84">
        <v>0</v>
      </c>
      <c r="BB543" s="645" t="s">
        <v>66</v>
      </c>
      <c r="BM543" s="78">
        <f t="shared" si="80"/>
        <v>0</v>
      </c>
      <c r="BN543" s="78">
        <f t="shared" si="81"/>
        <v>0</v>
      </c>
      <c r="BO543" s="78">
        <f t="shared" si="82"/>
        <v>0</v>
      </c>
      <c r="BP543" s="78">
        <f t="shared" si="83"/>
        <v>0</v>
      </c>
    </row>
    <row r="544" spans="1:68" ht="27" customHeight="1" x14ac:dyDescent="0.25">
      <c r="A544" s="63" t="s">
        <v>880</v>
      </c>
      <c r="B544" s="63" t="s">
        <v>881</v>
      </c>
      <c r="C544" s="36">
        <v>4301031251</v>
      </c>
      <c r="D544" s="804">
        <v>4680115882102</v>
      </c>
      <c r="E544" s="804"/>
      <c r="F544" s="62">
        <v>0.6</v>
      </c>
      <c r="G544" s="37">
        <v>6</v>
      </c>
      <c r="H544" s="62">
        <v>3.6</v>
      </c>
      <c r="I544" s="62">
        <v>3.81</v>
      </c>
      <c r="J544" s="37">
        <v>132</v>
      </c>
      <c r="K544" s="37" t="s">
        <v>113</v>
      </c>
      <c r="L544" s="37" t="s">
        <v>45</v>
      </c>
      <c r="M544" s="38" t="s">
        <v>82</v>
      </c>
      <c r="N544" s="38"/>
      <c r="O544" s="37">
        <v>60</v>
      </c>
      <c r="P544" s="109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4" s="806"/>
      <c r="R544" s="806"/>
      <c r="S544" s="806"/>
      <c r="T544" s="807"/>
      <c r="U544" s="39" t="s">
        <v>45</v>
      </c>
      <c r="V544" s="39" t="s">
        <v>45</v>
      </c>
      <c r="W544" s="40" t="s">
        <v>0</v>
      </c>
      <c r="X544" s="58">
        <v>0</v>
      </c>
      <c r="Y544" s="55">
        <f t="shared" si="79"/>
        <v>0</v>
      </c>
      <c r="Z544" s="41" t="str">
        <f>IFERROR(IF(Y544=0,"",ROUNDUP(Y544/H544,0)*0.00902),"")</f>
        <v/>
      </c>
      <c r="AA544" s="68" t="s">
        <v>45</v>
      </c>
      <c r="AB544" s="69" t="s">
        <v>45</v>
      </c>
      <c r="AC544" s="646" t="s">
        <v>882</v>
      </c>
      <c r="AG544" s="78"/>
      <c r="AJ544" s="84" t="s">
        <v>45</v>
      </c>
      <c r="AK544" s="84">
        <v>0</v>
      </c>
      <c r="BB544" s="647" t="s">
        <v>66</v>
      </c>
      <c r="BM544" s="78">
        <f t="shared" si="80"/>
        <v>0</v>
      </c>
      <c r="BN544" s="78">
        <f t="shared" si="81"/>
        <v>0</v>
      </c>
      <c r="BO544" s="78">
        <f t="shared" si="82"/>
        <v>0</v>
      </c>
      <c r="BP544" s="78">
        <f t="shared" si="83"/>
        <v>0</v>
      </c>
    </row>
    <row r="545" spans="1:68" ht="27" customHeight="1" x14ac:dyDescent="0.25">
      <c r="A545" s="63" t="s">
        <v>880</v>
      </c>
      <c r="B545" s="63" t="s">
        <v>883</v>
      </c>
      <c r="C545" s="36">
        <v>4301031418</v>
      </c>
      <c r="D545" s="804">
        <v>4680115882102</v>
      </c>
      <c r="E545" s="804"/>
      <c r="F545" s="62">
        <v>0.6</v>
      </c>
      <c r="G545" s="37">
        <v>8</v>
      </c>
      <c r="H545" s="62">
        <v>4.8</v>
      </c>
      <c r="I545" s="62">
        <v>6.69</v>
      </c>
      <c r="J545" s="37">
        <v>132</v>
      </c>
      <c r="K545" s="37" t="s">
        <v>113</v>
      </c>
      <c r="L545" s="37" t="s">
        <v>45</v>
      </c>
      <c r="M545" s="38" t="s">
        <v>82</v>
      </c>
      <c r="N545" s="38"/>
      <c r="O545" s="37">
        <v>70</v>
      </c>
      <c r="P545" s="1093" t="s">
        <v>884</v>
      </c>
      <c r="Q545" s="806"/>
      <c r="R545" s="806"/>
      <c r="S545" s="806"/>
      <c r="T545" s="807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si="79"/>
        <v>0</v>
      </c>
      <c r="Z545" s="41" t="str">
        <f>IFERROR(IF(Y545=0,"",ROUNDUP(Y545/H545,0)*0.00902),"")</f>
        <v/>
      </c>
      <c r="AA545" s="68" t="s">
        <v>45</v>
      </c>
      <c r="AB545" s="69" t="s">
        <v>45</v>
      </c>
      <c r="AC545" s="648" t="s">
        <v>865</v>
      </c>
      <c r="AG545" s="78"/>
      <c r="AJ545" s="84" t="s">
        <v>45</v>
      </c>
      <c r="AK545" s="84">
        <v>0</v>
      </c>
      <c r="BB545" s="649" t="s">
        <v>66</v>
      </c>
      <c r="BM545" s="78">
        <f t="shared" si="80"/>
        <v>0</v>
      </c>
      <c r="BN545" s="78">
        <f t="shared" si="81"/>
        <v>0</v>
      </c>
      <c r="BO545" s="78">
        <f t="shared" si="82"/>
        <v>0</v>
      </c>
      <c r="BP545" s="78">
        <f t="shared" si="83"/>
        <v>0</v>
      </c>
    </row>
    <row r="546" spans="1:68" ht="27" customHeight="1" x14ac:dyDescent="0.25">
      <c r="A546" s="63" t="s">
        <v>885</v>
      </c>
      <c r="B546" s="63" t="s">
        <v>886</v>
      </c>
      <c r="C546" s="36">
        <v>4301031253</v>
      </c>
      <c r="D546" s="804">
        <v>4680115882096</v>
      </c>
      <c r="E546" s="804"/>
      <c r="F546" s="62">
        <v>0.6</v>
      </c>
      <c r="G546" s="37">
        <v>6</v>
      </c>
      <c r="H546" s="62">
        <v>3.6</v>
      </c>
      <c r="I546" s="62">
        <v>3.81</v>
      </c>
      <c r="J546" s="37">
        <v>132</v>
      </c>
      <c r="K546" s="37" t="s">
        <v>113</v>
      </c>
      <c r="L546" s="37" t="s">
        <v>45</v>
      </c>
      <c r="M546" s="38" t="s">
        <v>82</v>
      </c>
      <c r="N546" s="38"/>
      <c r="O546" s="37">
        <v>60</v>
      </c>
      <c r="P546" s="10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6" s="806"/>
      <c r="R546" s="806"/>
      <c r="S546" s="806"/>
      <c r="T546" s="807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79"/>
        <v>0</v>
      </c>
      <c r="Z546" s="41" t="str">
        <f>IFERROR(IF(Y546=0,"",ROUNDUP(Y546/H546,0)*0.00902),"")</f>
        <v/>
      </c>
      <c r="AA546" s="68" t="s">
        <v>45</v>
      </c>
      <c r="AB546" s="69" t="s">
        <v>45</v>
      </c>
      <c r="AC546" s="650" t="s">
        <v>887</v>
      </c>
      <c r="AG546" s="78"/>
      <c r="AJ546" s="84" t="s">
        <v>45</v>
      </c>
      <c r="AK546" s="84">
        <v>0</v>
      </c>
      <c r="BB546" s="651" t="s">
        <v>66</v>
      </c>
      <c r="BM546" s="78">
        <f t="shared" si="80"/>
        <v>0</v>
      </c>
      <c r="BN546" s="78">
        <f t="shared" si="81"/>
        <v>0</v>
      </c>
      <c r="BO546" s="78">
        <f t="shared" si="82"/>
        <v>0</v>
      </c>
      <c r="BP546" s="78">
        <f t="shared" si="83"/>
        <v>0</v>
      </c>
    </row>
    <row r="547" spans="1:68" ht="27" customHeight="1" x14ac:dyDescent="0.25">
      <c r="A547" s="63" t="s">
        <v>885</v>
      </c>
      <c r="B547" s="63" t="s">
        <v>888</v>
      </c>
      <c r="C547" s="36">
        <v>4301031417</v>
      </c>
      <c r="D547" s="804">
        <v>4680115882096</v>
      </c>
      <c r="E547" s="804"/>
      <c r="F547" s="62">
        <v>0.6</v>
      </c>
      <c r="G547" s="37">
        <v>8</v>
      </c>
      <c r="H547" s="62">
        <v>4.8</v>
      </c>
      <c r="I547" s="62">
        <v>6.69</v>
      </c>
      <c r="J547" s="37">
        <v>132</v>
      </c>
      <c r="K547" s="37" t="s">
        <v>113</v>
      </c>
      <c r="L547" s="37" t="s">
        <v>45</v>
      </c>
      <c r="M547" s="38" t="s">
        <v>82</v>
      </c>
      <c r="N547" s="38"/>
      <c r="O547" s="37">
        <v>70</v>
      </c>
      <c r="P547" s="1095" t="s">
        <v>889</v>
      </c>
      <c r="Q547" s="806"/>
      <c r="R547" s="806"/>
      <c r="S547" s="806"/>
      <c r="T547" s="807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79"/>
        <v>0</v>
      </c>
      <c r="Z547" s="41" t="str">
        <f>IFERROR(IF(Y547=0,"",ROUNDUP(Y547/H547,0)*0.00902),"")</f>
        <v/>
      </c>
      <c r="AA547" s="68" t="s">
        <v>45</v>
      </c>
      <c r="AB547" s="69" t="s">
        <v>45</v>
      </c>
      <c r="AC547" s="652" t="s">
        <v>869</v>
      </c>
      <c r="AG547" s="78"/>
      <c r="AJ547" s="84" t="s">
        <v>45</v>
      </c>
      <c r="AK547" s="84">
        <v>0</v>
      </c>
      <c r="BB547" s="653" t="s">
        <v>66</v>
      </c>
      <c r="BM547" s="78">
        <f t="shared" si="80"/>
        <v>0</v>
      </c>
      <c r="BN547" s="78">
        <f t="shared" si="81"/>
        <v>0</v>
      </c>
      <c r="BO547" s="78">
        <f t="shared" si="82"/>
        <v>0</v>
      </c>
      <c r="BP547" s="78">
        <f t="shared" si="83"/>
        <v>0</v>
      </c>
    </row>
    <row r="548" spans="1:68" ht="27" customHeight="1" x14ac:dyDescent="0.25">
      <c r="A548" s="63" t="s">
        <v>885</v>
      </c>
      <c r="B548" s="63" t="s">
        <v>890</v>
      </c>
      <c r="C548" s="36">
        <v>4301031384</v>
      </c>
      <c r="D548" s="804">
        <v>4680115882096</v>
      </c>
      <c r="E548" s="804"/>
      <c r="F548" s="62">
        <v>0.6</v>
      </c>
      <c r="G548" s="37">
        <v>8</v>
      </c>
      <c r="H548" s="62">
        <v>4.8</v>
      </c>
      <c r="I548" s="62">
        <v>6.69</v>
      </c>
      <c r="J548" s="37">
        <v>120</v>
      </c>
      <c r="K548" s="37" t="s">
        <v>113</v>
      </c>
      <c r="L548" s="37" t="s">
        <v>45</v>
      </c>
      <c r="M548" s="38" t="s">
        <v>82</v>
      </c>
      <c r="N548" s="38"/>
      <c r="O548" s="37">
        <v>60</v>
      </c>
      <c r="P548" s="109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48" s="806"/>
      <c r="R548" s="806"/>
      <c r="S548" s="806"/>
      <c r="T548" s="807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79"/>
        <v>0</v>
      </c>
      <c r="Z548" s="41" t="str">
        <f>IFERROR(IF(Y548=0,"",ROUNDUP(Y548/H548,0)*0.00937),"")</f>
        <v/>
      </c>
      <c r="AA548" s="68" t="s">
        <v>45</v>
      </c>
      <c r="AB548" s="69" t="s">
        <v>45</v>
      </c>
      <c r="AC548" s="654" t="s">
        <v>869</v>
      </c>
      <c r="AG548" s="78"/>
      <c r="AJ548" s="84" t="s">
        <v>45</v>
      </c>
      <c r="AK548" s="84">
        <v>0</v>
      </c>
      <c r="BB548" s="655" t="s">
        <v>66</v>
      </c>
      <c r="BM548" s="78">
        <f t="shared" si="80"/>
        <v>0</v>
      </c>
      <c r="BN548" s="78">
        <f t="shared" si="81"/>
        <v>0</v>
      </c>
      <c r="BO548" s="78">
        <f t="shared" si="82"/>
        <v>0</v>
      </c>
      <c r="BP548" s="78">
        <f t="shared" si="83"/>
        <v>0</v>
      </c>
    </row>
    <row r="549" spans="1:68" x14ac:dyDescent="0.2">
      <c r="A549" s="814"/>
      <c r="B549" s="814"/>
      <c r="C549" s="814"/>
      <c r="D549" s="814"/>
      <c r="E549" s="814"/>
      <c r="F549" s="814"/>
      <c r="G549" s="814"/>
      <c r="H549" s="814"/>
      <c r="I549" s="814"/>
      <c r="J549" s="814"/>
      <c r="K549" s="814"/>
      <c r="L549" s="814"/>
      <c r="M549" s="814"/>
      <c r="N549" s="814"/>
      <c r="O549" s="815"/>
      <c r="P549" s="811" t="s">
        <v>40</v>
      </c>
      <c r="Q549" s="812"/>
      <c r="R549" s="812"/>
      <c r="S549" s="812"/>
      <c r="T549" s="812"/>
      <c r="U549" s="812"/>
      <c r="V549" s="813"/>
      <c r="W549" s="42" t="s">
        <v>39</v>
      </c>
      <c r="X549" s="43">
        <f>IFERROR(X537/H537,"0")+IFERROR(X538/H538,"0")+IFERROR(X539/H539,"0")+IFERROR(X540/H540,"0")+IFERROR(X541/H541,"0")+IFERROR(X542/H542,"0")+IFERROR(X543/H543,"0")+IFERROR(X544/H544,"0")+IFERROR(X545/H545,"0")+IFERROR(X546/H546,"0")+IFERROR(X547/H547,"0")+IFERROR(X548/H548,"0")</f>
        <v>0</v>
      </c>
      <c r="Y549" s="43">
        <f>IFERROR(Y537/H537,"0")+IFERROR(Y538/H538,"0")+IFERROR(Y539/H539,"0")+IFERROR(Y540/H540,"0")+IFERROR(Y541/H541,"0")+IFERROR(Y542/H542,"0")+IFERROR(Y543/H543,"0")+IFERROR(Y544/H544,"0")+IFERROR(Y545/H545,"0")+IFERROR(Y546/H546,"0")+IFERROR(Y547/H547,"0")+IFERROR(Y548/H548,"0")</f>
        <v>0</v>
      </c>
      <c r="Z549" s="43">
        <f>IFERROR(IF(Z537="",0,Z537),"0")+IFERROR(IF(Z538="",0,Z538),"0")+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</f>
        <v>0</v>
      </c>
      <c r="AA549" s="67"/>
      <c r="AB549" s="67"/>
      <c r="AC549" s="67"/>
    </row>
    <row r="550" spans="1:68" x14ac:dyDescent="0.2">
      <c r="A550" s="814"/>
      <c r="B550" s="814"/>
      <c r="C550" s="814"/>
      <c r="D550" s="814"/>
      <c r="E550" s="814"/>
      <c r="F550" s="814"/>
      <c r="G550" s="814"/>
      <c r="H550" s="814"/>
      <c r="I550" s="814"/>
      <c r="J550" s="814"/>
      <c r="K550" s="814"/>
      <c r="L550" s="814"/>
      <c r="M550" s="814"/>
      <c r="N550" s="814"/>
      <c r="O550" s="815"/>
      <c r="P550" s="811" t="s">
        <v>40</v>
      </c>
      <c r="Q550" s="812"/>
      <c r="R550" s="812"/>
      <c r="S550" s="812"/>
      <c r="T550" s="812"/>
      <c r="U550" s="812"/>
      <c r="V550" s="813"/>
      <c r="W550" s="42" t="s">
        <v>0</v>
      </c>
      <c r="X550" s="43">
        <f>IFERROR(SUM(X537:X548),"0")</f>
        <v>0</v>
      </c>
      <c r="Y550" s="43">
        <f>IFERROR(SUM(Y537:Y548),"0")</f>
        <v>0</v>
      </c>
      <c r="Z550" s="42"/>
      <c r="AA550" s="67"/>
      <c r="AB550" s="67"/>
      <c r="AC550" s="67"/>
    </row>
    <row r="551" spans="1:68" ht="14.25" customHeight="1" x14ac:dyDescent="0.25">
      <c r="A551" s="803" t="s">
        <v>78</v>
      </c>
      <c r="B551" s="803"/>
      <c r="C551" s="803"/>
      <c r="D551" s="803"/>
      <c r="E551" s="803"/>
      <c r="F551" s="803"/>
      <c r="G551" s="803"/>
      <c r="H551" s="803"/>
      <c r="I551" s="803"/>
      <c r="J551" s="803"/>
      <c r="K551" s="803"/>
      <c r="L551" s="803"/>
      <c r="M551" s="803"/>
      <c r="N551" s="803"/>
      <c r="O551" s="803"/>
      <c r="P551" s="803"/>
      <c r="Q551" s="803"/>
      <c r="R551" s="803"/>
      <c r="S551" s="803"/>
      <c r="T551" s="803"/>
      <c r="U551" s="803"/>
      <c r="V551" s="803"/>
      <c r="W551" s="803"/>
      <c r="X551" s="803"/>
      <c r="Y551" s="803"/>
      <c r="Z551" s="803"/>
      <c r="AA551" s="66"/>
      <c r="AB551" s="66"/>
      <c r="AC551" s="80"/>
    </row>
    <row r="552" spans="1:68" ht="16.5" customHeight="1" x14ac:dyDescent="0.25">
      <c r="A552" s="63" t="s">
        <v>891</v>
      </c>
      <c r="B552" s="63" t="s">
        <v>892</v>
      </c>
      <c r="C552" s="36">
        <v>4301051232</v>
      </c>
      <c r="D552" s="804">
        <v>4607091383409</v>
      </c>
      <c r="E552" s="804"/>
      <c r="F552" s="62">
        <v>1.3</v>
      </c>
      <c r="G552" s="37">
        <v>6</v>
      </c>
      <c r="H552" s="62">
        <v>7.8</v>
      </c>
      <c r="I552" s="62">
        <v>8.3010000000000002</v>
      </c>
      <c r="J552" s="37">
        <v>64</v>
      </c>
      <c r="K552" s="37" t="s">
        <v>106</v>
      </c>
      <c r="L552" s="37" t="s">
        <v>45</v>
      </c>
      <c r="M552" s="38" t="s">
        <v>112</v>
      </c>
      <c r="N552" s="38"/>
      <c r="O552" s="37">
        <v>45</v>
      </c>
      <c r="P552" s="109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2" s="806"/>
      <c r="R552" s="806"/>
      <c r="S552" s="806"/>
      <c r="T552" s="807"/>
      <c r="U552" s="39" t="s">
        <v>45</v>
      </c>
      <c r="V552" s="39" t="s">
        <v>45</v>
      </c>
      <c r="W552" s="40" t="s">
        <v>0</v>
      </c>
      <c r="X552" s="58">
        <v>0</v>
      </c>
      <c r="Y552" s="55">
        <f>IFERROR(IF(X552="",0,CEILING((X552/$H552),1)*$H552),"")</f>
        <v>0</v>
      </c>
      <c r="Z552" s="41" t="str">
        <f>IFERROR(IF(Y552=0,"",ROUNDUP(Y552/H552,0)*0.01898),"")</f>
        <v/>
      </c>
      <c r="AA552" s="68" t="s">
        <v>45</v>
      </c>
      <c r="AB552" s="69" t="s">
        <v>45</v>
      </c>
      <c r="AC552" s="656" t="s">
        <v>893</v>
      </c>
      <c r="AG552" s="78"/>
      <c r="AJ552" s="84" t="s">
        <v>45</v>
      </c>
      <c r="AK552" s="84">
        <v>0</v>
      </c>
      <c r="BB552" s="657" t="s">
        <v>66</v>
      </c>
      <c r="BM552" s="78">
        <f>IFERROR(X552*I552/H552,"0")</f>
        <v>0</v>
      </c>
      <c r="BN552" s="78">
        <f>IFERROR(Y552*I552/H552,"0")</f>
        <v>0</v>
      </c>
      <c r="BO552" s="78">
        <f>IFERROR(1/J552*(X552/H552),"0")</f>
        <v>0</v>
      </c>
      <c r="BP552" s="78">
        <f>IFERROR(1/J552*(Y552/H552),"0")</f>
        <v>0</v>
      </c>
    </row>
    <row r="553" spans="1:68" ht="27" customHeight="1" x14ac:dyDescent="0.25">
      <c r="A553" s="63" t="s">
        <v>894</v>
      </c>
      <c r="B553" s="63" t="s">
        <v>895</v>
      </c>
      <c r="C553" s="36">
        <v>4301051231</v>
      </c>
      <c r="D553" s="804">
        <v>4607091383416</v>
      </c>
      <c r="E553" s="804"/>
      <c r="F553" s="62">
        <v>1.3</v>
      </c>
      <c r="G553" s="37">
        <v>6</v>
      </c>
      <c r="H553" s="62">
        <v>7.8</v>
      </c>
      <c r="I553" s="62">
        <v>8.3010000000000002</v>
      </c>
      <c r="J553" s="37">
        <v>64</v>
      </c>
      <c r="K553" s="37" t="s">
        <v>106</v>
      </c>
      <c r="L553" s="37" t="s">
        <v>45</v>
      </c>
      <c r="M553" s="38" t="s">
        <v>82</v>
      </c>
      <c r="N553" s="38"/>
      <c r="O553" s="37">
        <v>45</v>
      </c>
      <c r="P553" s="10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3" s="806"/>
      <c r="R553" s="806"/>
      <c r="S553" s="806"/>
      <c r="T553" s="807"/>
      <c r="U553" s="39" t="s">
        <v>45</v>
      </c>
      <c r="V553" s="39" t="s">
        <v>45</v>
      </c>
      <c r="W553" s="40" t="s">
        <v>0</v>
      </c>
      <c r="X553" s="58">
        <v>0</v>
      </c>
      <c r="Y553" s="55">
        <f>IFERROR(IF(X553="",0,CEILING((X553/$H553),1)*$H553),"")</f>
        <v>0</v>
      </c>
      <c r="Z553" s="41" t="str">
        <f>IFERROR(IF(Y553=0,"",ROUNDUP(Y553/H553,0)*0.01898),"")</f>
        <v/>
      </c>
      <c r="AA553" s="68" t="s">
        <v>45</v>
      </c>
      <c r="AB553" s="69" t="s">
        <v>45</v>
      </c>
      <c r="AC553" s="658" t="s">
        <v>896</v>
      </c>
      <c r="AG553" s="78"/>
      <c r="AJ553" s="84" t="s">
        <v>45</v>
      </c>
      <c r="AK553" s="84">
        <v>0</v>
      </c>
      <c r="BB553" s="659" t="s">
        <v>66</v>
      </c>
      <c r="BM553" s="78">
        <f>IFERROR(X553*I553/H553,"0")</f>
        <v>0</v>
      </c>
      <c r="BN553" s="78">
        <f>IFERROR(Y553*I553/H553,"0")</f>
        <v>0</v>
      </c>
      <c r="BO553" s="78">
        <f>IFERROR(1/J553*(X553/H553),"0")</f>
        <v>0</v>
      </c>
      <c r="BP553" s="78">
        <f>IFERROR(1/J553*(Y553/H553),"0")</f>
        <v>0</v>
      </c>
    </row>
    <row r="554" spans="1:68" ht="27" customHeight="1" x14ac:dyDescent="0.25">
      <c r="A554" s="63" t="s">
        <v>897</v>
      </c>
      <c r="B554" s="63" t="s">
        <v>898</v>
      </c>
      <c r="C554" s="36">
        <v>4301051064</v>
      </c>
      <c r="D554" s="804">
        <v>4680115883536</v>
      </c>
      <c r="E554" s="804"/>
      <c r="F554" s="62">
        <v>0.3</v>
      </c>
      <c r="G554" s="37">
        <v>6</v>
      </c>
      <c r="H554" s="62">
        <v>1.8</v>
      </c>
      <c r="I554" s="62">
        <v>2.0459999999999998</v>
      </c>
      <c r="J554" s="37">
        <v>182</v>
      </c>
      <c r="K554" s="37" t="s">
        <v>83</v>
      </c>
      <c r="L554" s="37" t="s">
        <v>45</v>
      </c>
      <c r="M554" s="38" t="s">
        <v>112</v>
      </c>
      <c r="N554" s="38"/>
      <c r="O554" s="37">
        <v>45</v>
      </c>
      <c r="P554" s="109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4" s="806"/>
      <c r="R554" s="806"/>
      <c r="S554" s="806"/>
      <c r="T554" s="807"/>
      <c r="U554" s="39" t="s">
        <v>45</v>
      </c>
      <c r="V554" s="39" t="s">
        <v>45</v>
      </c>
      <c r="W554" s="40" t="s">
        <v>0</v>
      </c>
      <c r="X554" s="58">
        <v>0</v>
      </c>
      <c r="Y554" s="55">
        <f>IFERROR(IF(X554="",0,CEILING((X554/$H554),1)*$H554),"")</f>
        <v>0</v>
      </c>
      <c r="Z554" s="41" t="str">
        <f>IFERROR(IF(Y554=0,"",ROUNDUP(Y554/H554,0)*0.00651),"")</f>
        <v/>
      </c>
      <c r="AA554" s="68" t="s">
        <v>45</v>
      </c>
      <c r="AB554" s="69" t="s">
        <v>45</v>
      </c>
      <c r="AC554" s="660" t="s">
        <v>899</v>
      </c>
      <c r="AG554" s="78"/>
      <c r="AJ554" s="84" t="s">
        <v>45</v>
      </c>
      <c r="AK554" s="84">
        <v>0</v>
      </c>
      <c r="BB554" s="661" t="s">
        <v>66</v>
      </c>
      <c r="BM554" s="78">
        <f>IFERROR(X554*I554/H554,"0")</f>
        <v>0</v>
      </c>
      <c r="BN554" s="78">
        <f>IFERROR(Y554*I554/H554,"0")</f>
        <v>0</v>
      </c>
      <c r="BO554" s="78">
        <f>IFERROR(1/J554*(X554/H554),"0")</f>
        <v>0</v>
      </c>
      <c r="BP554" s="78">
        <f>IFERROR(1/J554*(Y554/H554),"0")</f>
        <v>0</v>
      </c>
    </row>
    <row r="555" spans="1:68" x14ac:dyDescent="0.2">
      <c r="A555" s="814"/>
      <c r="B555" s="814"/>
      <c r="C555" s="814"/>
      <c r="D555" s="814"/>
      <c r="E555" s="814"/>
      <c r="F555" s="814"/>
      <c r="G555" s="814"/>
      <c r="H555" s="814"/>
      <c r="I555" s="814"/>
      <c r="J555" s="814"/>
      <c r="K555" s="814"/>
      <c r="L555" s="814"/>
      <c r="M555" s="814"/>
      <c r="N555" s="814"/>
      <c r="O555" s="815"/>
      <c r="P555" s="811" t="s">
        <v>40</v>
      </c>
      <c r="Q555" s="812"/>
      <c r="R555" s="812"/>
      <c r="S555" s="812"/>
      <c r="T555" s="812"/>
      <c r="U555" s="812"/>
      <c r="V555" s="813"/>
      <c r="W555" s="42" t="s">
        <v>39</v>
      </c>
      <c r="X555" s="43">
        <f>IFERROR(X552/H552,"0")+IFERROR(X553/H553,"0")+IFERROR(X554/H554,"0")</f>
        <v>0</v>
      </c>
      <c r="Y555" s="43">
        <f>IFERROR(Y552/H552,"0")+IFERROR(Y553/H553,"0")+IFERROR(Y554/H554,"0")</f>
        <v>0</v>
      </c>
      <c r="Z555" s="43">
        <f>IFERROR(IF(Z552="",0,Z552),"0")+IFERROR(IF(Z553="",0,Z553),"0")+IFERROR(IF(Z554="",0,Z554),"0")</f>
        <v>0</v>
      </c>
      <c r="AA555" s="67"/>
      <c r="AB555" s="67"/>
      <c r="AC555" s="67"/>
    </row>
    <row r="556" spans="1:68" x14ac:dyDescent="0.2">
      <c r="A556" s="814"/>
      <c r="B556" s="814"/>
      <c r="C556" s="814"/>
      <c r="D556" s="814"/>
      <c r="E556" s="814"/>
      <c r="F556" s="814"/>
      <c r="G556" s="814"/>
      <c r="H556" s="814"/>
      <c r="I556" s="814"/>
      <c r="J556" s="814"/>
      <c r="K556" s="814"/>
      <c r="L556" s="814"/>
      <c r="M556" s="814"/>
      <c r="N556" s="814"/>
      <c r="O556" s="815"/>
      <c r="P556" s="811" t="s">
        <v>40</v>
      </c>
      <c r="Q556" s="812"/>
      <c r="R556" s="812"/>
      <c r="S556" s="812"/>
      <c r="T556" s="812"/>
      <c r="U556" s="812"/>
      <c r="V556" s="813"/>
      <c r="W556" s="42" t="s">
        <v>0</v>
      </c>
      <c r="X556" s="43">
        <f>IFERROR(SUM(X552:X554),"0")</f>
        <v>0</v>
      </c>
      <c r="Y556" s="43">
        <f>IFERROR(SUM(Y552:Y554),"0")</f>
        <v>0</v>
      </c>
      <c r="Z556" s="42"/>
      <c r="AA556" s="67"/>
      <c r="AB556" s="67"/>
      <c r="AC556" s="67"/>
    </row>
    <row r="557" spans="1:68" ht="14.25" customHeight="1" x14ac:dyDescent="0.25">
      <c r="A557" s="803" t="s">
        <v>190</v>
      </c>
      <c r="B557" s="803"/>
      <c r="C557" s="803"/>
      <c r="D557" s="803"/>
      <c r="E557" s="803"/>
      <c r="F557" s="803"/>
      <c r="G557" s="803"/>
      <c r="H557" s="803"/>
      <c r="I557" s="803"/>
      <c r="J557" s="803"/>
      <c r="K557" s="803"/>
      <c r="L557" s="803"/>
      <c r="M557" s="803"/>
      <c r="N557" s="803"/>
      <c r="O557" s="803"/>
      <c r="P557" s="803"/>
      <c r="Q557" s="803"/>
      <c r="R557" s="803"/>
      <c r="S557" s="803"/>
      <c r="T557" s="803"/>
      <c r="U557" s="803"/>
      <c r="V557" s="803"/>
      <c r="W557" s="803"/>
      <c r="X557" s="803"/>
      <c r="Y557" s="803"/>
      <c r="Z557" s="803"/>
      <c r="AA557" s="66"/>
      <c r="AB557" s="66"/>
      <c r="AC557" s="80"/>
    </row>
    <row r="558" spans="1:68" ht="37.5" customHeight="1" x14ac:dyDescent="0.25">
      <c r="A558" s="63" t="s">
        <v>900</v>
      </c>
      <c r="B558" s="63" t="s">
        <v>901</v>
      </c>
      <c r="C558" s="36">
        <v>4301060363</v>
      </c>
      <c r="D558" s="804">
        <v>4680115885035</v>
      </c>
      <c r="E558" s="804"/>
      <c r="F558" s="62">
        <v>1</v>
      </c>
      <c r="G558" s="37">
        <v>4</v>
      </c>
      <c r="H558" s="62">
        <v>4</v>
      </c>
      <c r="I558" s="62">
        <v>4.4160000000000004</v>
      </c>
      <c r="J558" s="37">
        <v>104</v>
      </c>
      <c r="K558" s="37" t="s">
        <v>106</v>
      </c>
      <c r="L558" s="37" t="s">
        <v>45</v>
      </c>
      <c r="M558" s="38" t="s">
        <v>82</v>
      </c>
      <c r="N558" s="38"/>
      <c r="O558" s="37">
        <v>35</v>
      </c>
      <c r="P558" s="110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8" s="806"/>
      <c r="R558" s="806"/>
      <c r="S558" s="806"/>
      <c r="T558" s="807"/>
      <c r="U558" s="39" t="s">
        <v>45</v>
      </c>
      <c r="V558" s="39" t="s">
        <v>45</v>
      </c>
      <c r="W558" s="40" t="s">
        <v>0</v>
      </c>
      <c r="X558" s="58">
        <v>0</v>
      </c>
      <c r="Y558" s="55">
        <f>IFERROR(IF(X558="",0,CEILING((X558/$H558),1)*$H558),"")</f>
        <v>0</v>
      </c>
      <c r="Z558" s="41" t="str">
        <f>IFERROR(IF(Y558=0,"",ROUNDUP(Y558/H558,0)*0.01196),"")</f>
        <v/>
      </c>
      <c r="AA558" s="68" t="s">
        <v>45</v>
      </c>
      <c r="AB558" s="69" t="s">
        <v>45</v>
      </c>
      <c r="AC558" s="662" t="s">
        <v>902</v>
      </c>
      <c r="AG558" s="78"/>
      <c r="AJ558" s="84" t="s">
        <v>45</v>
      </c>
      <c r="AK558" s="84">
        <v>0</v>
      </c>
      <c r="BB558" s="663" t="s">
        <v>66</v>
      </c>
      <c r="BM558" s="78">
        <f>IFERROR(X558*I558/H558,"0")</f>
        <v>0</v>
      </c>
      <c r="BN558" s="78">
        <f>IFERROR(Y558*I558/H558,"0")</f>
        <v>0</v>
      </c>
      <c r="BO558" s="78">
        <f>IFERROR(1/J558*(X558/H558),"0")</f>
        <v>0</v>
      </c>
      <c r="BP558" s="78">
        <f>IFERROR(1/J558*(Y558/H558),"0")</f>
        <v>0</v>
      </c>
    </row>
    <row r="559" spans="1:68" ht="37.5" customHeight="1" x14ac:dyDescent="0.25">
      <c r="A559" s="63" t="s">
        <v>903</v>
      </c>
      <c r="B559" s="63" t="s">
        <v>904</v>
      </c>
      <c r="C559" s="36">
        <v>4301060436</v>
      </c>
      <c r="D559" s="804">
        <v>4680115885936</v>
      </c>
      <c r="E559" s="804"/>
      <c r="F559" s="62">
        <v>1.3</v>
      </c>
      <c r="G559" s="37">
        <v>6</v>
      </c>
      <c r="H559" s="62">
        <v>7.8</v>
      </c>
      <c r="I559" s="62">
        <v>8.2349999999999994</v>
      </c>
      <c r="J559" s="37">
        <v>64</v>
      </c>
      <c r="K559" s="37" t="s">
        <v>106</v>
      </c>
      <c r="L559" s="37" t="s">
        <v>45</v>
      </c>
      <c r="M559" s="38" t="s">
        <v>82</v>
      </c>
      <c r="N559" s="38"/>
      <c r="O559" s="37">
        <v>35</v>
      </c>
      <c r="P559" s="1101" t="s">
        <v>905</v>
      </c>
      <c r="Q559" s="806"/>
      <c r="R559" s="806"/>
      <c r="S559" s="806"/>
      <c r="T559" s="807"/>
      <c r="U559" s="39" t="s">
        <v>45</v>
      </c>
      <c r="V559" s="39" t="s">
        <v>45</v>
      </c>
      <c r="W559" s="40" t="s">
        <v>0</v>
      </c>
      <c r="X559" s="58">
        <v>0</v>
      </c>
      <c r="Y559" s="55">
        <f>IFERROR(IF(X559="",0,CEILING((X559/$H559),1)*$H559),"")</f>
        <v>0</v>
      </c>
      <c r="Z559" s="41" t="str">
        <f>IFERROR(IF(Y559=0,"",ROUNDUP(Y559/H559,0)*0.01898),"")</f>
        <v/>
      </c>
      <c r="AA559" s="68" t="s">
        <v>45</v>
      </c>
      <c r="AB559" s="69" t="s">
        <v>45</v>
      </c>
      <c r="AC559" s="664" t="s">
        <v>902</v>
      </c>
      <c r="AG559" s="78"/>
      <c r="AJ559" s="84" t="s">
        <v>45</v>
      </c>
      <c r="AK559" s="84">
        <v>0</v>
      </c>
      <c r="BB559" s="665" t="s">
        <v>66</v>
      </c>
      <c r="BM559" s="78">
        <f>IFERROR(X559*I559/H559,"0")</f>
        <v>0</v>
      </c>
      <c r="BN559" s="78">
        <f>IFERROR(Y559*I559/H559,"0")</f>
        <v>0</v>
      </c>
      <c r="BO559" s="78">
        <f>IFERROR(1/J559*(X559/H559),"0")</f>
        <v>0</v>
      </c>
      <c r="BP559" s="78">
        <f>IFERROR(1/J559*(Y559/H559),"0")</f>
        <v>0</v>
      </c>
    </row>
    <row r="560" spans="1:68" x14ac:dyDescent="0.2">
      <c r="A560" s="814"/>
      <c r="B560" s="814"/>
      <c r="C560" s="814"/>
      <c r="D560" s="814"/>
      <c r="E560" s="814"/>
      <c r="F560" s="814"/>
      <c r="G560" s="814"/>
      <c r="H560" s="814"/>
      <c r="I560" s="814"/>
      <c r="J560" s="814"/>
      <c r="K560" s="814"/>
      <c r="L560" s="814"/>
      <c r="M560" s="814"/>
      <c r="N560" s="814"/>
      <c r="O560" s="815"/>
      <c r="P560" s="811" t="s">
        <v>40</v>
      </c>
      <c r="Q560" s="812"/>
      <c r="R560" s="812"/>
      <c r="S560" s="812"/>
      <c r="T560" s="812"/>
      <c r="U560" s="812"/>
      <c r="V560" s="813"/>
      <c r="W560" s="42" t="s">
        <v>39</v>
      </c>
      <c r="X560" s="43">
        <f>IFERROR(X558/H558,"0")+IFERROR(X559/H559,"0")</f>
        <v>0</v>
      </c>
      <c r="Y560" s="43">
        <f>IFERROR(Y558/H558,"0")+IFERROR(Y559/H559,"0")</f>
        <v>0</v>
      </c>
      <c r="Z560" s="43">
        <f>IFERROR(IF(Z558="",0,Z558),"0")+IFERROR(IF(Z559="",0,Z559),"0")</f>
        <v>0</v>
      </c>
      <c r="AA560" s="67"/>
      <c r="AB560" s="67"/>
      <c r="AC560" s="67"/>
    </row>
    <row r="561" spans="1:68" x14ac:dyDescent="0.2">
      <c r="A561" s="814"/>
      <c r="B561" s="814"/>
      <c r="C561" s="814"/>
      <c r="D561" s="814"/>
      <c r="E561" s="814"/>
      <c r="F561" s="814"/>
      <c r="G561" s="814"/>
      <c r="H561" s="814"/>
      <c r="I561" s="814"/>
      <c r="J561" s="814"/>
      <c r="K561" s="814"/>
      <c r="L561" s="814"/>
      <c r="M561" s="814"/>
      <c r="N561" s="814"/>
      <c r="O561" s="815"/>
      <c r="P561" s="811" t="s">
        <v>40</v>
      </c>
      <c r="Q561" s="812"/>
      <c r="R561" s="812"/>
      <c r="S561" s="812"/>
      <c r="T561" s="812"/>
      <c r="U561" s="812"/>
      <c r="V561" s="813"/>
      <c r="W561" s="42" t="s">
        <v>0</v>
      </c>
      <c r="X561" s="43">
        <f>IFERROR(SUM(X558:X559),"0")</f>
        <v>0</v>
      </c>
      <c r="Y561" s="43">
        <f>IFERROR(SUM(Y558:Y559),"0")</f>
        <v>0</v>
      </c>
      <c r="Z561" s="42"/>
      <c r="AA561" s="67"/>
      <c r="AB561" s="67"/>
      <c r="AC561" s="67"/>
    </row>
    <row r="562" spans="1:68" ht="27.75" customHeight="1" x14ac:dyDescent="0.2">
      <c r="A562" s="801" t="s">
        <v>906</v>
      </c>
      <c r="B562" s="801"/>
      <c r="C562" s="801"/>
      <c r="D562" s="801"/>
      <c r="E562" s="801"/>
      <c r="F562" s="801"/>
      <c r="G562" s="801"/>
      <c r="H562" s="801"/>
      <c r="I562" s="801"/>
      <c r="J562" s="801"/>
      <c r="K562" s="801"/>
      <c r="L562" s="801"/>
      <c r="M562" s="801"/>
      <c r="N562" s="801"/>
      <c r="O562" s="801"/>
      <c r="P562" s="801"/>
      <c r="Q562" s="801"/>
      <c r="R562" s="801"/>
      <c r="S562" s="801"/>
      <c r="T562" s="801"/>
      <c r="U562" s="801"/>
      <c r="V562" s="801"/>
      <c r="W562" s="801"/>
      <c r="X562" s="801"/>
      <c r="Y562" s="801"/>
      <c r="Z562" s="801"/>
      <c r="AA562" s="54"/>
      <c r="AB562" s="54"/>
      <c r="AC562" s="54"/>
    </row>
    <row r="563" spans="1:68" ht="16.5" customHeight="1" x14ac:dyDescent="0.25">
      <c r="A563" s="802" t="s">
        <v>906</v>
      </c>
      <c r="B563" s="802"/>
      <c r="C563" s="802"/>
      <c r="D563" s="802"/>
      <c r="E563" s="802"/>
      <c r="F563" s="802"/>
      <c r="G563" s="802"/>
      <c r="H563" s="802"/>
      <c r="I563" s="802"/>
      <c r="J563" s="802"/>
      <c r="K563" s="802"/>
      <c r="L563" s="802"/>
      <c r="M563" s="802"/>
      <c r="N563" s="802"/>
      <c r="O563" s="802"/>
      <c r="P563" s="802"/>
      <c r="Q563" s="802"/>
      <c r="R563" s="802"/>
      <c r="S563" s="802"/>
      <c r="T563" s="802"/>
      <c r="U563" s="802"/>
      <c r="V563" s="802"/>
      <c r="W563" s="802"/>
      <c r="X563" s="802"/>
      <c r="Y563" s="802"/>
      <c r="Z563" s="802"/>
      <c r="AA563" s="65"/>
      <c r="AB563" s="65"/>
      <c r="AC563" s="79"/>
    </row>
    <row r="564" spans="1:68" ht="14.25" customHeight="1" x14ac:dyDescent="0.25">
      <c r="A564" s="803" t="s">
        <v>101</v>
      </c>
      <c r="B564" s="803"/>
      <c r="C564" s="803"/>
      <c r="D564" s="803"/>
      <c r="E564" s="803"/>
      <c r="F564" s="803"/>
      <c r="G564" s="803"/>
      <c r="H564" s="803"/>
      <c r="I564" s="803"/>
      <c r="J564" s="803"/>
      <c r="K564" s="803"/>
      <c r="L564" s="803"/>
      <c r="M564" s="803"/>
      <c r="N564" s="803"/>
      <c r="O564" s="803"/>
      <c r="P564" s="803"/>
      <c r="Q564" s="803"/>
      <c r="R564" s="803"/>
      <c r="S564" s="803"/>
      <c r="T564" s="803"/>
      <c r="U564" s="803"/>
      <c r="V564" s="803"/>
      <c r="W564" s="803"/>
      <c r="X564" s="803"/>
      <c r="Y564" s="803"/>
      <c r="Z564" s="803"/>
      <c r="AA564" s="66"/>
      <c r="AB564" s="66"/>
      <c r="AC564" s="80"/>
    </row>
    <row r="565" spans="1:68" ht="27" customHeight="1" x14ac:dyDescent="0.25">
      <c r="A565" s="63" t="s">
        <v>907</v>
      </c>
      <c r="B565" s="63" t="s">
        <v>908</v>
      </c>
      <c r="C565" s="36">
        <v>4301011763</v>
      </c>
      <c r="D565" s="804">
        <v>4640242181011</v>
      </c>
      <c r="E565" s="804"/>
      <c r="F565" s="62">
        <v>1.35</v>
      </c>
      <c r="G565" s="37">
        <v>8</v>
      </c>
      <c r="H565" s="62">
        <v>10.8</v>
      </c>
      <c r="I565" s="62">
        <v>11.234999999999999</v>
      </c>
      <c r="J565" s="37">
        <v>64</v>
      </c>
      <c r="K565" s="37" t="s">
        <v>106</v>
      </c>
      <c r="L565" s="37" t="s">
        <v>45</v>
      </c>
      <c r="M565" s="38" t="s">
        <v>112</v>
      </c>
      <c r="N565" s="38"/>
      <c r="O565" s="37">
        <v>55</v>
      </c>
      <c r="P565" s="1102" t="s">
        <v>909</v>
      </c>
      <c r="Q565" s="806"/>
      <c r="R565" s="806"/>
      <c r="S565" s="806"/>
      <c r="T565" s="807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ref="Y565:Y571" si="84">IFERROR(IF(X565="",0,CEILING((X565/$H565),1)*$H565),"")</f>
        <v>0</v>
      </c>
      <c r="Z565" s="41" t="str">
        <f>IFERROR(IF(Y565=0,"",ROUNDUP(Y565/H565,0)*0.01898),"")</f>
        <v/>
      </c>
      <c r="AA565" s="68" t="s">
        <v>45</v>
      </c>
      <c r="AB565" s="69" t="s">
        <v>45</v>
      </c>
      <c r="AC565" s="666" t="s">
        <v>910</v>
      </c>
      <c r="AG565" s="78"/>
      <c r="AJ565" s="84" t="s">
        <v>45</v>
      </c>
      <c r="AK565" s="84">
        <v>0</v>
      </c>
      <c r="BB565" s="667" t="s">
        <v>66</v>
      </c>
      <c r="BM565" s="78">
        <f t="shared" ref="BM565:BM571" si="85">IFERROR(X565*I565/H565,"0")</f>
        <v>0</v>
      </c>
      <c r="BN565" s="78">
        <f t="shared" ref="BN565:BN571" si="86">IFERROR(Y565*I565/H565,"0")</f>
        <v>0</v>
      </c>
      <c r="BO565" s="78">
        <f t="shared" ref="BO565:BO571" si="87">IFERROR(1/J565*(X565/H565),"0")</f>
        <v>0</v>
      </c>
      <c r="BP565" s="78">
        <f t="shared" ref="BP565:BP571" si="88">IFERROR(1/J565*(Y565/H565),"0")</f>
        <v>0</v>
      </c>
    </row>
    <row r="566" spans="1:68" ht="27" customHeight="1" x14ac:dyDescent="0.25">
      <c r="A566" s="63" t="s">
        <v>911</v>
      </c>
      <c r="B566" s="63" t="s">
        <v>912</v>
      </c>
      <c r="C566" s="36">
        <v>4301011585</v>
      </c>
      <c r="D566" s="804">
        <v>4640242180441</v>
      </c>
      <c r="E566" s="804"/>
      <c r="F566" s="62">
        <v>1.5</v>
      </c>
      <c r="G566" s="37">
        <v>8</v>
      </c>
      <c r="H566" s="62">
        <v>12</v>
      </c>
      <c r="I566" s="62">
        <v>12.435</v>
      </c>
      <c r="J566" s="37">
        <v>64</v>
      </c>
      <c r="K566" s="37" t="s">
        <v>106</v>
      </c>
      <c r="L566" s="37" t="s">
        <v>45</v>
      </c>
      <c r="M566" s="38" t="s">
        <v>105</v>
      </c>
      <c r="N566" s="38"/>
      <c r="O566" s="37">
        <v>50</v>
      </c>
      <c r="P566" s="1103" t="s">
        <v>913</v>
      </c>
      <c r="Q566" s="806"/>
      <c r="R566" s="806"/>
      <c r="S566" s="806"/>
      <c r="T566" s="807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84"/>
        <v>0</v>
      </c>
      <c r="Z566" s="41" t="str">
        <f>IFERROR(IF(Y566=0,"",ROUNDUP(Y566/H566,0)*0.01898),"")</f>
        <v/>
      </c>
      <c r="AA566" s="68" t="s">
        <v>45</v>
      </c>
      <c r="AB566" s="69" t="s">
        <v>45</v>
      </c>
      <c r="AC566" s="668" t="s">
        <v>914</v>
      </c>
      <c r="AG566" s="78"/>
      <c r="AJ566" s="84" t="s">
        <v>45</v>
      </c>
      <c r="AK566" s="84">
        <v>0</v>
      </c>
      <c r="BB566" s="669" t="s">
        <v>66</v>
      </c>
      <c r="BM566" s="78">
        <f t="shared" si="85"/>
        <v>0</v>
      </c>
      <c r="BN566" s="78">
        <f t="shared" si="86"/>
        <v>0</v>
      </c>
      <c r="BO566" s="78">
        <f t="shared" si="87"/>
        <v>0</v>
      </c>
      <c r="BP566" s="78">
        <f t="shared" si="88"/>
        <v>0</v>
      </c>
    </row>
    <row r="567" spans="1:68" ht="27" customHeight="1" x14ac:dyDescent="0.25">
      <c r="A567" s="63" t="s">
        <v>915</v>
      </c>
      <c r="B567" s="63" t="s">
        <v>916</v>
      </c>
      <c r="C567" s="36">
        <v>4301011584</v>
      </c>
      <c r="D567" s="804">
        <v>4640242180564</v>
      </c>
      <c r="E567" s="804"/>
      <c r="F567" s="62">
        <v>1.5</v>
      </c>
      <c r="G567" s="37">
        <v>8</v>
      </c>
      <c r="H567" s="62">
        <v>12</v>
      </c>
      <c r="I567" s="62">
        <v>12.435</v>
      </c>
      <c r="J567" s="37">
        <v>64</v>
      </c>
      <c r="K567" s="37" t="s">
        <v>106</v>
      </c>
      <c r="L567" s="37" t="s">
        <v>45</v>
      </c>
      <c r="M567" s="38" t="s">
        <v>105</v>
      </c>
      <c r="N567" s="38"/>
      <c r="O567" s="37">
        <v>50</v>
      </c>
      <c r="P567" s="1104" t="s">
        <v>917</v>
      </c>
      <c r="Q567" s="806"/>
      <c r="R567" s="806"/>
      <c r="S567" s="806"/>
      <c r="T567" s="807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84"/>
        <v>0</v>
      </c>
      <c r="Z567" s="41" t="str">
        <f>IFERROR(IF(Y567=0,"",ROUNDUP(Y567/H567,0)*0.01898),"")</f>
        <v/>
      </c>
      <c r="AA567" s="68" t="s">
        <v>45</v>
      </c>
      <c r="AB567" s="69" t="s">
        <v>45</v>
      </c>
      <c r="AC567" s="670" t="s">
        <v>918</v>
      </c>
      <c r="AG567" s="78"/>
      <c r="AJ567" s="84" t="s">
        <v>45</v>
      </c>
      <c r="AK567" s="84">
        <v>0</v>
      </c>
      <c r="BB567" s="671" t="s">
        <v>66</v>
      </c>
      <c r="BM567" s="78">
        <f t="shared" si="85"/>
        <v>0</v>
      </c>
      <c r="BN567" s="78">
        <f t="shared" si="86"/>
        <v>0</v>
      </c>
      <c r="BO567" s="78">
        <f t="shared" si="87"/>
        <v>0</v>
      </c>
      <c r="BP567" s="78">
        <f t="shared" si="88"/>
        <v>0</v>
      </c>
    </row>
    <row r="568" spans="1:68" ht="27" customHeight="1" x14ac:dyDescent="0.25">
      <c r="A568" s="63" t="s">
        <v>919</v>
      </c>
      <c r="B568" s="63" t="s">
        <v>920</v>
      </c>
      <c r="C568" s="36">
        <v>4301011762</v>
      </c>
      <c r="D568" s="804">
        <v>4640242180922</v>
      </c>
      <c r="E568" s="804"/>
      <c r="F568" s="62">
        <v>1.35</v>
      </c>
      <c r="G568" s="37">
        <v>8</v>
      </c>
      <c r="H568" s="62">
        <v>10.8</v>
      </c>
      <c r="I568" s="62">
        <v>11.234999999999999</v>
      </c>
      <c r="J568" s="37">
        <v>64</v>
      </c>
      <c r="K568" s="37" t="s">
        <v>106</v>
      </c>
      <c r="L568" s="37" t="s">
        <v>45</v>
      </c>
      <c r="M568" s="38" t="s">
        <v>105</v>
      </c>
      <c r="N568" s="38"/>
      <c r="O568" s="37">
        <v>55</v>
      </c>
      <c r="P568" s="1105" t="s">
        <v>921</v>
      </c>
      <c r="Q568" s="806"/>
      <c r="R568" s="806"/>
      <c r="S568" s="806"/>
      <c r="T568" s="807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84"/>
        <v>0</v>
      </c>
      <c r="Z568" s="41" t="str">
        <f>IFERROR(IF(Y568=0,"",ROUNDUP(Y568/H568,0)*0.01898),"")</f>
        <v/>
      </c>
      <c r="AA568" s="68" t="s">
        <v>45</v>
      </c>
      <c r="AB568" s="69" t="s">
        <v>45</v>
      </c>
      <c r="AC568" s="672" t="s">
        <v>922</v>
      </c>
      <c r="AG568" s="78"/>
      <c r="AJ568" s="84" t="s">
        <v>45</v>
      </c>
      <c r="AK568" s="84">
        <v>0</v>
      </c>
      <c r="BB568" s="673" t="s">
        <v>66</v>
      </c>
      <c r="BM568" s="78">
        <f t="shared" si="85"/>
        <v>0</v>
      </c>
      <c r="BN568" s="78">
        <f t="shared" si="86"/>
        <v>0</v>
      </c>
      <c r="BO568" s="78">
        <f t="shared" si="87"/>
        <v>0</v>
      </c>
      <c r="BP568" s="78">
        <f t="shared" si="88"/>
        <v>0</v>
      </c>
    </row>
    <row r="569" spans="1:68" ht="27" customHeight="1" x14ac:dyDescent="0.25">
      <c r="A569" s="63" t="s">
        <v>923</v>
      </c>
      <c r="B569" s="63" t="s">
        <v>924</v>
      </c>
      <c r="C569" s="36">
        <v>4301011764</v>
      </c>
      <c r="D569" s="804">
        <v>4640242181189</v>
      </c>
      <c r="E569" s="804"/>
      <c r="F569" s="62">
        <v>0.4</v>
      </c>
      <c r="G569" s="37">
        <v>10</v>
      </c>
      <c r="H569" s="62">
        <v>4</v>
      </c>
      <c r="I569" s="62">
        <v>4.21</v>
      </c>
      <c r="J569" s="37">
        <v>132</v>
      </c>
      <c r="K569" s="37" t="s">
        <v>113</v>
      </c>
      <c r="L569" s="37" t="s">
        <v>45</v>
      </c>
      <c r="M569" s="38" t="s">
        <v>112</v>
      </c>
      <c r="N569" s="38"/>
      <c r="O569" s="37">
        <v>55</v>
      </c>
      <c r="P569" s="1106" t="s">
        <v>925</v>
      </c>
      <c r="Q569" s="806"/>
      <c r="R569" s="806"/>
      <c r="S569" s="806"/>
      <c r="T569" s="807"/>
      <c r="U569" s="39" t="s">
        <v>45</v>
      </c>
      <c r="V569" s="39" t="s">
        <v>45</v>
      </c>
      <c r="W569" s="40" t="s">
        <v>0</v>
      </c>
      <c r="X569" s="58">
        <v>0</v>
      </c>
      <c r="Y569" s="55">
        <f t="shared" si="84"/>
        <v>0</v>
      </c>
      <c r="Z569" s="41" t="str">
        <f>IFERROR(IF(Y569=0,"",ROUNDUP(Y569/H569,0)*0.00902),"")</f>
        <v/>
      </c>
      <c r="AA569" s="68" t="s">
        <v>45</v>
      </c>
      <c r="AB569" s="69" t="s">
        <v>45</v>
      </c>
      <c r="AC569" s="674" t="s">
        <v>910</v>
      </c>
      <c r="AG569" s="78"/>
      <c r="AJ569" s="84" t="s">
        <v>45</v>
      </c>
      <c r="AK569" s="84">
        <v>0</v>
      </c>
      <c r="BB569" s="675" t="s">
        <v>66</v>
      </c>
      <c r="BM569" s="78">
        <f t="shared" si="85"/>
        <v>0</v>
      </c>
      <c r="BN569" s="78">
        <f t="shared" si="86"/>
        <v>0</v>
      </c>
      <c r="BO569" s="78">
        <f t="shared" si="87"/>
        <v>0</v>
      </c>
      <c r="BP569" s="78">
        <f t="shared" si="88"/>
        <v>0</v>
      </c>
    </row>
    <row r="570" spans="1:68" ht="27" customHeight="1" x14ac:dyDescent="0.25">
      <c r="A570" s="63" t="s">
        <v>926</v>
      </c>
      <c r="B570" s="63" t="s">
        <v>927</v>
      </c>
      <c r="C570" s="36">
        <v>4301011551</v>
      </c>
      <c r="D570" s="804">
        <v>4640242180038</v>
      </c>
      <c r="E570" s="804"/>
      <c r="F570" s="62">
        <v>0.4</v>
      </c>
      <c r="G570" s="37">
        <v>10</v>
      </c>
      <c r="H570" s="62">
        <v>4</v>
      </c>
      <c r="I570" s="62">
        <v>4.21</v>
      </c>
      <c r="J570" s="37">
        <v>132</v>
      </c>
      <c r="K570" s="37" t="s">
        <v>113</v>
      </c>
      <c r="L570" s="37" t="s">
        <v>45</v>
      </c>
      <c r="M570" s="38" t="s">
        <v>105</v>
      </c>
      <c r="N570" s="38"/>
      <c r="O570" s="37">
        <v>50</v>
      </c>
      <c r="P570" s="1107" t="s">
        <v>928</v>
      </c>
      <c r="Q570" s="806"/>
      <c r="R570" s="806"/>
      <c r="S570" s="806"/>
      <c r="T570" s="807"/>
      <c r="U570" s="39" t="s">
        <v>45</v>
      </c>
      <c r="V570" s="39" t="s">
        <v>45</v>
      </c>
      <c r="W570" s="40" t="s">
        <v>0</v>
      </c>
      <c r="X570" s="58">
        <v>0</v>
      </c>
      <c r="Y570" s="55">
        <f t="shared" si="84"/>
        <v>0</v>
      </c>
      <c r="Z570" s="41" t="str">
        <f>IFERROR(IF(Y570=0,"",ROUNDUP(Y570/H570,0)*0.00902),"")</f>
        <v/>
      </c>
      <c r="AA570" s="68" t="s">
        <v>45</v>
      </c>
      <c r="AB570" s="69" t="s">
        <v>45</v>
      </c>
      <c r="AC570" s="676" t="s">
        <v>918</v>
      </c>
      <c r="AG570" s="78"/>
      <c r="AJ570" s="84" t="s">
        <v>45</v>
      </c>
      <c r="AK570" s="84">
        <v>0</v>
      </c>
      <c r="BB570" s="677" t="s">
        <v>66</v>
      </c>
      <c r="BM570" s="78">
        <f t="shared" si="85"/>
        <v>0</v>
      </c>
      <c r="BN570" s="78">
        <f t="shared" si="86"/>
        <v>0</v>
      </c>
      <c r="BO570" s="78">
        <f t="shared" si="87"/>
        <v>0</v>
      </c>
      <c r="BP570" s="78">
        <f t="shared" si="88"/>
        <v>0</v>
      </c>
    </row>
    <row r="571" spans="1:68" ht="27" customHeight="1" x14ac:dyDescent="0.25">
      <c r="A571" s="63" t="s">
        <v>929</v>
      </c>
      <c r="B571" s="63" t="s">
        <v>930</v>
      </c>
      <c r="C571" s="36">
        <v>4301011765</v>
      </c>
      <c r="D571" s="804">
        <v>4640242181172</v>
      </c>
      <c r="E571" s="804"/>
      <c r="F571" s="62">
        <v>0.4</v>
      </c>
      <c r="G571" s="37">
        <v>10</v>
      </c>
      <c r="H571" s="62">
        <v>4</v>
      </c>
      <c r="I571" s="62">
        <v>4.21</v>
      </c>
      <c r="J571" s="37">
        <v>132</v>
      </c>
      <c r="K571" s="37" t="s">
        <v>113</v>
      </c>
      <c r="L571" s="37" t="s">
        <v>45</v>
      </c>
      <c r="M571" s="38" t="s">
        <v>105</v>
      </c>
      <c r="N571" s="38"/>
      <c r="O571" s="37">
        <v>55</v>
      </c>
      <c r="P571" s="1108" t="s">
        <v>931</v>
      </c>
      <c r="Q571" s="806"/>
      <c r="R571" s="806"/>
      <c r="S571" s="806"/>
      <c r="T571" s="807"/>
      <c r="U571" s="39" t="s">
        <v>45</v>
      </c>
      <c r="V571" s="39" t="s">
        <v>45</v>
      </c>
      <c r="W571" s="40" t="s">
        <v>0</v>
      </c>
      <c r="X571" s="58">
        <v>0</v>
      </c>
      <c r="Y571" s="55">
        <f t="shared" si="84"/>
        <v>0</v>
      </c>
      <c r="Z571" s="41" t="str">
        <f>IFERROR(IF(Y571=0,"",ROUNDUP(Y571/H571,0)*0.00902),"")</f>
        <v/>
      </c>
      <c r="AA571" s="68" t="s">
        <v>45</v>
      </c>
      <c r="AB571" s="69" t="s">
        <v>45</v>
      </c>
      <c r="AC571" s="678" t="s">
        <v>922</v>
      </c>
      <c r="AG571" s="78"/>
      <c r="AJ571" s="84" t="s">
        <v>45</v>
      </c>
      <c r="AK571" s="84">
        <v>0</v>
      </c>
      <c r="BB571" s="679" t="s">
        <v>66</v>
      </c>
      <c r="BM571" s="78">
        <f t="shared" si="85"/>
        <v>0</v>
      </c>
      <c r="BN571" s="78">
        <f t="shared" si="86"/>
        <v>0</v>
      </c>
      <c r="BO571" s="78">
        <f t="shared" si="87"/>
        <v>0</v>
      </c>
      <c r="BP571" s="78">
        <f t="shared" si="88"/>
        <v>0</v>
      </c>
    </row>
    <row r="572" spans="1:68" x14ac:dyDescent="0.2">
      <c r="A572" s="814"/>
      <c r="B572" s="814"/>
      <c r="C572" s="814"/>
      <c r="D572" s="814"/>
      <c r="E572" s="814"/>
      <c r="F572" s="814"/>
      <c r="G572" s="814"/>
      <c r="H572" s="814"/>
      <c r="I572" s="814"/>
      <c r="J572" s="814"/>
      <c r="K572" s="814"/>
      <c r="L572" s="814"/>
      <c r="M572" s="814"/>
      <c r="N572" s="814"/>
      <c r="O572" s="815"/>
      <c r="P572" s="811" t="s">
        <v>40</v>
      </c>
      <c r="Q572" s="812"/>
      <c r="R572" s="812"/>
      <c r="S572" s="812"/>
      <c r="T572" s="812"/>
      <c r="U572" s="812"/>
      <c r="V572" s="813"/>
      <c r="W572" s="42" t="s">
        <v>39</v>
      </c>
      <c r="X572" s="43">
        <f>IFERROR(X565/H565,"0")+IFERROR(X566/H566,"0")+IFERROR(X567/H567,"0")+IFERROR(X568/H568,"0")+IFERROR(X569/H569,"0")+IFERROR(X570/H570,"0")+IFERROR(X571/H571,"0")</f>
        <v>0</v>
      </c>
      <c r="Y572" s="43">
        <f>IFERROR(Y565/H565,"0")+IFERROR(Y566/H566,"0")+IFERROR(Y567/H567,"0")+IFERROR(Y568/H568,"0")+IFERROR(Y569/H569,"0")+IFERROR(Y570/H570,"0")+IFERROR(Y571/H571,"0")</f>
        <v>0</v>
      </c>
      <c r="Z572" s="43">
        <f>IFERROR(IF(Z565="",0,Z565),"0")+IFERROR(IF(Z566="",0,Z566),"0")+IFERROR(IF(Z567="",0,Z567),"0")+IFERROR(IF(Z568="",0,Z568),"0")+IFERROR(IF(Z569="",0,Z569),"0")+IFERROR(IF(Z570="",0,Z570),"0")+IFERROR(IF(Z571="",0,Z571),"0")</f>
        <v>0</v>
      </c>
      <c r="AA572" s="67"/>
      <c r="AB572" s="67"/>
      <c r="AC572" s="67"/>
    </row>
    <row r="573" spans="1:68" x14ac:dyDescent="0.2">
      <c r="A573" s="814"/>
      <c r="B573" s="814"/>
      <c r="C573" s="814"/>
      <c r="D573" s="814"/>
      <c r="E573" s="814"/>
      <c r="F573" s="814"/>
      <c r="G573" s="814"/>
      <c r="H573" s="814"/>
      <c r="I573" s="814"/>
      <c r="J573" s="814"/>
      <c r="K573" s="814"/>
      <c r="L573" s="814"/>
      <c r="M573" s="814"/>
      <c r="N573" s="814"/>
      <c r="O573" s="815"/>
      <c r="P573" s="811" t="s">
        <v>40</v>
      </c>
      <c r="Q573" s="812"/>
      <c r="R573" s="812"/>
      <c r="S573" s="812"/>
      <c r="T573" s="812"/>
      <c r="U573" s="812"/>
      <c r="V573" s="813"/>
      <c r="W573" s="42" t="s">
        <v>0</v>
      </c>
      <c r="X573" s="43">
        <f>IFERROR(SUM(X565:X571),"0")</f>
        <v>0</v>
      </c>
      <c r="Y573" s="43">
        <f>IFERROR(SUM(Y565:Y571),"0")</f>
        <v>0</v>
      </c>
      <c r="Z573" s="42"/>
      <c r="AA573" s="67"/>
      <c r="AB573" s="67"/>
      <c r="AC573" s="67"/>
    </row>
    <row r="574" spans="1:68" ht="14.25" customHeight="1" x14ac:dyDescent="0.25">
      <c r="A574" s="803" t="s">
        <v>150</v>
      </c>
      <c r="B574" s="803"/>
      <c r="C574" s="803"/>
      <c r="D574" s="803"/>
      <c r="E574" s="803"/>
      <c r="F574" s="803"/>
      <c r="G574" s="803"/>
      <c r="H574" s="803"/>
      <c r="I574" s="803"/>
      <c r="J574" s="803"/>
      <c r="K574" s="803"/>
      <c r="L574" s="803"/>
      <c r="M574" s="803"/>
      <c r="N574" s="803"/>
      <c r="O574" s="803"/>
      <c r="P574" s="803"/>
      <c r="Q574" s="803"/>
      <c r="R574" s="803"/>
      <c r="S574" s="803"/>
      <c r="T574" s="803"/>
      <c r="U574" s="803"/>
      <c r="V574" s="803"/>
      <c r="W574" s="803"/>
      <c r="X574" s="803"/>
      <c r="Y574" s="803"/>
      <c r="Z574" s="803"/>
      <c r="AA574" s="66"/>
      <c r="AB574" s="66"/>
      <c r="AC574" s="80"/>
    </row>
    <row r="575" spans="1:68" ht="16.5" customHeight="1" x14ac:dyDescent="0.25">
      <c r="A575" s="63" t="s">
        <v>932</v>
      </c>
      <c r="B575" s="63" t="s">
        <v>933</v>
      </c>
      <c r="C575" s="36">
        <v>4301020269</v>
      </c>
      <c r="D575" s="804">
        <v>4640242180519</v>
      </c>
      <c r="E575" s="804"/>
      <c r="F575" s="62">
        <v>1.35</v>
      </c>
      <c r="G575" s="37">
        <v>8</v>
      </c>
      <c r="H575" s="62">
        <v>10.8</v>
      </c>
      <c r="I575" s="62">
        <v>11.234999999999999</v>
      </c>
      <c r="J575" s="37">
        <v>64</v>
      </c>
      <c r="K575" s="37" t="s">
        <v>106</v>
      </c>
      <c r="L575" s="37" t="s">
        <v>45</v>
      </c>
      <c r="M575" s="38" t="s">
        <v>112</v>
      </c>
      <c r="N575" s="38"/>
      <c r="O575" s="37">
        <v>50</v>
      </c>
      <c r="P575" s="1109" t="s">
        <v>934</v>
      </c>
      <c r="Q575" s="806"/>
      <c r="R575" s="806"/>
      <c r="S575" s="806"/>
      <c r="T575" s="807"/>
      <c r="U575" s="39" t="s">
        <v>45</v>
      </c>
      <c r="V575" s="39" t="s">
        <v>45</v>
      </c>
      <c r="W575" s="40" t="s">
        <v>0</v>
      </c>
      <c r="X575" s="58">
        <v>0</v>
      </c>
      <c r="Y575" s="55">
        <f>IFERROR(IF(X575="",0,CEILING((X575/$H575),1)*$H575),"")</f>
        <v>0</v>
      </c>
      <c r="Z575" s="41" t="str">
        <f>IFERROR(IF(Y575=0,"",ROUNDUP(Y575/H575,0)*0.01898),"")</f>
        <v/>
      </c>
      <c r="AA575" s="68" t="s">
        <v>45</v>
      </c>
      <c r="AB575" s="69" t="s">
        <v>45</v>
      </c>
      <c r="AC575" s="680" t="s">
        <v>935</v>
      </c>
      <c r="AG575" s="78"/>
      <c r="AJ575" s="84" t="s">
        <v>45</v>
      </c>
      <c r="AK575" s="84">
        <v>0</v>
      </c>
      <c r="BB575" s="681" t="s">
        <v>66</v>
      </c>
      <c r="BM575" s="78">
        <f>IFERROR(X575*I575/H575,"0")</f>
        <v>0</v>
      </c>
      <c r="BN575" s="78">
        <f>IFERROR(Y575*I575/H575,"0")</f>
        <v>0</v>
      </c>
      <c r="BO575" s="78">
        <f>IFERROR(1/J575*(X575/H575),"0")</f>
        <v>0</v>
      </c>
      <c r="BP575" s="78">
        <f>IFERROR(1/J575*(Y575/H575),"0")</f>
        <v>0</v>
      </c>
    </row>
    <row r="576" spans="1:68" ht="27" customHeight="1" x14ac:dyDescent="0.25">
      <c r="A576" s="63" t="s">
        <v>936</v>
      </c>
      <c r="B576" s="63" t="s">
        <v>937</v>
      </c>
      <c r="C576" s="36">
        <v>4301020260</v>
      </c>
      <c r="D576" s="804">
        <v>4640242180526</v>
      </c>
      <c r="E576" s="804"/>
      <c r="F576" s="62">
        <v>1.8</v>
      </c>
      <c r="G576" s="37">
        <v>6</v>
      </c>
      <c r="H576" s="62">
        <v>10.8</v>
      </c>
      <c r="I576" s="62">
        <v>11.234999999999999</v>
      </c>
      <c r="J576" s="37">
        <v>64</v>
      </c>
      <c r="K576" s="37" t="s">
        <v>106</v>
      </c>
      <c r="L576" s="37" t="s">
        <v>45</v>
      </c>
      <c r="M576" s="38" t="s">
        <v>105</v>
      </c>
      <c r="N576" s="38"/>
      <c r="O576" s="37">
        <v>50</v>
      </c>
      <c r="P576" s="1110" t="s">
        <v>938</v>
      </c>
      <c r="Q576" s="806"/>
      <c r="R576" s="806"/>
      <c r="S576" s="806"/>
      <c r="T576" s="807"/>
      <c r="U576" s="39" t="s">
        <v>45</v>
      </c>
      <c r="V576" s="39" t="s">
        <v>45</v>
      </c>
      <c r="W576" s="40" t="s">
        <v>0</v>
      </c>
      <c r="X576" s="58">
        <v>0</v>
      </c>
      <c r="Y576" s="55">
        <f>IFERROR(IF(X576="",0,CEILING((X576/$H576),1)*$H576),"")</f>
        <v>0</v>
      </c>
      <c r="Z576" s="41" t="str">
        <f>IFERROR(IF(Y576=0,"",ROUNDUP(Y576/H576,0)*0.01898),"")</f>
        <v/>
      </c>
      <c r="AA576" s="68" t="s">
        <v>45</v>
      </c>
      <c r="AB576" s="69" t="s">
        <v>45</v>
      </c>
      <c r="AC576" s="682" t="s">
        <v>935</v>
      </c>
      <c r="AG576" s="78"/>
      <c r="AJ576" s="84" t="s">
        <v>45</v>
      </c>
      <c r="AK576" s="84">
        <v>0</v>
      </c>
      <c r="BB576" s="683" t="s">
        <v>66</v>
      </c>
      <c r="BM576" s="78">
        <f>IFERROR(X576*I576/H576,"0")</f>
        <v>0</v>
      </c>
      <c r="BN576" s="78">
        <f>IFERROR(Y576*I576/H576,"0")</f>
        <v>0</v>
      </c>
      <c r="BO576" s="78">
        <f>IFERROR(1/J576*(X576/H576),"0")</f>
        <v>0</v>
      </c>
      <c r="BP576" s="78">
        <f>IFERROR(1/J576*(Y576/H576),"0")</f>
        <v>0</v>
      </c>
    </row>
    <row r="577" spans="1:68" ht="27" customHeight="1" x14ac:dyDescent="0.25">
      <c r="A577" s="63" t="s">
        <v>939</v>
      </c>
      <c r="B577" s="63" t="s">
        <v>940</v>
      </c>
      <c r="C577" s="36">
        <v>4301020309</v>
      </c>
      <c r="D577" s="804">
        <v>4640242180090</v>
      </c>
      <c r="E577" s="804"/>
      <c r="F577" s="62">
        <v>1.35</v>
      </c>
      <c r="G577" s="37">
        <v>8</v>
      </c>
      <c r="H577" s="62">
        <v>10.8</v>
      </c>
      <c r="I577" s="62">
        <v>11.234999999999999</v>
      </c>
      <c r="J577" s="37">
        <v>64</v>
      </c>
      <c r="K577" s="37" t="s">
        <v>106</v>
      </c>
      <c r="L577" s="37" t="s">
        <v>45</v>
      </c>
      <c r="M577" s="38" t="s">
        <v>105</v>
      </c>
      <c r="N577" s="38"/>
      <c r="O577" s="37">
        <v>50</v>
      </c>
      <c r="P577" s="1111" t="s">
        <v>941</v>
      </c>
      <c r="Q577" s="806"/>
      <c r="R577" s="806"/>
      <c r="S577" s="806"/>
      <c r="T577" s="807"/>
      <c r="U577" s="39" t="s">
        <v>45</v>
      </c>
      <c r="V577" s="39" t="s">
        <v>45</v>
      </c>
      <c r="W577" s="40" t="s">
        <v>0</v>
      </c>
      <c r="X577" s="58">
        <v>0</v>
      </c>
      <c r="Y577" s="55">
        <f>IFERROR(IF(X577="",0,CEILING((X577/$H577),1)*$H577),"")</f>
        <v>0</v>
      </c>
      <c r="Z577" s="41" t="str">
        <f>IFERROR(IF(Y577=0,"",ROUNDUP(Y577/H577,0)*0.01898),"")</f>
        <v/>
      </c>
      <c r="AA577" s="68" t="s">
        <v>45</v>
      </c>
      <c r="AB577" s="69" t="s">
        <v>45</v>
      </c>
      <c r="AC577" s="684" t="s">
        <v>942</v>
      </c>
      <c r="AG577" s="78"/>
      <c r="AJ577" s="84" t="s">
        <v>45</v>
      </c>
      <c r="AK577" s="84">
        <v>0</v>
      </c>
      <c r="BB577" s="685" t="s">
        <v>66</v>
      </c>
      <c r="BM577" s="78">
        <f>IFERROR(X577*I577/H577,"0")</f>
        <v>0</v>
      </c>
      <c r="BN577" s="78">
        <f>IFERROR(Y577*I577/H577,"0")</f>
        <v>0</v>
      </c>
      <c r="BO577" s="78">
        <f>IFERROR(1/J577*(X577/H577),"0")</f>
        <v>0</v>
      </c>
      <c r="BP577" s="78">
        <f>IFERROR(1/J577*(Y577/H577),"0")</f>
        <v>0</v>
      </c>
    </row>
    <row r="578" spans="1:68" ht="27" customHeight="1" x14ac:dyDescent="0.25">
      <c r="A578" s="63" t="s">
        <v>943</v>
      </c>
      <c r="B578" s="63" t="s">
        <v>944</v>
      </c>
      <c r="C578" s="36">
        <v>4301020295</v>
      </c>
      <c r="D578" s="804">
        <v>4640242181363</v>
      </c>
      <c r="E578" s="804"/>
      <c r="F578" s="62">
        <v>0.4</v>
      </c>
      <c r="G578" s="37">
        <v>10</v>
      </c>
      <c r="H578" s="62">
        <v>4</v>
      </c>
      <c r="I578" s="62">
        <v>4.21</v>
      </c>
      <c r="J578" s="37">
        <v>132</v>
      </c>
      <c r="K578" s="37" t="s">
        <v>113</v>
      </c>
      <c r="L578" s="37" t="s">
        <v>45</v>
      </c>
      <c r="M578" s="38" t="s">
        <v>105</v>
      </c>
      <c r="N578" s="38"/>
      <c r="O578" s="37">
        <v>50</v>
      </c>
      <c r="P578" s="1112" t="s">
        <v>945</v>
      </c>
      <c r="Q578" s="806"/>
      <c r="R578" s="806"/>
      <c r="S578" s="806"/>
      <c r="T578" s="807"/>
      <c r="U578" s="39" t="s">
        <v>45</v>
      </c>
      <c r="V578" s="39" t="s">
        <v>45</v>
      </c>
      <c r="W578" s="40" t="s">
        <v>0</v>
      </c>
      <c r="X578" s="58">
        <v>0</v>
      </c>
      <c r="Y578" s="55">
        <f>IFERROR(IF(X578="",0,CEILING((X578/$H578),1)*$H578),"")</f>
        <v>0</v>
      </c>
      <c r="Z578" s="41" t="str">
        <f>IFERROR(IF(Y578=0,"",ROUNDUP(Y578/H578,0)*0.00902),"")</f>
        <v/>
      </c>
      <c r="AA578" s="68" t="s">
        <v>45</v>
      </c>
      <c r="AB578" s="69" t="s">
        <v>45</v>
      </c>
      <c r="AC578" s="686" t="s">
        <v>942</v>
      </c>
      <c r="AG578" s="78"/>
      <c r="AJ578" s="84" t="s">
        <v>45</v>
      </c>
      <c r="AK578" s="84">
        <v>0</v>
      </c>
      <c r="BB578" s="687" t="s">
        <v>66</v>
      </c>
      <c r="BM578" s="78">
        <f>IFERROR(X578*I578/H578,"0")</f>
        <v>0</v>
      </c>
      <c r="BN578" s="78">
        <f>IFERROR(Y578*I578/H578,"0")</f>
        <v>0</v>
      </c>
      <c r="BO578" s="78">
        <f>IFERROR(1/J578*(X578/H578),"0")</f>
        <v>0</v>
      </c>
      <c r="BP578" s="78">
        <f>IFERROR(1/J578*(Y578/H578),"0")</f>
        <v>0</v>
      </c>
    </row>
    <row r="579" spans="1:68" x14ac:dyDescent="0.2">
      <c r="A579" s="814"/>
      <c r="B579" s="814"/>
      <c r="C579" s="814"/>
      <c r="D579" s="814"/>
      <c r="E579" s="814"/>
      <c r="F579" s="814"/>
      <c r="G579" s="814"/>
      <c r="H579" s="814"/>
      <c r="I579" s="814"/>
      <c r="J579" s="814"/>
      <c r="K579" s="814"/>
      <c r="L579" s="814"/>
      <c r="M579" s="814"/>
      <c r="N579" s="814"/>
      <c r="O579" s="815"/>
      <c r="P579" s="811" t="s">
        <v>40</v>
      </c>
      <c r="Q579" s="812"/>
      <c r="R579" s="812"/>
      <c r="S579" s="812"/>
      <c r="T579" s="812"/>
      <c r="U579" s="812"/>
      <c r="V579" s="813"/>
      <c r="W579" s="42" t="s">
        <v>39</v>
      </c>
      <c r="X579" s="43">
        <f>IFERROR(X575/H575,"0")+IFERROR(X576/H576,"0")+IFERROR(X577/H577,"0")+IFERROR(X578/H578,"0")</f>
        <v>0</v>
      </c>
      <c r="Y579" s="43">
        <f>IFERROR(Y575/H575,"0")+IFERROR(Y576/H576,"0")+IFERROR(Y577/H577,"0")+IFERROR(Y578/H578,"0")</f>
        <v>0</v>
      </c>
      <c r="Z579" s="43">
        <f>IFERROR(IF(Z575="",0,Z575),"0")+IFERROR(IF(Z576="",0,Z576),"0")+IFERROR(IF(Z577="",0,Z577),"0")+IFERROR(IF(Z578="",0,Z578),"0")</f>
        <v>0</v>
      </c>
      <c r="AA579" s="67"/>
      <c r="AB579" s="67"/>
      <c r="AC579" s="67"/>
    </row>
    <row r="580" spans="1:68" x14ac:dyDescent="0.2">
      <c r="A580" s="814"/>
      <c r="B580" s="814"/>
      <c r="C580" s="814"/>
      <c r="D580" s="814"/>
      <c r="E580" s="814"/>
      <c r="F580" s="814"/>
      <c r="G580" s="814"/>
      <c r="H580" s="814"/>
      <c r="I580" s="814"/>
      <c r="J580" s="814"/>
      <c r="K580" s="814"/>
      <c r="L580" s="814"/>
      <c r="M580" s="814"/>
      <c r="N580" s="814"/>
      <c r="O580" s="815"/>
      <c r="P580" s="811" t="s">
        <v>40</v>
      </c>
      <c r="Q580" s="812"/>
      <c r="R580" s="812"/>
      <c r="S580" s="812"/>
      <c r="T580" s="812"/>
      <c r="U580" s="812"/>
      <c r="V580" s="813"/>
      <c r="W580" s="42" t="s">
        <v>0</v>
      </c>
      <c r="X580" s="43">
        <f>IFERROR(SUM(X575:X578),"0")</f>
        <v>0</v>
      </c>
      <c r="Y580" s="43">
        <f>IFERROR(SUM(Y575:Y578),"0")</f>
        <v>0</v>
      </c>
      <c r="Z580" s="42"/>
      <c r="AA580" s="67"/>
      <c r="AB580" s="67"/>
      <c r="AC580" s="67"/>
    </row>
    <row r="581" spans="1:68" ht="14.25" customHeight="1" x14ac:dyDescent="0.25">
      <c r="A581" s="803" t="s">
        <v>161</v>
      </c>
      <c r="B581" s="803"/>
      <c r="C581" s="803"/>
      <c r="D581" s="803"/>
      <c r="E581" s="803"/>
      <c r="F581" s="803"/>
      <c r="G581" s="803"/>
      <c r="H581" s="803"/>
      <c r="I581" s="803"/>
      <c r="J581" s="803"/>
      <c r="K581" s="803"/>
      <c r="L581" s="803"/>
      <c r="M581" s="803"/>
      <c r="N581" s="803"/>
      <c r="O581" s="803"/>
      <c r="P581" s="803"/>
      <c r="Q581" s="803"/>
      <c r="R581" s="803"/>
      <c r="S581" s="803"/>
      <c r="T581" s="803"/>
      <c r="U581" s="803"/>
      <c r="V581" s="803"/>
      <c r="W581" s="803"/>
      <c r="X581" s="803"/>
      <c r="Y581" s="803"/>
      <c r="Z581" s="803"/>
      <c r="AA581" s="66"/>
      <c r="AB581" s="66"/>
      <c r="AC581" s="80"/>
    </row>
    <row r="582" spans="1:68" ht="27" customHeight="1" x14ac:dyDescent="0.25">
      <c r="A582" s="63" t="s">
        <v>946</v>
      </c>
      <c r="B582" s="63" t="s">
        <v>947</v>
      </c>
      <c r="C582" s="36">
        <v>4301031280</v>
      </c>
      <c r="D582" s="804">
        <v>4640242180816</v>
      </c>
      <c r="E582" s="804"/>
      <c r="F582" s="62">
        <v>0.7</v>
      </c>
      <c r="G582" s="37">
        <v>6</v>
      </c>
      <c r="H582" s="62">
        <v>4.2</v>
      </c>
      <c r="I582" s="62">
        <v>4.47</v>
      </c>
      <c r="J582" s="37">
        <v>132</v>
      </c>
      <c r="K582" s="37" t="s">
        <v>113</v>
      </c>
      <c r="L582" s="37" t="s">
        <v>45</v>
      </c>
      <c r="M582" s="38" t="s">
        <v>82</v>
      </c>
      <c r="N582" s="38"/>
      <c r="O582" s="37">
        <v>40</v>
      </c>
      <c r="P582" s="1113" t="s">
        <v>948</v>
      </c>
      <c r="Q582" s="806"/>
      <c r="R582" s="806"/>
      <c r="S582" s="806"/>
      <c r="T582" s="807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ref="Y582:Y588" si="89">IFERROR(IF(X582="",0,CEILING((X582/$H582),1)*$H582),"")</f>
        <v>0</v>
      </c>
      <c r="Z582" s="41" t="str">
        <f>IFERROR(IF(Y582=0,"",ROUNDUP(Y582/H582,0)*0.00902),"")</f>
        <v/>
      </c>
      <c r="AA582" s="68" t="s">
        <v>45</v>
      </c>
      <c r="AB582" s="69" t="s">
        <v>45</v>
      </c>
      <c r="AC582" s="688" t="s">
        <v>949</v>
      </c>
      <c r="AG582" s="78"/>
      <c r="AJ582" s="84" t="s">
        <v>45</v>
      </c>
      <c r="AK582" s="84">
        <v>0</v>
      </c>
      <c r="BB582" s="689" t="s">
        <v>66</v>
      </c>
      <c r="BM582" s="78">
        <f t="shared" ref="BM582:BM588" si="90">IFERROR(X582*I582/H582,"0")</f>
        <v>0</v>
      </c>
      <c r="BN582" s="78">
        <f t="shared" ref="BN582:BN588" si="91">IFERROR(Y582*I582/H582,"0")</f>
        <v>0</v>
      </c>
      <c r="BO582" s="78">
        <f t="shared" ref="BO582:BO588" si="92">IFERROR(1/J582*(X582/H582),"0")</f>
        <v>0</v>
      </c>
      <c r="BP582" s="78">
        <f t="shared" ref="BP582:BP588" si="93">IFERROR(1/J582*(Y582/H582),"0")</f>
        <v>0</v>
      </c>
    </row>
    <row r="583" spans="1:68" ht="27" customHeight="1" x14ac:dyDescent="0.25">
      <c r="A583" s="63" t="s">
        <v>950</v>
      </c>
      <c r="B583" s="63" t="s">
        <v>951</v>
      </c>
      <c r="C583" s="36">
        <v>4301031244</v>
      </c>
      <c r="D583" s="804">
        <v>4640242180595</v>
      </c>
      <c r="E583" s="804"/>
      <c r="F583" s="62">
        <v>0.7</v>
      </c>
      <c r="G583" s="37">
        <v>6</v>
      </c>
      <c r="H583" s="62">
        <v>4.2</v>
      </c>
      <c r="I583" s="62">
        <v>4.47</v>
      </c>
      <c r="J583" s="37">
        <v>132</v>
      </c>
      <c r="K583" s="37" t="s">
        <v>113</v>
      </c>
      <c r="L583" s="37" t="s">
        <v>45</v>
      </c>
      <c r="M583" s="38" t="s">
        <v>82</v>
      </c>
      <c r="N583" s="38"/>
      <c r="O583" s="37">
        <v>40</v>
      </c>
      <c r="P583" s="1114" t="s">
        <v>952</v>
      </c>
      <c r="Q583" s="806"/>
      <c r="R583" s="806"/>
      <c r="S583" s="806"/>
      <c r="T583" s="807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89"/>
        <v>0</v>
      </c>
      <c r="Z583" s="41" t="str">
        <f>IFERROR(IF(Y583=0,"",ROUNDUP(Y583/H583,0)*0.00902),"")</f>
        <v/>
      </c>
      <c r="AA583" s="68" t="s">
        <v>45</v>
      </c>
      <c r="AB583" s="69" t="s">
        <v>45</v>
      </c>
      <c r="AC583" s="690" t="s">
        <v>953</v>
      </c>
      <c r="AG583" s="78"/>
      <c r="AJ583" s="84" t="s">
        <v>45</v>
      </c>
      <c r="AK583" s="84">
        <v>0</v>
      </c>
      <c r="BB583" s="691" t="s">
        <v>66</v>
      </c>
      <c r="BM583" s="78">
        <f t="shared" si="90"/>
        <v>0</v>
      </c>
      <c r="BN583" s="78">
        <f t="shared" si="91"/>
        <v>0</v>
      </c>
      <c r="BO583" s="78">
        <f t="shared" si="92"/>
        <v>0</v>
      </c>
      <c r="BP583" s="78">
        <f t="shared" si="93"/>
        <v>0</v>
      </c>
    </row>
    <row r="584" spans="1:68" ht="27" customHeight="1" x14ac:dyDescent="0.25">
      <c r="A584" s="63" t="s">
        <v>954</v>
      </c>
      <c r="B584" s="63" t="s">
        <v>955</v>
      </c>
      <c r="C584" s="36">
        <v>4301031289</v>
      </c>
      <c r="D584" s="804">
        <v>4640242181615</v>
      </c>
      <c r="E584" s="804"/>
      <c r="F584" s="62">
        <v>0.7</v>
      </c>
      <c r="G584" s="37">
        <v>6</v>
      </c>
      <c r="H584" s="62">
        <v>4.2</v>
      </c>
      <c r="I584" s="62">
        <v>4.41</v>
      </c>
      <c r="J584" s="37">
        <v>132</v>
      </c>
      <c r="K584" s="37" t="s">
        <v>113</v>
      </c>
      <c r="L584" s="37" t="s">
        <v>45</v>
      </c>
      <c r="M584" s="38" t="s">
        <v>82</v>
      </c>
      <c r="N584" s="38"/>
      <c r="O584" s="37">
        <v>45</v>
      </c>
      <c r="P584" s="1115" t="s">
        <v>956</v>
      </c>
      <c r="Q584" s="806"/>
      <c r="R584" s="806"/>
      <c r="S584" s="806"/>
      <c r="T584" s="807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89"/>
        <v>0</v>
      </c>
      <c r="Z584" s="41" t="str">
        <f>IFERROR(IF(Y584=0,"",ROUNDUP(Y584/H584,0)*0.00902),"")</f>
        <v/>
      </c>
      <c r="AA584" s="68" t="s">
        <v>45</v>
      </c>
      <c r="AB584" s="69" t="s">
        <v>45</v>
      </c>
      <c r="AC584" s="692" t="s">
        <v>957</v>
      </c>
      <c r="AG584" s="78"/>
      <c r="AJ584" s="84" t="s">
        <v>45</v>
      </c>
      <c r="AK584" s="84">
        <v>0</v>
      </c>
      <c r="BB584" s="693" t="s">
        <v>66</v>
      </c>
      <c r="BM584" s="78">
        <f t="shared" si="90"/>
        <v>0</v>
      </c>
      <c r="BN584" s="78">
        <f t="shared" si="91"/>
        <v>0</v>
      </c>
      <c r="BO584" s="78">
        <f t="shared" si="92"/>
        <v>0</v>
      </c>
      <c r="BP584" s="78">
        <f t="shared" si="93"/>
        <v>0</v>
      </c>
    </row>
    <row r="585" spans="1:68" ht="27" customHeight="1" x14ac:dyDescent="0.25">
      <c r="A585" s="63" t="s">
        <v>958</v>
      </c>
      <c r="B585" s="63" t="s">
        <v>959</v>
      </c>
      <c r="C585" s="36">
        <v>4301031285</v>
      </c>
      <c r="D585" s="804">
        <v>4640242181639</v>
      </c>
      <c r="E585" s="804"/>
      <c r="F585" s="62">
        <v>0.7</v>
      </c>
      <c r="G585" s="37">
        <v>6</v>
      </c>
      <c r="H585" s="62">
        <v>4.2</v>
      </c>
      <c r="I585" s="62">
        <v>4.41</v>
      </c>
      <c r="J585" s="37">
        <v>132</v>
      </c>
      <c r="K585" s="37" t="s">
        <v>113</v>
      </c>
      <c r="L585" s="37" t="s">
        <v>45</v>
      </c>
      <c r="M585" s="38" t="s">
        <v>82</v>
      </c>
      <c r="N585" s="38"/>
      <c r="O585" s="37">
        <v>45</v>
      </c>
      <c r="P585" s="1116" t="s">
        <v>960</v>
      </c>
      <c r="Q585" s="806"/>
      <c r="R585" s="806"/>
      <c r="S585" s="806"/>
      <c r="T585" s="807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si="89"/>
        <v>0</v>
      </c>
      <c r="Z585" s="41" t="str">
        <f>IFERROR(IF(Y585=0,"",ROUNDUP(Y585/H585,0)*0.00902),"")</f>
        <v/>
      </c>
      <c r="AA585" s="68" t="s">
        <v>45</v>
      </c>
      <c r="AB585" s="69" t="s">
        <v>45</v>
      </c>
      <c r="AC585" s="694" t="s">
        <v>961</v>
      </c>
      <c r="AG585" s="78"/>
      <c r="AJ585" s="84" t="s">
        <v>45</v>
      </c>
      <c r="AK585" s="84">
        <v>0</v>
      </c>
      <c r="BB585" s="695" t="s">
        <v>66</v>
      </c>
      <c r="BM585" s="78">
        <f t="shared" si="90"/>
        <v>0</v>
      </c>
      <c r="BN585" s="78">
        <f t="shared" si="91"/>
        <v>0</v>
      </c>
      <c r="BO585" s="78">
        <f t="shared" si="92"/>
        <v>0</v>
      </c>
      <c r="BP585" s="78">
        <f t="shared" si="93"/>
        <v>0</v>
      </c>
    </row>
    <row r="586" spans="1:68" ht="27" customHeight="1" x14ac:dyDescent="0.25">
      <c r="A586" s="63" t="s">
        <v>962</v>
      </c>
      <c r="B586" s="63" t="s">
        <v>963</v>
      </c>
      <c r="C586" s="36">
        <v>4301031287</v>
      </c>
      <c r="D586" s="804">
        <v>4640242181622</v>
      </c>
      <c r="E586" s="804"/>
      <c r="F586" s="62">
        <v>0.7</v>
      </c>
      <c r="G586" s="37">
        <v>6</v>
      </c>
      <c r="H586" s="62">
        <v>4.2</v>
      </c>
      <c r="I586" s="62">
        <v>4.41</v>
      </c>
      <c r="J586" s="37">
        <v>132</v>
      </c>
      <c r="K586" s="37" t="s">
        <v>113</v>
      </c>
      <c r="L586" s="37" t="s">
        <v>45</v>
      </c>
      <c r="M586" s="38" t="s">
        <v>82</v>
      </c>
      <c r="N586" s="38"/>
      <c r="O586" s="37">
        <v>45</v>
      </c>
      <c r="P586" s="1117" t="s">
        <v>964</v>
      </c>
      <c r="Q586" s="806"/>
      <c r="R586" s="806"/>
      <c r="S586" s="806"/>
      <c r="T586" s="807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si="89"/>
        <v>0</v>
      </c>
      <c r="Z586" s="41" t="str">
        <f>IFERROR(IF(Y586=0,"",ROUNDUP(Y586/H586,0)*0.00902),"")</f>
        <v/>
      </c>
      <c r="AA586" s="68" t="s">
        <v>45</v>
      </c>
      <c r="AB586" s="69" t="s">
        <v>45</v>
      </c>
      <c r="AC586" s="696" t="s">
        <v>965</v>
      </c>
      <c r="AG586" s="78"/>
      <c r="AJ586" s="84" t="s">
        <v>45</v>
      </c>
      <c r="AK586" s="84">
        <v>0</v>
      </c>
      <c r="BB586" s="697" t="s">
        <v>66</v>
      </c>
      <c r="BM586" s="78">
        <f t="shared" si="90"/>
        <v>0</v>
      </c>
      <c r="BN586" s="78">
        <f t="shared" si="91"/>
        <v>0</v>
      </c>
      <c r="BO586" s="78">
        <f t="shared" si="92"/>
        <v>0</v>
      </c>
      <c r="BP586" s="78">
        <f t="shared" si="93"/>
        <v>0</v>
      </c>
    </row>
    <row r="587" spans="1:68" ht="27" customHeight="1" x14ac:dyDescent="0.25">
      <c r="A587" s="63" t="s">
        <v>966</v>
      </c>
      <c r="B587" s="63" t="s">
        <v>967</v>
      </c>
      <c r="C587" s="36">
        <v>4301031203</v>
      </c>
      <c r="D587" s="804">
        <v>4640242180908</v>
      </c>
      <c r="E587" s="804"/>
      <c r="F587" s="62">
        <v>0.28000000000000003</v>
      </c>
      <c r="G587" s="37">
        <v>6</v>
      </c>
      <c r="H587" s="62">
        <v>1.68</v>
      </c>
      <c r="I587" s="62">
        <v>1.81</v>
      </c>
      <c r="J587" s="37">
        <v>234</v>
      </c>
      <c r="K587" s="37" t="s">
        <v>123</v>
      </c>
      <c r="L587" s="37" t="s">
        <v>45</v>
      </c>
      <c r="M587" s="38" t="s">
        <v>82</v>
      </c>
      <c r="N587" s="38"/>
      <c r="O587" s="37">
        <v>40</v>
      </c>
      <c r="P587" s="1118" t="s">
        <v>968</v>
      </c>
      <c r="Q587" s="806"/>
      <c r="R587" s="806"/>
      <c r="S587" s="806"/>
      <c r="T587" s="807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si="89"/>
        <v>0</v>
      </c>
      <c r="Z587" s="41" t="str">
        <f>IFERROR(IF(Y587=0,"",ROUNDUP(Y587/H587,0)*0.00502),"")</f>
        <v/>
      </c>
      <c r="AA587" s="68" t="s">
        <v>45</v>
      </c>
      <c r="AB587" s="69" t="s">
        <v>45</v>
      </c>
      <c r="AC587" s="698" t="s">
        <v>949</v>
      </c>
      <c r="AG587" s="78"/>
      <c r="AJ587" s="84" t="s">
        <v>45</v>
      </c>
      <c r="AK587" s="84">
        <v>0</v>
      </c>
      <c r="BB587" s="699" t="s">
        <v>66</v>
      </c>
      <c r="BM587" s="78">
        <f t="shared" si="90"/>
        <v>0</v>
      </c>
      <c r="BN587" s="78">
        <f t="shared" si="91"/>
        <v>0</v>
      </c>
      <c r="BO587" s="78">
        <f t="shared" si="92"/>
        <v>0</v>
      </c>
      <c r="BP587" s="78">
        <f t="shared" si="93"/>
        <v>0</v>
      </c>
    </row>
    <row r="588" spans="1:68" ht="27" customHeight="1" x14ac:dyDescent="0.25">
      <c r="A588" s="63" t="s">
        <v>969</v>
      </c>
      <c r="B588" s="63" t="s">
        <v>970</v>
      </c>
      <c r="C588" s="36">
        <v>4301031200</v>
      </c>
      <c r="D588" s="804">
        <v>4640242180489</v>
      </c>
      <c r="E588" s="804"/>
      <c r="F588" s="62">
        <v>0.28000000000000003</v>
      </c>
      <c r="G588" s="37">
        <v>6</v>
      </c>
      <c r="H588" s="62">
        <v>1.68</v>
      </c>
      <c r="I588" s="62">
        <v>1.84</v>
      </c>
      <c r="J588" s="37">
        <v>234</v>
      </c>
      <c r="K588" s="37" t="s">
        <v>123</v>
      </c>
      <c r="L588" s="37" t="s">
        <v>45</v>
      </c>
      <c r="M588" s="38" t="s">
        <v>82</v>
      </c>
      <c r="N588" s="38"/>
      <c r="O588" s="37">
        <v>40</v>
      </c>
      <c r="P588" s="1119" t="s">
        <v>971</v>
      </c>
      <c r="Q588" s="806"/>
      <c r="R588" s="806"/>
      <c r="S588" s="806"/>
      <c r="T588" s="807"/>
      <c r="U588" s="39" t="s">
        <v>45</v>
      </c>
      <c r="V588" s="39" t="s">
        <v>45</v>
      </c>
      <c r="W588" s="40" t="s">
        <v>0</v>
      </c>
      <c r="X588" s="58">
        <v>0</v>
      </c>
      <c r="Y588" s="55">
        <f t="shared" si="89"/>
        <v>0</v>
      </c>
      <c r="Z588" s="41" t="str">
        <f>IFERROR(IF(Y588=0,"",ROUNDUP(Y588/H588,0)*0.00502),"")</f>
        <v/>
      </c>
      <c r="AA588" s="68" t="s">
        <v>45</v>
      </c>
      <c r="AB588" s="69" t="s">
        <v>45</v>
      </c>
      <c r="AC588" s="700" t="s">
        <v>953</v>
      </c>
      <c r="AG588" s="78"/>
      <c r="AJ588" s="84" t="s">
        <v>45</v>
      </c>
      <c r="AK588" s="84">
        <v>0</v>
      </c>
      <c r="BB588" s="701" t="s">
        <v>66</v>
      </c>
      <c r="BM588" s="78">
        <f t="shared" si="90"/>
        <v>0</v>
      </c>
      <c r="BN588" s="78">
        <f t="shared" si="91"/>
        <v>0</v>
      </c>
      <c r="BO588" s="78">
        <f t="shared" si="92"/>
        <v>0</v>
      </c>
      <c r="BP588" s="78">
        <f t="shared" si="93"/>
        <v>0</v>
      </c>
    </row>
    <row r="589" spans="1:68" x14ac:dyDescent="0.2">
      <c r="A589" s="814"/>
      <c r="B589" s="814"/>
      <c r="C589" s="814"/>
      <c r="D589" s="814"/>
      <c r="E589" s="814"/>
      <c r="F589" s="814"/>
      <c r="G589" s="814"/>
      <c r="H589" s="814"/>
      <c r="I589" s="814"/>
      <c r="J589" s="814"/>
      <c r="K589" s="814"/>
      <c r="L589" s="814"/>
      <c r="M589" s="814"/>
      <c r="N589" s="814"/>
      <c r="O589" s="815"/>
      <c r="P589" s="811" t="s">
        <v>40</v>
      </c>
      <c r="Q589" s="812"/>
      <c r="R589" s="812"/>
      <c r="S589" s="812"/>
      <c r="T589" s="812"/>
      <c r="U589" s="812"/>
      <c r="V589" s="813"/>
      <c r="W589" s="42" t="s">
        <v>39</v>
      </c>
      <c r="X589" s="43">
        <f>IFERROR(X582/H582,"0")+IFERROR(X583/H583,"0")+IFERROR(X584/H584,"0")+IFERROR(X585/H585,"0")+IFERROR(X586/H586,"0")+IFERROR(X587/H587,"0")+IFERROR(X588/H588,"0")</f>
        <v>0</v>
      </c>
      <c r="Y589" s="43">
        <f>IFERROR(Y582/H582,"0")+IFERROR(Y583/H583,"0")+IFERROR(Y584/H584,"0")+IFERROR(Y585/H585,"0")+IFERROR(Y586/H586,"0")+IFERROR(Y587/H587,"0")+IFERROR(Y588/H588,"0")</f>
        <v>0</v>
      </c>
      <c r="Z589" s="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67"/>
      <c r="AB589" s="67"/>
      <c r="AC589" s="67"/>
    </row>
    <row r="590" spans="1:68" x14ac:dyDescent="0.2">
      <c r="A590" s="814"/>
      <c r="B590" s="814"/>
      <c r="C590" s="814"/>
      <c r="D590" s="814"/>
      <c r="E590" s="814"/>
      <c r="F590" s="814"/>
      <c r="G590" s="814"/>
      <c r="H590" s="814"/>
      <c r="I590" s="814"/>
      <c r="J590" s="814"/>
      <c r="K590" s="814"/>
      <c r="L590" s="814"/>
      <c r="M590" s="814"/>
      <c r="N590" s="814"/>
      <c r="O590" s="815"/>
      <c r="P590" s="811" t="s">
        <v>40</v>
      </c>
      <c r="Q590" s="812"/>
      <c r="R590" s="812"/>
      <c r="S590" s="812"/>
      <c r="T590" s="812"/>
      <c r="U590" s="812"/>
      <c r="V590" s="813"/>
      <c r="W590" s="42" t="s">
        <v>0</v>
      </c>
      <c r="X590" s="43">
        <f>IFERROR(SUM(X582:X588),"0")</f>
        <v>0</v>
      </c>
      <c r="Y590" s="43">
        <f>IFERROR(SUM(Y582:Y588),"0")</f>
        <v>0</v>
      </c>
      <c r="Z590" s="42"/>
      <c r="AA590" s="67"/>
      <c r="AB590" s="67"/>
      <c r="AC590" s="67"/>
    </row>
    <row r="591" spans="1:68" ht="14.25" customHeight="1" x14ac:dyDescent="0.25">
      <c r="A591" s="803" t="s">
        <v>78</v>
      </c>
      <c r="B591" s="803"/>
      <c r="C591" s="803"/>
      <c r="D591" s="803"/>
      <c r="E591" s="803"/>
      <c r="F591" s="803"/>
      <c r="G591" s="803"/>
      <c r="H591" s="803"/>
      <c r="I591" s="803"/>
      <c r="J591" s="803"/>
      <c r="K591" s="803"/>
      <c r="L591" s="803"/>
      <c r="M591" s="803"/>
      <c r="N591" s="803"/>
      <c r="O591" s="803"/>
      <c r="P591" s="803"/>
      <c r="Q591" s="803"/>
      <c r="R591" s="803"/>
      <c r="S591" s="803"/>
      <c r="T591" s="803"/>
      <c r="U591" s="803"/>
      <c r="V591" s="803"/>
      <c r="W591" s="803"/>
      <c r="X591" s="803"/>
      <c r="Y591" s="803"/>
      <c r="Z591" s="803"/>
      <c r="AA591" s="66"/>
      <c r="AB591" s="66"/>
      <c r="AC591" s="80"/>
    </row>
    <row r="592" spans="1:68" ht="27" customHeight="1" x14ac:dyDescent="0.25">
      <c r="A592" s="63" t="s">
        <v>972</v>
      </c>
      <c r="B592" s="63" t="s">
        <v>973</v>
      </c>
      <c r="C592" s="36">
        <v>4301051746</v>
      </c>
      <c r="D592" s="804">
        <v>4640242180533</v>
      </c>
      <c r="E592" s="804"/>
      <c r="F592" s="62">
        <v>1.3</v>
      </c>
      <c r="G592" s="37">
        <v>6</v>
      </c>
      <c r="H592" s="62">
        <v>7.8</v>
      </c>
      <c r="I592" s="62">
        <v>8.3190000000000008</v>
      </c>
      <c r="J592" s="37">
        <v>64</v>
      </c>
      <c r="K592" s="37" t="s">
        <v>106</v>
      </c>
      <c r="L592" s="37" t="s">
        <v>45</v>
      </c>
      <c r="M592" s="38" t="s">
        <v>112</v>
      </c>
      <c r="N592" s="38"/>
      <c r="O592" s="37">
        <v>40</v>
      </c>
      <c r="P592" s="1120" t="s">
        <v>974</v>
      </c>
      <c r="Q592" s="806"/>
      <c r="R592" s="806"/>
      <c r="S592" s="806"/>
      <c r="T592" s="807"/>
      <c r="U592" s="39" t="s">
        <v>45</v>
      </c>
      <c r="V592" s="39" t="s">
        <v>45</v>
      </c>
      <c r="W592" s="40" t="s">
        <v>0</v>
      </c>
      <c r="X592" s="58">
        <v>0</v>
      </c>
      <c r="Y592" s="55">
        <f>IFERROR(IF(X592="",0,CEILING((X592/$H592),1)*$H592),"")</f>
        <v>0</v>
      </c>
      <c r="Z592" s="41" t="str">
        <f>IFERROR(IF(Y592=0,"",ROUNDUP(Y592/H592,0)*0.01898),"")</f>
        <v/>
      </c>
      <c r="AA592" s="68" t="s">
        <v>45</v>
      </c>
      <c r="AB592" s="69" t="s">
        <v>45</v>
      </c>
      <c r="AC592" s="702" t="s">
        <v>975</v>
      </c>
      <c r="AG592" s="78"/>
      <c r="AJ592" s="84" t="s">
        <v>45</v>
      </c>
      <c r="AK592" s="84">
        <v>0</v>
      </c>
      <c r="BB592" s="703" t="s">
        <v>66</v>
      </c>
      <c r="BM592" s="78">
        <f>IFERROR(X592*I592/H592,"0")</f>
        <v>0</v>
      </c>
      <c r="BN592" s="78">
        <f>IFERROR(Y592*I592/H592,"0")</f>
        <v>0</v>
      </c>
      <c r="BO592" s="78">
        <f>IFERROR(1/J592*(X592/H592),"0")</f>
        <v>0</v>
      </c>
      <c r="BP592" s="78">
        <f>IFERROR(1/J592*(Y592/H592),"0")</f>
        <v>0</v>
      </c>
    </row>
    <row r="593" spans="1:68" ht="27" customHeight="1" x14ac:dyDescent="0.25">
      <c r="A593" s="63" t="s">
        <v>972</v>
      </c>
      <c r="B593" s="63" t="s">
        <v>976</v>
      </c>
      <c r="C593" s="36">
        <v>4301051887</v>
      </c>
      <c r="D593" s="804">
        <v>4640242180533</v>
      </c>
      <c r="E593" s="804"/>
      <c r="F593" s="62">
        <v>1.3</v>
      </c>
      <c r="G593" s="37">
        <v>6</v>
      </c>
      <c r="H593" s="62">
        <v>7.8</v>
      </c>
      <c r="I593" s="62">
        <v>8.3190000000000008</v>
      </c>
      <c r="J593" s="37">
        <v>64</v>
      </c>
      <c r="K593" s="37" t="s">
        <v>106</v>
      </c>
      <c r="L593" s="37" t="s">
        <v>45</v>
      </c>
      <c r="M593" s="38" t="s">
        <v>112</v>
      </c>
      <c r="N593" s="38"/>
      <c r="O593" s="37">
        <v>45</v>
      </c>
      <c r="P593" s="1121" t="s">
        <v>977</v>
      </c>
      <c r="Q593" s="806"/>
      <c r="R593" s="806"/>
      <c r="S593" s="806"/>
      <c r="T593" s="807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IFERROR(IF(Y593=0,"",ROUNDUP(Y593/H593,0)*0.01898),"")</f>
        <v/>
      </c>
      <c r="AA593" s="68" t="s">
        <v>45</v>
      </c>
      <c r="AB593" s="69" t="s">
        <v>45</v>
      </c>
      <c r="AC593" s="704" t="s">
        <v>975</v>
      </c>
      <c r="AG593" s="78"/>
      <c r="AJ593" s="84" t="s">
        <v>45</v>
      </c>
      <c r="AK593" s="84">
        <v>0</v>
      </c>
      <c r="BB593" s="705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ht="27" customHeight="1" x14ac:dyDescent="0.25">
      <c r="A594" s="63" t="s">
        <v>978</v>
      </c>
      <c r="B594" s="63" t="s">
        <v>979</v>
      </c>
      <c r="C594" s="36">
        <v>4301051933</v>
      </c>
      <c r="D594" s="804">
        <v>4640242180540</v>
      </c>
      <c r="E594" s="804"/>
      <c r="F594" s="62">
        <v>1.3</v>
      </c>
      <c r="G594" s="37">
        <v>6</v>
      </c>
      <c r="H594" s="62">
        <v>7.8</v>
      </c>
      <c r="I594" s="62">
        <v>8.3190000000000008</v>
      </c>
      <c r="J594" s="37">
        <v>64</v>
      </c>
      <c r="K594" s="37" t="s">
        <v>106</v>
      </c>
      <c r="L594" s="37" t="s">
        <v>45</v>
      </c>
      <c r="M594" s="38" t="s">
        <v>112</v>
      </c>
      <c r="N594" s="38"/>
      <c r="O594" s="37">
        <v>45</v>
      </c>
      <c r="P594" s="1122" t="s">
        <v>980</v>
      </c>
      <c r="Q594" s="806"/>
      <c r="R594" s="806"/>
      <c r="S594" s="806"/>
      <c r="T594" s="807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IFERROR(IF(Y594=0,"",ROUNDUP(Y594/H594,0)*0.01898),"")</f>
        <v/>
      </c>
      <c r="AA594" s="68" t="s">
        <v>45</v>
      </c>
      <c r="AB594" s="69" t="s">
        <v>45</v>
      </c>
      <c r="AC594" s="706" t="s">
        <v>981</v>
      </c>
      <c r="AG594" s="78"/>
      <c r="AJ594" s="84" t="s">
        <v>45</v>
      </c>
      <c r="AK594" s="84">
        <v>0</v>
      </c>
      <c r="BB594" s="707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ht="27" customHeight="1" x14ac:dyDescent="0.25">
      <c r="A595" s="63" t="s">
        <v>982</v>
      </c>
      <c r="B595" s="63" t="s">
        <v>983</v>
      </c>
      <c r="C595" s="36">
        <v>4301051920</v>
      </c>
      <c r="D595" s="804">
        <v>4640242181233</v>
      </c>
      <c r="E595" s="804"/>
      <c r="F595" s="62">
        <v>0.3</v>
      </c>
      <c r="G595" s="37">
        <v>6</v>
      </c>
      <c r="H595" s="62">
        <v>1.8</v>
      </c>
      <c r="I595" s="62">
        <v>2.0640000000000001</v>
      </c>
      <c r="J595" s="37">
        <v>182</v>
      </c>
      <c r="K595" s="37" t="s">
        <v>83</v>
      </c>
      <c r="L595" s="37" t="s">
        <v>45</v>
      </c>
      <c r="M595" s="38" t="s">
        <v>147</v>
      </c>
      <c r="N595" s="38"/>
      <c r="O595" s="37">
        <v>45</v>
      </c>
      <c r="P595" s="1123" t="s">
        <v>984</v>
      </c>
      <c r="Q595" s="806"/>
      <c r="R595" s="806"/>
      <c r="S595" s="806"/>
      <c r="T595" s="807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IFERROR(IF(Y595=0,"",ROUNDUP(Y595/H595,0)*0.00651),"")</f>
        <v/>
      </c>
      <c r="AA595" s="68" t="s">
        <v>45</v>
      </c>
      <c r="AB595" s="69" t="s">
        <v>45</v>
      </c>
      <c r="AC595" s="708" t="s">
        <v>975</v>
      </c>
      <c r="AG595" s="78"/>
      <c r="AJ595" s="84" t="s">
        <v>45</v>
      </c>
      <c r="AK595" s="84">
        <v>0</v>
      </c>
      <c r="BB595" s="709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ht="27" customHeight="1" x14ac:dyDescent="0.25">
      <c r="A596" s="63" t="s">
        <v>985</v>
      </c>
      <c r="B596" s="63" t="s">
        <v>986</v>
      </c>
      <c r="C596" s="36">
        <v>4301051921</v>
      </c>
      <c r="D596" s="804">
        <v>4640242181226</v>
      </c>
      <c r="E596" s="804"/>
      <c r="F596" s="62">
        <v>0.3</v>
      </c>
      <c r="G596" s="37">
        <v>6</v>
      </c>
      <c r="H596" s="62">
        <v>1.8</v>
      </c>
      <c r="I596" s="62">
        <v>2.052</v>
      </c>
      <c r="J596" s="37">
        <v>182</v>
      </c>
      <c r="K596" s="37" t="s">
        <v>83</v>
      </c>
      <c r="L596" s="37" t="s">
        <v>45</v>
      </c>
      <c r="M596" s="38" t="s">
        <v>147</v>
      </c>
      <c r="N596" s="38"/>
      <c r="O596" s="37">
        <v>45</v>
      </c>
      <c r="P596" s="1124" t="s">
        <v>987</v>
      </c>
      <c r="Q596" s="806"/>
      <c r="R596" s="806"/>
      <c r="S596" s="806"/>
      <c r="T596" s="807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IFERROR(IF(Y596=0,"",ROUNDUP(Y596/H596,0)*0.00651),"")</f>
        <v/>
      </c>
      <c r="AA596" s="68" t="s">
        <v>45</v>
      </c>
      <c r="AB596" s="69" t="s">
        <v>45</v>
      </c>
      <c r="AC596" s="710" t="s">
        <v>981</v>
      </c>
      <c r="AG596" s="78"/>
      <c r="AJ596" s="84" t="s">
        <v>45</v>
      </c>
      <c r="AK596" s="84">
        <v>0</v>
      </c>
      <c r="BB596" s="711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x14ac:dyDescent="0.2">
      <c r="A597" s="814"/>
      <c r="B597" s="814"/>
      <c r="C597" s="814"/>
      <c r="D597" s="814"/>
      <c r="E597" s="814"/>
      <c r="F597" s="814"/>
      <c r="G597" s="814"/>
      <c r="H597" s="814"/>
      <c r="I597" s="814"/>
      <c r="J597" s="814"/>
      <c r="K597" s="814"/>
      <c r="L597" s="814"/>
      <c r="M597" s="814"/>
      <c r="N597" s="814"/>
      <c r="O597" s="815"/>
      <c r="P597" s="811" t="s">
        <v>40</v>
      </c>
      <c r="Q597" s="812"/>
      <c r="R597" s="812"/>
      <c r="S597" s="812"/>
      <c r="T597" s="812"/>
      <c r="U597" s="812"/>
      <c r="V597" s="813"/>
      <c r="W597" s="42" t="s">
        <v>39</v>
      </c>
      <c r="X597" s="43">
        <f>IFERROR(X592/H592,"0")+IFERROR(X593/H593,"0")+IFERROR(X594/H594,"0")+IFERROR(X595/H595,"0")+IFERROR(X596/H596,"0")</f>
        <v>0</v>
      </c>
      <c r="Y597" s="43">
        <f>IFERROR(Y592/H592,"0")+IFERROR(Y593/H593,"0")+IFERROR(Y594/H594,"0")+IFERROR(Y595/H595,"0")+IFERROR(Y596/H596,"0")</f>
        <v>0</v>
      </c>
      <c r="Z597" s="43">
        <f>IFERROR(IF(Z592="",0,Z592),"0")+IFERROR(IF(Z593="",0,Z593),"0")+IFERROR(IF(Z594="",0,Z594),"0")+IFERROR(IF(Z595="",0,Z595),"0")+IFERROR(IF(Z596="",0,Z596),"0")</f>
        <v>0</v>
      </c>
      <c r="AA597" s="67"/>
      <c r="AB597" s="67"/>
      <c r="AC597" s="67"/>
    </row>
    <row r="598" spans="1:68" x14ac:dyDescent="0.2">
      <c r="A598" s="814"/>
      <c r="B598" s="814"/>
      <c r="C598" s="814"/>
      <c r="D598" s="814"/>
      <c r="E598" s="814"/>
      <c r="F598" s="814"/>
      <c r="G598" s="814"/>
      <c r="H598" s="814"/>
      <c r="I598" s="814"/>
      <c r="J598" s="814"/>
      <c r="K598" s="814"/>
      <c r="L598" s="814"/>
      <c r="M598" s="814"/>
      <c r="N598" s="814"/>
      <c r="O598" s="815"/>
      <c r="P598" s="811" t="s">
        <v>40</v>
      </c>
      <c r="Q598" s="812"/>
      <c r="R598" s="812"/>
      <c r="S598" s="812"/>
      <c r="T598" s="812"/>
      <c r="U598" s="812"/>
      <c r="V598" s="813"/>
      <c r="W598" s="42" t="s">
        <v>0</v>
      </c>
      <c r="X598" s="43">
        <f>IFERROR(SUM(X592:X596),"0")</f>
        <v>0</v>
      </c>
      <c r="Y598" s="43">
        <f>IFERROR(SUM(Y592:Y596),"0")</f>
        <v>0</v>
      </c>
      <c r="Z598" s="42"/>
      <c r="AA598" s="67"/>
      <c r="AB598" s="67"/>
      <c r="AC598" s="67"/>
    </row>
    <row r="599" spans="1:68" ht="14.25" customHeight="1" x14ac:dyDescent="0.25">
      <c r="A599" s="803" t="s">
        <v>190</v>
      </c>
      <c r="B599" s="803"/>
      <c r="C599" s="803"/>
      <c r="D599" s="803"/>
      <c r="E599" s="803"/>
      <c r="F599" s="803"/>
      <c r="G599" s="803"/>
      <c r="H599" s="803"/>
      <c r="I599" s="803"/>
      <c r="J599" s="803"/>
      <c r="K599" s="803"/>
      <c r="L599" s="803"/>
      <c r="M599" s="803"/>
      <c r="N599" s="803"/>
      <c r="O599" s="803"/>
      <c r="P599" s="803"/>
      <c r="Q599" s="803"/>
      <c r="R599" s="803"/>
      <c r="S599" s="803"/>
      <c r="T599" s="803"/>
      <c r="U599" s="803"/>
      <c r="V599" s="803"/>
      <c r="W599" s="803"/>
      <c r="X599" s="803"/>
      <c r="Y599" s="803"/>
      <c r="Z599" s="803"/>
      <c r="AA599" s="66"/>
      <c r="AB599" s="66"/>
      <c r="AC599" s="80"/>
    </row>
    <row r="600" spans="1:68" ht="27" customHeight="1" x14ac:dyDescent="0.25">
      <c r="A600" s="63" t="s">
        <v>988</v>
      </c>
      <c r="B600" s="63" t="s">
        <v>989</v>
      </c>
      <c r="C600" s="36">
        <v>4301060354</v>
      </c>
      <c r="D600" s="804">
        <v>4640242180120</v>
      </c>
      <c r="E600" s="804"/>
      <c r="F600" s="62">
        <v>1.3</v>
      </c>
      <c r="G600" s="37">
        <v>6</v>
      </c>
      <c r="H600" s="62">
        <v>7.8</v>
      </c>
      <c r="I600" s="62">
        <v>8.2349999999999994</v>
      </c>
      <c r="J600" s="37">
        <v>64</v>
      </c>
      <c r="K600" s="37" t="s">
        <v>106</v>
      </c>
      <c r="L600" s="37" t="s">
        <v>45</v>
      </c>
      <c r="M600" s="38" t="s">
        <v>82</v>
      </c>
      <c r="N600" s="38"/>
      <c r="O600" s="37">
        <v>40</v>
      </c>
      <c r="P600" s="1125" t="s">
        <v>990</v>
      </c>
      <c r="Q600" s="806"/>
      <c r="R600" s="806"/>
      <c r="S600" s="806"/>
      <c r="T600" s="807"/>
      <c r="U600" s="39" t="s">
        <v>45</v>
      </c>
      <c r="V600" s="39" t="s">
        <v>45</v>
      </c>
      <c r="W600" s="40" t="s">
        <v>0</v>
      </c>
      <c r="X600" s="58">
        <v>0</v>
      </c>
      <c r="Y600" s="55">
        <f>IFERROR(IF(X600="",0,CEILING((X600/$H600),1)*$H600),"")</f>
        <v>0</v>
      </c>
      <c r="Z600" s="41" t="str">
        <f>IFERROR(IF(Y600=0,"",ROUNDUP(Y600/H600,0)*0.01898),"")</f>
        <v/>
      </c>
      <c r="AA600" s="68" t="s">
        <v>45</v>
      </c>
      <c r="AB600" s="69" t="s">
        <v>45</v>
      </c>
      <c r="AC600" s="712" t="s">
        <v>991</v>
      </c>
      <c r="AG600" s="78"/>
      <c r="AJ600" s="84" t="s">
        <v>45</v>
      </c>
      <c r="AK600" s="84">
        <v>0</v>
      </c>
      <c r="BB600" s="713" t="s">
        <v>66</v>
      </c>
      <c r="BM600" s="78">
        <f>IFERROR(X600*I600/H600,"0")</f>
        <v>0</v>
      </c>
      <c r="BN600" s="78">
        <f>IFERROR(Y600*I600/H600,"0")</f>
        <v>0</v>
      </c>
      <c r="BO600" s="78">
        <f>IFERROR(1/J600*(X600/H600),"0")</f>
        <v>0</v>
      </c>
      <c r="BP600" s="78">
        <f>IFERROR(1/J600*(Y600/H600),"0")</f>
        <v>0</v>
      </c>
    </row>
    <row r="601" spans="1:68" ht="27" customHeight="1" x14ac:dyDescent="0.25">
      <c r="A601" s="63" t="s">
        <v>988</v>
      </c>
      <c r="B601" s="63" t="s">
        <v>992</v>
      </c>
      <c r="C601" s="36">
        <v>4301060408</v>
      </c>
      <c r="D601" s="804">
        <v>4640242180120</v>
      </c>
      <c r="E601" s="804"/>
      <c r="F601" s="62">
        <v>1.3</v>
      </c>
      <c r="G601" s="37">
        <v>6</v>
      </c>
      <c r="H601" s="62">
        <v>7.8</v>
      </c>
      <c r="I601" s="62">
        <v>8.2349999999999994</v>
      </c>
      <c r="J601" s="37">
        <v>64</v>
      </c>
      <c r="K601" s="37" t="s">
        <v>106</v>
      </c>
      <c r="L601" s="37" t="s">
        <v>45</v>
      </c>
      <c r="M601" s="38" t="s">
        <v>82</v>
      </c>
      <c r="N601" s="38"/>
      <c r="O601" s="37">
        <v>40</v>
      </c>
      <c r="P601" s="1126" t="s">
        <v>993</v>
      </c>
      <c r="Q601" s="806"/>
      <c r="R601" s="806"/>
      <c r="S601" s="806"/>
      <c r="T601" s="807"/>
      <c r="U601" s="39" t="s">
        <v>45</v>
      </c>
      <c r="V601" s="39" t="s">
        <v>45</v>
      </c>
      <c r="W601" s="40" t="s">
        <v>0</v>
      </c>
      <c r="X601" s="58">
        <v>0</v>
      </c>
      <c r="Y601" s="55">
        <f>IFERROR(IF(X601="",0,CEILING((X601/$H601),1)*$H601),"")</f>
        <v>0</v>
      </c>
      <c r="Z601" s="41" t="str">
        <f>IFERROR(IF(Y601=0,"",ROUNDUP(Y601/H601,0)*0.01898),"")</f>
        <v/>
      </c>
      <c r="AA601" s="68" t="s">
        <v>45</v>
      </c>
      <c r="AB601" s="69" t="s">
        <v>45</v>
      </c>
      <c r="AC601" s="714" t="s">
        <v>991</v>
      </c>
      <c r="AG601" s="78"/>
      <c r="AJ601" s="84" t="s">
        <v>45</v>
      </c>
      <c r="AK601" s="84">
        <v>0</v>
      </c>
      <c r="BB601" s="715" t="s">
        <v>66</v>
      </c>
      <c r="BM601" s="78">
        <f>IFERROR(X601*I601/H601,"0")</f>
        <v>0</v>
      </c>
      <c r="BN601" s="78">
        <f>IFERROR(Y601*I601/H601,"0")</f>
        <v>0</v>
      </c>
      <c r="BO601" s="78">
        <f>IFERROR(1/J601*(X601/H601),"0")</f>
        <v>0</v>
      </c>
      <c r="BP601" s="78">
        <f>IFERROR(1/J601*(Y601/H601),"0")</f>
        <v>0</v>
      </c>
    </row>
    <row r="602" spans="1:68" ht="27" customHeight="1" x14ac:dyDescent="0.25">
      <c r="A602" s="63" t="s">
        <v>994</v>
      </c>
      <c r="B602" s="63" t="s">
        <v>995</v>
      </c>
      <c r="C602" s="36">
        <v>4301060355</v>
      </c>
      <c r="D602" s="804">
        <v>4640242180137</v>
      </c>
      <c r="E602" s="804"/>
      <c r="F602" s="62">
        <v>1.3</v>
      </c>
      <c r="G602" s="37">
        <v>6</v>
      </c>
      <c r="H602" s="62">
        <v>7.8</v>
      </c>
      <c r="I602" s="62">
        <v>8.2349999999999994</v>
      </c>
      <c r="J602" s="37">
        <v>64</v>
      </c>
      <c r="K602" s="37" t="s">
        <v>106</v>
      </c>
      <c r="L602" s="37" t="s">
        <v>45</v>
      </c>
      <c r="M602" s="38" t="s">
        <v>82</v>
      </c>
      <c r="N602" s="38"/>
      <c r="O602" s="37">
        <v>40</v>
      </c>
      <c r="P602" s="1127" t="s">
        <v>996</v>
      </c>
      <c r="Q602" s="806"/>
      <c r="R602" s="806"/>
      <c r="S602" s="806"/>
      <c r="T602" s="807"/>
      <c r="U602" s="39" t="s">
        <v>45</v>
      </c>
      <c r="V602" s="39" t="s">
        <v>45</v>
      </c>
      <c r="W602" s="40" t="s">
        <v>0</v>
      </c>
      <c r="X602" s="58">
        <v>0</v>
      </c>
      <c r="Y602" s="55">
        <f>IFERROR(IF(X602="",0,CEILING((X602/$H602),1)*$H602),"")</f>
        <v>0</v>
      </c>
      <c r="Z602" s="41" t="str">
        <f>IFERROR(IF(Y602=0,"",ROUNDUP(Y602/H602,0)*0.01898),"")</f>
        <v/>
      </c>
      <c r="AA602" s="68" t="s">
        <v>45</v>
      </c>
      <c r="AB602" s="69" t="s">
        <v>45</v>
      </c>
      <c r="AC602" s="716" t="s">
        <v>997</v>
      </c>
      <c r="AG602" s="78"/>
      <c r="AJ602" s="84" t="s">
        <v>45</v>
      </c>
      <c r="AK602" s="84">
        <v>0</v>
      </c>
      <c r="BB602" s="717" t="s">
        <v>66</v>
      </c>
      <c r="BM602" s="78">
        <f>IFERROR(X602*I602/H602,"0")</f>
        <v>0</v>
      </c>
      <c r="BN602" s="78">
        <f>IFERROR(Y602*I602/H602,"0")</f>
        <v>0</v>
      </c>
      <c r="BO602" s="78">
        <f>IFERROR(1/J602*(X602/H602),"0")</f>
        <v>0</v>
      </c>
      <c r="BP602" s="78">
        <f>IFERROR(1/J602*(Y602/H602),"0")</f>
        <v>0</v>
      </c>
    </row>
    <row r="603" spans="1:68" ht="27" customHeight="1" x14ac:dyDescent="0.25">
      <c r="A603" s="63" t="s">
        <v>994</v>
      </c>
      <c r="B603" s="63" t="s">
        <v>998</v>
      </c>
      <c r="C603" s="36">
        <v>4301060407</v>
      </c>
      <c r="D603" s="804">
        <v>4640242180137</v>
      </c>
      <c r="E603" s="804"/>
      <c r="F603" s="62">
        <v>1.3</v>
      </c>
      <c r="G603" s="37">
        <v>6</v>
      </c>
      <c r="H603" s="62">
        <v>7.8</v>
      </c>
      <c r="I603" s="62">
        <v>8.2349999999999994</v>
      </c>
      <c r="J603" s="37">
        <v>64</v>
      </c>
      <c r="K603" s="37" t="s">
        <v>106</v>
      </c>
      <c r="L603" s="37" t="s">
        <v>45</v>
      </c>
      <c r="M603" s="38" t="s">
        <v>82</v>
      </c>
      <c r="N603" s="38"/>
      <c r="O603" s="37">
        <v>40</v>
      </c>
      <c r="P603" s="1128" t="s">
        <v>999</v>
      </c>
      <c r="Q603" s="806"/>
      <c r="R603" s="806"/>
      <c r="S603" s="806"/>
      <c r="T603" s="807"/>
      <c r="U603" s="39" t="s">
        <v>45</v>
      </c>
      <c r="V603" s="39" t="s">
        <v>45</v>
      </c>
      <c r="W603" s="40" t="s">
        <v>0</v>
      </c>
      <c r="X603" s="58">
        <v>0</v>
      </c>
      <c r="Y603" s="55">
        <f>IFERROR(IF(X603="",0,CEILING((X603/$H603),1)*$H603),"")</f>
        <v>0</v>
      </c>
      <c r="Z603" s="41" t="str">
        <f>IFERROR(IF(Y603=0,"",ROUNDUP(Y603/H603,0)*0.01898),"")</f>
        <v/>
      </c>
      <c r="AA603" s="68" t="s">
        <v>45</v>
      </c>
      <c r="AB603" s="69" t="s">
        <v>45</v>
      </c>
      <c r="AC603" s="718" t="s">
        <v>997</v>
      </c>
      <c r="AG603" s="78"/>
      <c r="AJ603" s="84" t="s">
        <v>45</v>
      </c>
      <c r="AK603" s="84">
        <v>0</v>
      </c>
      <c r="BB603" s="719" t="s">
        <v>66</v>
      </c>
      <c r="BM603" s="78">
        <f>IFERROR(X603*I603/H603,"0")</f>
        <v>0</v>
      </c>
      <c r="BN603" s="78">
        <f>IFERROR(Y603*I603/H603,"0")</f>
        <v>0</v>
      </c>
      <c r="BO603" s="78">
        <f>IFERROR(1/J603*(X603/H603),"0")</f>
        <v>0</v>
      </c>
      <c r="BP603" s="78">
        <f>IFERROR(1/J603*(Y603/H603),"0")</f>
        <v>0</v>
      </c>
    </row>
    <row r="604" spans="1:68" x14ac:dyDescent="0.2">
      <c r="A604" s="814"/>
      <c r="B604" s="814"/>
      <c r="C604" s="814"/>
      <c r="D604" s="814"/>
      <c r="E604" s="814"/>
      <c r="F604" s="814"/>
      <c r="G604" s="814"/>
      <c r="H604" s="814"/>
      <c r="I604" s="814"/>
      <c r="J604" s="814"/>
      <c r="K604" s="814"/>
      <c r="L604" s="814"/>
      <c r="M604" s="814"/>
      <c r="N604" s="814"/>
      <c r="O604" s="815"/>
      <c r="P604" s="811" t="s">
        <v>40</v>
      </c>
      <c r="Q604" s="812"/>
      <c r="R604" s="812"/>
      <c r="S604" s="812"/>
      <c r="T604" s="812"/>
      <c r="U604" s="812"/>
      <c r="V604" s="813"/>
      <c r="W604" s="42" t="s">
        <v>39</v>
      </c>
      <c r="X604" s="43">
        <f>IFERROR(X600/H600,"0")+IFERROR(X601/H601,"0")+IFERROR(X602/H602,"0")+IFERROR(X603/H603,"0")</f>
        <v>0</v>
      </c>
      <c r="Y604" s="43">
        <f>IFERROR(Y600/H600,"0")+IFERROR(Y601/H601,"0")+IFERROR(Y602/H602,"0")+IFERROR(Y603/H603,"0")</f>
        <v>0</v>
      </c>
      <c r="Z604" s="43">
        <f>IFERROR(IF(Z600="",0,Z600),"0")+IFERROR(IF(Z601="",0,Z601),"0")+IFERROR(IF(Z602="",0,Z602),"0")+IFERROR(IF(Z603="",0,Z603),"0")</f>
        <v>0</v>
      </c>
      <c r="AA604" s="67"/>
      <c r="AB604" s="67"/>
      <c r="AC604" s="67"/>
    </row>
    <row r="605" spans="1:68" x14ac:dyDescent="0.2">
      <c r="A605" s="814"/>
      <c r="B605" s="814"/>
      <c r="C605" s="814"/>
      <c r="D605" s="814"/>
      <c r="E605" s="814"/>
      <c r="F605" s="814"/>
      <c r="G605" s="814"/>
      <c r="H605" s="814"/>
      <c r="I605" s="814"/>
      <c r="J605" s="814"/>
      <c r="K605" s="814"/>
      <c r="L605" s="814"/>
      <c r="M605" s="814"/>
      <c r="N605" s="814"/>
      <c r="O605" s="815"/>
      <c r="P605" s="811" t="s">
        <v>40</v>
      </c>
      <c r="Q605" s="812"/>
      <c r="R605" s="812"/>
      <c r="S605" s="812"/>
      <c r="T605" s="812"/>
      <c r="U605" s="812"/>
      <c r="V605" s="813"/>
      <c r="W605" s="42" t="s">
        <v>0</v>
      </c>
      <c r="X605" s="43">
        <f>IFERROR(SUM(X600:X603),"0")</f>
        <v>0</v>
      </c>
      <c r="Y605" s="43">
        <f>IFERROR(SUM(Y600:Y603),"0")</f>
        <v>0</v>
      </c>
      <c r="Z605" s="42"/>
      <c r="AA605" s="67"/>
      <c r="AB605" s="67"/>
      <c r="AC605" s="67"/>
    </row>
    <row r="606" spans="1:68" ht="16.5" customHeight="1" x14ac:dyDescent="0.25">
      <c r="A606" s="802" t="s">
        <v>1000</v>
      </c>
      <c r="B606" s="802"/>
      <c r="C606" s="802"/>
      <c r="D606" s="802"/>
      <c r="E606" s="802"/>
      <c r="F606" s="802"/>
      <c r="G606" s="802"/>
      <c r="H606" s="802"/>
      <c r="I606" s="802"/>
      <c r="J606" s="802"/>
      <c r="K606" s="802"/>
      <c r="L606" s="802"/>
      <c r="M606" s="802"/>
      <c r="N606" s="802"/>
      <c r="O606" s="802"/>
      <c r="P606" s="802"/>
      <c r="Q606" s="802"/>
      <c r="R606" s="802"/>
      <c r="S606" s="802"/>
      <c r="T606" s="802"/>
      <c r="U606" s="802"/>
      <c r="V606" s="802"/>
      <c r="W606" s="802"/>
      <c r="X606" s="802"/>
      <c r="Y606" s="802"/>
      <c r="Z606" s="802"/>
      <c r="AA606" s="65"/>
      <c r="AB606" s="65"/>
      <c r="AC606" s="79"/>
    </row>
    <row r="607" spans="1:68" ht="14.25" customHeight="1" x14ac:dyDescent="0.25">
      <c r="A607" s="803" t="s">
        <v>101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66"/>
      <c r="AB607" s="66"/>
      <c r="AC607" s="80"/>
    </row>
    <row r="608" spans="1:68" ht="27" customHeight="1" x14ac:dyDescent="0.25">
      <c r="A608" s="63" t="s">
        <v>1001</v>
      </c>
      <c r="B608" s="63" t="s">
        <v>1002</v>
      </c>
      <c r="C608" s="36">
        <v>4301011951</v>
      </c>
      <c r="D608" s="804">
        <v>4640242180045</v>
      </c>
      <c r="E608" s="804"/>
      <c r="F608" s="62">
        <v>1.5</v>
      </c>
      <c r="G608" s="37">
        <v>8</v>
      </c>
      <c r="H608" s="62">
        <v>12</v>
      </c>
      <c r="I608" s="62">
        <v>12.435</v>
      </c>
      <c r="J608" s="37">
        <v>64</v>
      </c>
      <c r="K608" s="37" t="s">
        <v>106</v>
      </c>
      <c r="L608" s="37" t="s">
        <v>45</v>
      </c>
      <c r="M608" s="38" t="s">
        <v>105</v>
      </c>
      <c r="N608" s="38"/>
      <c r="O608" s="37">
        <v>55</v>
      </c>
      <c r="P608" s="1129" t="s">
        <v>1003</v>
      </c>
      <c r="Q608" s="806"/>
      <c r="R608" s="806"/>
      <c r="S608" s="806"/>
      <c r="T608" s="807"/>
      <c r="U608" s="39" t="s">
        <v>45</v>
      </c>
      <c r="V608" s="39" t="s">
        <v>45</v>
      </c>
      <c r="W608" s="40" t="s">
        <v>0</v>
      </c>
      <c r="X608" s="58">
        <v>0</v>
      </c>
      <c r="Y608" s="55">
        <f>IFERROR(IF(X608="",0,CEILING((X608/$H608),1)*$H608),"")</f>
        <v>0</v>
      </c>
      <c r="Z608" s="41" t="str">
        <f>IFERROR(IF(Y608=0,"",ROUNDUP(Y608/H608,0)*0.01898),"")</f>
        <v/>
      </c>
      <c r="AA608" s="68" t="s">
        <v>45</v>
      </c>
      <c r="AB608" s="69" t="s">
        <v>45</v>
      </c>
      <c r="AC608" s="720" t="s">
        <v>1004</v>
      </c>
      <c r="AG608" s="78"/>
      <c r="AJ608" s="84" t="s">
        <v>45</v>
      </c>
      <c r="AK608" s="84">
        <v>0</v>
      </c>
      <c r="BB608" s="721" t="s">
        <v>66</v>
      </c>
      <c r="BM608" s="78">
        <f>IFERROR(X608*I608/H608,"0")</f>
        <v>0</v>
      </c>
      <c r="BN608" s="78">
        <f>IFERROR(Y608*I608/H608,"0")</f>
        <v>0</v>
      </c>
      <c r="BO608" s="78">
        <f>IFERROR(1/J608*(X608/H608),"0")</f>
        <v>0</v>
      </c>
      <c r="BP608" s="78">
        <f>IFERROR(1/J608*(Y608/H608),"0")</f>
        <v>0</v>
      </c>
    </row>
    <row r="609" spans="1:68" ht="27" customHeight="1" x14ac:dyDescent="0.25">
      <c r="A609" s="63" t="s">
        <v>1005</v>
      </c>
      <c r="B609" s="63" t="s">
        <v>1006</v>
      </c>
      <c r="C609" s="36">
        <v>4301011950</v>
      </c>
      <c r="D609" s="804">
        <v>4640242180601</v>
      </c>
      <c r="E609" s="804"/>
      <c r="F609" s="62">
        <v>1.5</v>
      </c>
      <c r="G609" s="37">
        <v>8</v>
      </c>
      <c r="H609" s="62">
        <v>12</v>
      </c>
      <c r="I609" s="62">
        <v>12.435</v>
      </c>
      <c r="J609" s="37">
        <v>64</v>
      </c>
      <c r="K609" s="37" t="s">
        <v>106</v>
      </c>
      <c r="L609" s="37" t="s">
        <v>45</v>
      </c>
      <c r="M609" s="38" t="s">
        <v>105</v>
      </c>
      <c r="N609" s="38"/>
      <c r="O609" s="37">
        <v>55</v>
      </c>
      <c r="P609" s="1130" t="s">
        <v>1007</v>
      </c>
      <c r="Q609" s="806"/>
      <c r="R609" s="806"/>
      <c r="S609" s="806"/>
      <c r="T609" s="807"/>
      <c r="U609" s="39" t="s">
        <v>45</v>
      </c>
      <c r="V609" s="39" t="s">
        <v>45</v>
      </c>
      <c r="W609" s="40" t="s">
        <v>0</v>
      </c>
      <c r="X609" s="58">
        <v>0</v>
      </c>
      <c r="Y609" s="55">
        <f>IFERROR(IF(X609="",0,CEILING((X609/$H609),1)*$H609),"")</f>
        <v>0</v>
      </c>
      <c r="Z609" s="41" t="str">
        <f>IFERROR(IF(Y609=0,"",ROUNDUP(Y609/H609,0)*0.01898),"")</f>
        <v/>
      </c>
      <c r="AA609" s="68" t="s">
        <v>45</v>
      </c>
      <c r="AB609" s="69" t="s">
        <v>45</v>
      </c>
      <c r="AC609" s="722" t="s">
        <v>1008</v>
      </c>
      <c r="AG609" s="78"/>
      <c r="AJ609" s="84" t="s">
        <v>45</v>
      </c>
      <c r="AK609" s="84">
        <v>0</v>
      </c>
      <c r="BB609" s="723" t="s">
        <v>66</v>
      </c>
      <c r="BM609" s="78">
        <f>IFERROR(X609*I609/H609,"0")</f>
        <v>0</v>
      </c>
      <c r="BN609" s="78">
        <f>IFERROR(Y609*I609/H609,"0")</f>
        <v>0</v>
      </c>
      <c r="BO609" s="78">
        <f>IFERROR(1/J609*(X609/H609),"0")</f>
        <v>0</v>
      </c>
      <c r="BP609" s="78">
        <f>IFERROR(1/J609*(Y609/H609),"0")</f>
        <v>0</v>
      </c>
    </row>
    <row r="610" spans="1:68" x14ac:dyDescent="0.2">
      <c r="A610" s="814"/>
      <c r="B610" s="814"/>
      <c r="C610" s="814"/>
      <c r="D610" s="814"/>
      <c r="E610" s="814"/>
      <c r="F610" s="814"/>
      <c r="G610" s="814"/>
      <c r="H610" s="814"/>
      <c r="I610" s="814"/>
      <c r="J610" s="814"/>
      <c r="K610" s="814"/>
      <c r="L610" s="814"/>
      <c r="M610" s="814"/>
      <c r="N610" s="814"/>
      <c r="O610" s="815"/>
      <c r="P610" s="811" t="s">
        <v>40</v>
      </c>
      <c r="Q610" s="812"/>
      <c r="R610" s="812"/>
      <c r="S610" s="812"/>
      <c r="T610" s="812"/>
      <c r="U610" s="812"/>
      <c r="V610" s="813"/>
      <c r="W610" s="42" t="s">
        <v>39</v>
      </c>
      <c r="X610" s="43">
        <f>IFERROR(X608/H608,"0")+IFERROR(X609/H609,"0")</f>
        <v>0</v>
      </c>
      <c r="Y610" s="43">
        <f>IFERROR(Y608/H608,"0")+IFERROR(Y609/H609,"0")</f>
        <v>0</v>
      </c>
      <c r="Z610" s="43">
        <f>IFERROR(IF(Z608="",0,Z608),"0")+IFERROR(IF(Z609="",0,Z609),"0")</f>
        <v>0</v>
      </c>
      <c r="AA610" s="67"/>
      <c r="AB610" s="67"/>
      <c r="AC610" s="67"/>
    </row>
    <row r="611" spans="1:68" x14ac:dyDescent="0.2">
      <c r="A611" s="814"/>
      <c r="B611" s="814"/>
      <c r="C611" s="814"/>
      <c r="D611" s="814"/>
      <c r="E611" s="814"/>
      <c r="F611" s="814"/>
      <c r="G611" s="814"/>
      <c r="H611" s="814"/>
      <c r="I611" s="814"/>
      <c r="J611" s="814"/>
      <c r="K611" s="814"/>
      <c r="L611" s="814"/>
      <c r="M611" s="814"/>
      <c r="N611" s="814"/>
      <c r="O611" s="815"/>
      <c r="P611" s="811" t="s">
        <v>40</v>
      </c>
      <c r="Q611" s="812"/>
      <c r="R611" s="812"/>
      <c r="S611" s="812"/>
      <c r="T611" s="812"/>
      <c r="U611" s="812"/>
      <c r="V611" s="813"/>
      <c r="W611" s="42" t="s">
        <v>0</v>
      </c>
      <c r="X611" s="43">
        <f>IFERROR(SUM(X608:X609),"0")</f>
        <v>0</v>
      </c>
      <c r="Y611" s="43">
        <f>IFERROR(SUM(Y608:Y609),"0")</f>
        <v>0</v>
      </c>
      <c r="Z611" s="42"/>
      <c r="AA611" s="67"/>
      <c r="AB611" s="67"/>
      <c r="AC611" s="67"/>
    </row>
    <row r="612" spans="1:68" ht="14.25" customHeight="1" x14ac:dyDescent="0.25">
      <c r="A612" s="803" t="s">
        <v>150</v>
      </c>
      <c r="B612" s="803"/>
      <c r="C612" s="803"/>
      <c r="D612" s="803"/>
      <c r="E612" s="803"/>
      <c r="F612" s="803"/>
      <c r="G612" s="803"/>
      <c r="H612" s="803"/>
      <c r="I612" s="803"/>
      <c r="J612" s="803"/>
      <c r="K612" s="803"/>
      <c r="L612" s="803"/>
      <c r="M612" s="803"/>
      <c r="N612" s="803"/>
      <c r="O612" s="803"/>
      <c r="P612" s="803"/>
      <c r="Q612" s="803"/>
      <c r="R612" s="803"/>
      <c r="S612" s="803"/>
      <c r="T612" s="803"/>
      <c r="U612" s="803"/>
      <c r="V612" s="803"/>
      <c r="W612" s="803"/>
      <c r="X612" s="803"/>
      <c r="Y612" s="803"/>
      <c r="Z612" s="803"/>
      <c r="AA612" s="66"/>
      <c r="AB612" s="66"/>
      <c r="AC612" s="80"/>
    </row>
    <row r="613" spans="1:68" ht="27" customHeight="1" x14ac:dyDescent="0.25">
      <c r="A613" s="63" t="s">
        <v>1009</v>
      </c>
      <c r="B613" s="63" t="s">
        <v>1010</v>
      </c>
      <c r="C613" s="36">
        <v>4301020314</v>
      </c>
      <c r="D613" s="804">
        <v>4640242180090</v>
      </c>
      <c r="E613" s="804"/>
      <c r="F613" s="62">
        <v>1.5</v>
      </c>
      <c r="G613" s="37">
        <v>8</v>
      </c>
      <c r="H613" s="62">
        <v>12</v>
      </c>
      <c r="I613" s="62">
        <v>12.435</v>
      </c>
      <c r="J613" s="37">
        <v>64</v>
      </c>
      <c r="K613" s="37" t="s">
        <v>106</v>
      </c>
      <c r="L613" s="37" t="s">
        <v>45</v>
      </c>
      <c r="M613" s="38" t="s">
        <v>105</v>
      </c>
      <c r="N613" s="38"/>
      <c r="O613" s="37">
        <v>50</v>
      </c>
      <c r="P613" s="1131" t="s">
        <v>1011</v>
      </c>
      <c r="Q613" s="806"/>
      <c r="R613" s="806"/>
      <c r="S613" s="806"/>
      <c r="T613" s="807"/>
      <c r="U613" s="39" t="s">
        <v>45</v>
      </c>
      <c r="V613" s="39" t="s">
        <v>45</v>
      </c>
      <c r="W613" s="40" t="s">
        <v>0</v>
      </c>
      <c r="X613" s="58">
        <v>0</v>
      </c>
      <c r="Y613" s="55">
        <f>IFERROR(IF(X613="",0,CEILING((X613/$H613),1)*$H613),"")</f>
        <v>0</v>
      </c>
      <c r="Z613" s="41" t="str">
        <f>IFERROR(IF(Y613=0,"",ROUNDUP(Y613/H613,0)*0.01898),"")</f>
        <v/>
      </c>
      <c r="AA613" s="68" t="s">
        <v>45</v>
      </c>
      <c r="AB613" s="69" t="s">
        <v>45</v>
      </c>
      <c r="AC613" s="724" t="s">
        <v>1012</v>
      </c>
      <c r="AG613" s="78"/>
      <c r="AJ613" s="84" t="s">
        <v>45</v>
      </c>
      <c r="AK613" s="84">
        <v>0</v>
      </c>
      <c r="BB613" s="725" t="s">
        <v>66</v>
      </c>
      <c r="BM613" s="78">
        <f>IFERROR(X613*I613/H613,"0")</f>
        <v>0</v>
      </c>
      <c r="BN613" s="78">
        <f>IFERROR(Y613*I613/H613,"0")</f>
        <v>0</v>
      </c>
      <c r="BO613" s="78">
        <f>IFERROR(1/J613*(X613/H613),"0")</f>
        <v>0</v>
      </c>
      <c r="BP613" s="78">
        <f>IFERROR(1/J613*(Y613/H613),"0")</f>
        <v>0</v>
      </c>
    </row>
    <row r="614" spans="1:68" x14ac:dyDescent="0.2">
      <c r="A614" s="814"/>
      <c r="B614" s="814"/>
      <c r="C614" s="814"/>
      <c r="D614" s="814"/>
      <c r="E614" s="814"/>
      <c r="F614" s="814"/>
      <c r="G614" s="814"/>
      <c r="H614" s="814"/>
      <c r="I614" s="814"/>
      <c r="J614" s="814"/>
      <c r="K614" s="814"/>
      <c r="L614" s="814"/>
      <c r="M614" s="814"/>
      <c r="N614" s="814"/>
      <c r="O614" s="815"/>
      <c r="P614" s="811" t="s">
        <v>40</v>
      </c>
      <c r="Q614" s="812"/>
      <c r="R614" s="812"/>
      <c r="S614" s="812"/>
      <c r="T614" s="812"/>
      <c r="U614" s="812"/>
      <c r="V614" s="813"/>
      <c r="W614" s="42" t="s">
        <v>39</v>
      </c>
      <c r="X614" s="43">
        <f>IFERROR(X613/H613,"0")</f>
        <v>0</v>
      </c>
      <c r="Y614" s="43">
        <f>IFERROR(Y613/H613,"0")</f>
        <v>0</v>
      </c>
      <c r="Z614" s="43">
        <f>IFERROR(IF(Z613="",0,Z613),"0")</f>
        <v>0</v>
      </c>
      <c r="AA614" s="67"/>
      <c r="AB614" s="67"/>
      <c r="AC614" s="67"/>
    </row>
    <row r="615" spans="1:68" x14ac:dyDescent="0.2">
      <c r="A615" s="814"/>
      <c r="B615" s="814"/>
      <c r="C615" s="814"/>
      <c r="D615" s="814"/>
      <c r="E615" s="814"/>
      <c r="F615" s="814"/>
      <c r="G615" s="814"/>
      <c r="H615" s="814"/>
      <c r="I615" s="814"/>
      <c r="J615" s="814"/>
      <c r="K615" s="814"/>
      <c r="L615" s="814"/>
      <c r="M615" s="814"/>
      <c r="N615" s="814"/>
      <c r="O615" s="815"/>
      <c r="P615" s="811" t="s">
        <v>40</v>
      </c>
      <c r="Q615" s="812"/>
      <c r="R615" s="812"/>
      <c r="S615" s="812"/>
      <c r="T615" s="812"/>
      <c r="U615" s="812"/>
      <c r="V615" s="813"/>
      <c r="W615" s="42" t="s">
        <v>0</v>
      </c>
      <c r="X615" s="43">
        <f>IFERROR(SUM(X613:X613),"0")</f>
        <v>0</v>
      </c>
      <c r="Y615" s="43">
        <f>IFERROR(SUM(Y613:Y613),"0")</f>
        <v>0</v>
      </c>
      <c r="Z615" s="42"/>
      <c r="AA615" s="67"/>
      <c r="AB615" s="67"/>
      <c r="AC615" s="67"/>
    </row>
    <row r="616" spans="1:68" ht="14.25" customHeight="1" x14ac:dyDescent="0.25">
      <c r="A616" s="803" t="s">
        <v>161</v>
      </c>
      <c r="B616" s="803"/>
      <c r="C616" s="803"/>
      <c r="D616" s="803"/>
      <c r="E616" s="803"/>
      <c r="F616" s="803"/>
      <c r="G616" s="803"/>
      <c r="H616" s="803"/>
      <c r="I616" s="803"/>
      <c r="J616" s="803"/>
      <c r="K616" s="803"/>
      <c r="L616" s="803"/>
      <c r="M616" s="803"/>
      <c r="N616" s="803"/>
      <c r="O616" s="803"/>
      <c r="P616" s="803"/>
      <c r="Q616" s="803"/>
      <c r="R616" s="803"/>
      <c r="S616" s="803"/>
      <c r="T616" s="803"/>
      <c r="U616" s="803"/>
      <c r="V616" s="803"/>
      <c r="W616" s="803"/>
      <c r="X616" s="803"/>
      <c r="Y616" s="803"/>
      <c r="Z616" s="803"/>
      <c r="AA616" s="66"/>
      <c r="AB616" s="66"/>
      <c r="AC616" s="80"/>
    </row>
    <row r="617" spans="1:68" ht="27" customHeight="1" x14ac:dyDescent="0.25">
      <c r="A617" s="63" t="s">
        <v>1013</v>
      </c>
      <c r="B617" s="63" t="s">
        <v>1014</v>
      </c>
      <c r="C617" s="36">
        <v>4301031321</v>
      </c>
      <c r="D617" s="804">
        <v>4640242180076</v>
      </c>
      <c r="E617" s="804"/>
      <c r="F617" s="62">
        <v>0.7</v>
      </c>
      <c r="G617" s="37">
        <v>6</v>
      </c>
      <c r="H617" s="62">
        <v>4.2</v>
      </c>
      <c r="I617" s="62">
        <v>4.41</v>
      </c>
      <c r="J617" s="37">
        <v>132</v>
      </c>
      <c r="K617" s="37" t="s">
        <v>113</v>
      </c>
      <c r="L617" s="37" t="s">
        <v>45</v>
      </c>
      <c r="M617" s="38" t="s">
        <v>82</v>
      </c>
      <c r="N617" s="38"/>
      <c r="O617" s="37">
        <v>40</v>
      </c>
      <c r="P617" s="1132" t="s">
        <v>1015</v>
      </c>
      <c r="Q617" s="806"/>
      <c r="R617" s="806"/>
      <c r="S617" s="806"/>
      <c r="T617" s="807"/>
      <c r="U617" s="39" t="s">
        <v>45</v>
      </c>
      <c r="V617" s="39" t="s">
        <v>45</v>
      </c>
      <c r="W617" s="40" t="s">
        <v>0</v>
      </c>
      <c r="X617" s="58">
        <v>0</v>
      </c>
      <c r="Y617" s="55">
        <f>IFERROR(IF(X617="",0,CEILING((X617/$H617),1)*$H617),"")</f>
        <v>0</v>
      </c>
      <c r="Z617" s="41" t="str">
        <f>IFERROR(IF(Y617=0,"",ROUNDUP(Y617/H617,0)*0.00902),"")</f>
        <v/>
      </c>
      <c r="AA617" s="68" t="s">
        <v>45</v>
      </c>
      <c r="AB617" s="69" t="s">
        <v>45</v>
      </c>
      <c r="AC617" s="726" t="s">
        <v>1016</v>
      </c>
      <c r="AG617" s="78"/>
      <c r="AJ617" s="84" t="s">
        <v>45</v>
      </c>
      <c r="AK617" s="84">
        <v>0</v>
      </c>
      <c r="BB617" s="727" t="s">
        <v>66</v>
      </c>
      <c r="BM617" s="78">
        <f>IFERROR(X617*I617/H617,"0")</f>
        <v>0</v>
      </c>
      <c r="BN617" s="78">
        <f>IFERROR(Y617*I617/H617,"0")</f>
        <v>0</v>
      </c>
      <c r="BO617" s="78">
        <f>IFERROR(1/J617*(X617/H617),"0")</f>
        <v>0</v>
      </c>
      <c r="BP617" s="78">
        <f>IFERROR(1/J617*(Y617/H617),"0")</f>
        <v>0</v>
      </c>
    </row>
    <row r="618" spans="1:68" x14ac:dyDescent="0.2">
      <c r="A618" s="814"/>
      <c r="B618" s="814"/>
      <c r="C618" s="814"/>
      <c r="D618" s="814"/>
      <c r="E618" s="814"/>
      <c r="F618" s="814"/>
      <c r="G618" s="814"/>
      <c r="H618" s="814"/>
      <c r="I618" s="814"/>
      <c r="J618" s="814"/>
      <c r="K618" s="814"/>
      <c r="L618" s="814"/>
      <c r="M618" s="814"/>
      <c r="N618" s="814"/>
      <c r="O618" s="815"/>
      <c r="P618" s="811" t="s">
        <v>40</v>
      </c>
      <c r="Q618" s="812"/>
      <c r="R618" s="812"/>
      <c r="S618" s="812"/>
      <c r="T618" s="812"/>
      <c r="U618" s="812"/>
      <c r="V618" s="813"/>
      <c r="W618" s="42" t="s">
        <v>39</v>
      </c>
      <c r="X618" s="43">
        <f>IFERROR(X617/H617,"0")</f>
        <v>0</v>
      </c>
      <c r="Y618" s="43">
        <f>IFERROR(Y617/H617,"0")</f>
        <v>0</v>
      </c>
      <c r="Z618" s="43">
        <f>IFERROR(IF(Z617="",0,Z617),"0")</f>
        <v>0</v>
      </c>
      <c r="AA618" s="67"/>
      <c r="AB618" s="67"/>
      <c r="AC618" s="67"/>
    </row>
    <row r="619" spans="1:68" x14ac:dyDescent="0.2">
      <c r="A619" s="814"/>
      <c r="B619" s="814"/>
      <c r="C619" s="814"/>
      <c r="D619" s="814"/>
      <c r="E619" s="814"/>
      <c r="F619" s="814"/>
      <c r="G619" s="814"/>
      <c r="H619" s="814"/>
      <c r="I619" s="814"/>
      <c r="J619" s="814"/>
      <c r="K619" s="814"/>
      <c r="L619" s="814"/>
      <c r="M619" s="814"/>
      <c r="N619" s="814"/>
      <c r="O619" s="815"/>
      <c r="P619" s="811" t="s">
        <v>40</v>
      </c>
      <c r="Q619" s="812"/>
      <c r="R619" s="812"/>
      <c r="S619" s="812"/>
      <c r="T619" s="812"/>
      <c r="U619" s="812"/>
      <c r="V619" s="813"/>
      <c r="W619" s="42" t="s">
        <v>0</v>
      </c>
      <c r="X619" s="43">
        <f>IFERROR(SUM(X617:X617),"0")</f>
        <v>0</v>
      </c>
      <c r="Y619" s="43">
        <f>IFERROR(SUM(Y617:Y617),"0")</f>
        <v>0</v>
      </c>
      <c r="Z619" s="42"/>
      <c r="AA619" s="67"/>
      <c r="AB619" s="67"/>
      <c r="AC619" s="67"/>
    </row>
    <row r="620" spans="1:68" ht="14.25" customHeight="1" x14ac:dyDescent="0.25">
      <c r="A620" s="803" t="s">
        <v>78</v>
      </c>
      <c r="B620" s="803"/>
      <c r="C620" s="803"/>
      <c r="D620" s="803"/>
      <c r="E620" s="803"/>
      <c r="F620" s="803"/>
      <c r="G620" s="803"/>
      <c r="H620" s="803"/>
      <c r="I620" s="803"/>
      <c r="J620" s="803"/>
      <c r="K620" s="803"/>
      <c r="L620" s="803"/>
      <c r="M620" s="803"/>
      <c r="N620" s="803"/>
      <c r="O620" s="803"/>
      <c r="P620" s="803"/>
      <c r="Q620" s="803"/>
      <c r="R620" s="803"/>
      <c r="S620" s="803"/>
      <c r="T620" s="803"/>
      <c r="U620" s="803"/>
      <c r="V620" s="803"/>
      <c r="W620" s="803"/>
      <c r="X620" s="803"/>
      <c r="Y620" s="803"/>
      <c r="Z620" s="803"/>
      <c r="AA620" s="66"/>
      <c r="AB620" s="66"/>
      <c r="AC620" s="80"/>
    </row>
    <row r="621" spans="1:68" ht="27" customHeight="1" x14ac:dyDescent="0.25">
      <c r="A621" s="63" t="s">
        <v>1017</v>
      </c>
      <c r="B621" s="63" t="s">
        <v>1018</v>
      </c>
      <c r="C621" s="36">
        <v>4301051474</v>
      </c>
      <c r="D621" s="804">
        <v>4640242180113</v>
      </c>
      <c r="E621" s="804"/>
      <c r="F621" s="62">
        <v>1.5</v>
      </c>
      <c r="G621" s="37">
        <v>6</v>
      </c>
      <c r="H621" s="62">
        <v>9</v>
      </c>
      <c r="I621" s="62">
        <v>9.4350000000000005</v>
      </c>
      <c r="J621" s="37">
        <v>64</v>
      </c>
      <c r="K621" s="37" t="s">
        <v>106</v>
      </c>
      <c r="L621" s="37" t="s">
        <v>45</v>
      </c>
      <c r="M621" s="38" t="s">
        <v>82</v>
      </c>
      <c r="N621" s="38"/>
      <c r="O621" s="37">
        <v>45</v>
      </c>
      <c r="P621" s="1133" t="s">
        <v>1019</v>
      </c>
      <c r="Q621" s="806"/>
      <c r="R621" s="806"/>
      <c r="S621" s="806"/>
      <c r="T621" s="807"/>
      <c r="U621" s="39" t="s">
        <v>45</v>
      </c>
      <c r="V621" s="39" t="s">
        <v>45</v>
      </c>
      <c r="W621" s="40" t="s">
        <v>0</v>
      </c>
      <c r="X621" s="58">
        <v>0</v>
      </c>
      <c r="Y621" s="55">
        <f>IFERROR(IF(X621="",0,CEILING((X621/$H621),1)*$H621),"")</f>
        <v>0</v>
      </c>
      <c r="Z621" s="41" t="str">
        <f>IFERROR(IF(Y621=0,"",ROUNDUP(Y621/H621,0)*0.01898),"")</f>
        <v/>
      </c>
      <c r="AA621" s="68" t="s">
        <v>45</v>
      </c>
      <c r="AB621" s="69" t="s">
        <v>45</v>
      </c>
      <c r="AC621" s="728" t="s">
        <v>1020</v>
      </c>
      <c r="AG621" s="78"/>
      <c r="AJ621" s="84" t="s">
        <v>45</v>
      </c>
      <c r="AK621" s="84">
        <v>0</v>
      </c>
      <c r="BB621" s="729" t="s">
        <v>66</v>
      </c>
      <c r="BM621" s="78">
        <f>IFERROR(X621*I621/H621,"0")</f>
        <v>0</v>
      </c>
      <c r="BN621" s="78">
        <f>IFERROR(Y621*I621/H621,"0")</f>
        <v>0</v>
      </c>
      <c r="BO621" s="78">
        <f>IFERROR(1/J621*(X621/H621),"0")</f>
        <v>0</v>
      </c>
      <c r="BP621" s="78">
        <f>IFERROR(1/J621*(Y621/H621),"0")</f>
        <v>0</v>
      </c>
    </row>
    <row r="622" spans="1:68" ht="27" customHeight="1" x14ac:dyDescent="0.25">
      <c r="A622" s="63" t="s">
        <v>1021</v>
      </c>
      <c r="B622" s="63" t="s">
        <v>1022</v>
      </c>
      <c r="C622" s="36">
        <v>4301051780</v>
      </c>
      <c r="D622" s="804">
        <v>4640242180106</v>
      </c>
      <c r="E622" s="804"/>
      <c r="F622" s="62">
        <v>1.3</v>
      </c>
      <c r="G622" s="37">
        <v>6</v>
      </c>
      <c r="H622" s="62">
        <v>7.8</v>
      </c>
      <c r="I622" s="62">
        <v>8.2349999999999994</v>
      </c>
      <c r="J622" s="37">
        <v>64</v>
      </c>
      <c r="K622" s="37" t="s">
        <v>106</v>
      </c>
      <c r="L622" s="37" t="s">
        <v>45</v>
      </c>
      <c r="M622" s="38" t="s">
        <v>82</v>
      </c>
      <c r="N622" s="38"/>
      <c r="O622" s="37">
        <v>45</v>
      </c>
      <c r="P622" s="1134" t="s">
        <v>1023</v>
      </c>
      <c r="Q622" s="806"/>
      <c r="R622" s="806"/>
      <c r="S622" s="806"/>
      <c r="T622" s="807"/>
      <c r="U622" s="39" t="s">
        <v>45</v>
      </c>
      <c r="V622" s="39" t="s">
        <v>45</v>
      </c>
      <c r="W622" s="40" t="s">
        <v>0</v>
      </c>
      <c r="X622" s="58">
        <v>0</v>
      </c>
      <c r="Y622" s="55">
        <f>IFERROR(IF(X622="",0,CEILING((X622/$H622),1)*$H622),"")</f>
        <v>0</v>
      </c>
      <c r="Z622" s="41" t="str">
        <f>IFERROR(IF(Y622=0,"",ROUNDUP(Y622/H622,0)*0.01898),"")</f>
        <v/>
      </c>
      <c r="AA622" s="68" t="s">
        <v>45</v>
      </c>
      <c r="AB622" s="69" t="s">
        <v>45</v>
      </c>
      <c r="AC622" s="730" t="s">
        <v>1024</v>
      </c>
      <c r="AG622" s="78"/>
      <c r="AJ622" s="84" t="s">
        <v>45</v>
      </c>
      <c r="AK622" s="84">
        <v>0</v>
      </c>
      <c r="BB622" s="731" t="s">
        <v>66</v>
      </c>
      <c r="BM622" s="78">
        <f>IFERROR(X622*I622/H622,"0")</f>
        <v>0</v>
      </c>
      <c r="BN622" s="78">
        <f>IFERROR(Y622*I622/H622,"0")</f>
        <v>0</v>
      </c>
      <c r="BO622" s="78">
        <f>IFERROR(1/J622*(X622/H622),"0")</f>
        <v>0</v>
      </c>
      <c r="BP622" s="78">
        <f>IFERROR(1/J622*(Y622/H622),"0")</f>
        <v>0</v>
      </c>
    </row>
    <row r="623" spans="1:68" x14ac:dyDescent="0.2">
      <c r="A623" s="814"/>
      <c r="B623" s="814"/>
      <c r="C623" s="814"/>
      <c r="D623" s="814"/>
      <c r="E623" s="814"/>
      <c r="F623" s="814"/>
      <c r="G623" s="814"/>
      <c r="H623" s="814"/>
      <c r="I623" s="814"/>
      <c r="J623" s="814"/>
      <c r="K623" s="814"/>
      <c r="L623" s="814"/>
      <c r="M623" s="814"/>
      <c r="N623" s="814"/>
      <c r="O623" s="815"/>
      <c r="P623" s="811" t="s">
        <v>40</v>
      </c>
      <c r="Q623" s="812"/>
      <c r="R623" s="812"/>
      <c r="S623" s="812"/>
      <c r="T623" s="812"/>
      <c r="U623" s="812"/>
      <c r="V623" s="813"/>
      <c r="W623" s="42" t="s">
        <v>39</v>
      </c>
      <c r="X623" s="43">
        <f>IFERROR(X621/H621,"0")+IFERROR(X622/H622,"0")</f>
        <v>0</v>
      </c>
      <c r="Y623" s="43">
        <f>IFERROR(Y621/H621,"0")+IFERROR(Y622/H622,"0")</f>
        <v>0</v>
      </c>
      <c r="Z623" s="43">
        <f>IFERROR(IF(Z621="",0,Z621),"0")+IFERROR(IF(Z622="",0,Z622),"0")</f>
        <v>0</v>
      </c>
      <c r="AA623" s="67"/>
      <c r="AB623" s="67"/>
      <c r="AC623" s="67"/>
    </row>
    <row r="624" spans="1:68" x14ac:dyDescent="0.2">
      <c r="A624" s="814"/>
      <c r="B624" s="814"/>
      <c r="C624" s="814"/>
      <c r="D624" s="814"/>
      <c r="E624" s="814"/>
      <c r="F624" s="814"/>
      <c r="G624" s="814"/>
      <c r="H624" s="814"/>
      <c r="I624" s="814"/>
      <c r="J624" s="814"/>
      <c r="K624" s="814"/>
      <c r="L624" s="814"/>
      <c r="M624" s="814"/>
      <c r="N624" s="814"/>
      <c r="O624" s="815"/>
      <c r="P624" s="811" t="s">
        <v>40</v>
      </c>
      <c r="Q624" s="812"/>
      <c r="R624" s="812"/>
      <c r="S624" s="812"/>
      <c r="T624" s="812"/>
      <c r="U624" s="812"/>
      <c r="V624" s="813"/>
      <c r="W624" s="42" t="s">
        <v>0</v>
      </c>
      <c r="X624" s="43">
        <f>IFERROR(SUM(X621:X622),"0")</f>
        <v>0</v>
      </c>
      <c r="Y624" s="43">
        <f>IFERROR(SUM(Y621:Y622),"0")</f>
        <v>0</v>
      </c>
      <c r="Z624" s="42"/>
      <c r="AA624" s="67"/>
      <c r="AB624" s="67"/>
      <c r="AC624" s="67"/>
    </row>
    <row r="625" spans="1:32" ht="15" customHeight="1" x14ac:dyDescent="0.2">
      <c r="A625" s="814"/>
      <c r="B625" s="814"/>
      <c r="C625" s="814"/>
      <c r="D625" s="814"/>
      <c r="E625" s="814"/>
      <c r="F625" s="814"/>
      <c r="G625" s="814"/>
      <c r="H625" s="814"/>
      <c r="I625" s="814"/>
      <c r="J625" s="814"/>
      <c r="K625" s="814"/>
      <c r="L625" s="814"/>
      <c r="M625" s="814"/>
      <c r="N625" s="814"/>
      <c r="O625" s="1138"/>
      <c r="P625" s="1135" t="s">
        <v>33</v>
      </c>
      <c r="Q625" s="1136"/>
      <c r="R625" s="1136"/>
      <c r="S625" s="1136"/>
      <c r="T625" s="1136"/>
      <c r="U625" s="1136"/>
      <c r="V625" s="1137"/>
      <c r="W625" s="42" t="s">
        <v>0</v>
      </c>
      <c r="X625" s="43">
        <f>IFERROR(X27+X31+X41+X46+X57+X64+X72+X81+X87+X94+X107+X116+X122+X134+X139+X145+X150+X155+X160+X168+X173+X179+X191+X197+X202+X213+X228+X235+X243+X256+X260+X273+X278+X285+X294+X299+X303+X307+X312+X316+X321+X326+X331+X335+X340+X352+X359+X368+X374+X380+X386+X391+X397+X412+X417+X422+X426+X438+X443+X451+X455+X474+X479+X485+X492+X498+X503+X507+X528+X535+X550+X556+X561+X573+X580+X590+X598+X605+X611+X615+X619+X624,"0")</f>
        <v>0</v>
      </c>
      <c r="Y625" s="43">
        <f>IFERROR(Y27+Y31+Y41+Y46+Y57+Y64+Y72+Y81+Y87+Y94+Y107+Y116+Y122+Y134+Y139+Y145+Y150+Y155+Y160+Y168+Y173+Y179+Y191+Y197+Y202+Y213+Y228+Y235+Y243+Y256+Y260+Y273+Y278+Y285+Y294+Y299+Y303+Y307+Y312+Y316+Y321+Y326+Y331+Y335+Y340+Y352+Y359+Y368+Y374+Y380+Y386+Y391+Y397+Y412+Y417+Y422+Y426+Y438+Y443+Y451+Y455+Y474+Y479+Y485+Y492+Y498+Y503+Y507+Y528+Y535+Y550+Y556+Y561+Y573+Y580+Y590+Y598+Y605+Y611+Y615+Y619+Y624,"0")</f>
        <v>0</v>
      </c>
      <c r="Z625" s="42"/>
      <c r="AA625" s="67"/>
      <c r="AB625" s="67"/>
      <c r="AC625" s="67"/>
    </row>
    <row r="626" spans="1:32" x14ac:dyDescent="0.2">
      <c r="A626" s="814"/>
      <c r="B626" s="814"/>
      <c r="C626" s="814"/>
      <c r="D626" s="814"/>
      <c r="E626" s="814"/>
      <c r="F626" s="814"/>
      <c r="G626" s="814"/>
      <c r="H626" s="814"/>
      <c r="I626" s="814"/>
      <c r="J626" s="814"/>
      <c r="K626" s="814"/>
      <c r="L626" s="814"/>
      <c r="M626" s="814"/>
      <c r="N626" s="814"/>
      <c r="O626" s="1138"/>
      <c r="P626" s="1135" t="s">
        <v>34</v>
      </c>
      <c r="Q626" s="1136"/>
      <c r="R626" s="1136"/>
      <c r="S626" s="1136"/>
      <c r="T626" s="1136"/>
      <c r="U626" s="1136"/>
      <c r="V626" s="1137"/>
      <c r="W626" s="42" t="s">
        <v>0</v>
      </c>
      <c r="X626" s="43">
        <f>IFERROR(SUM(BM22:BM622),"0")</f>
        <v>0</v>
      </c>
      <c r="Y626" s="43">
        <f>IFERROR(SUM(BN22:BN622),"0")</f>
        <v>0</v>
      </c>
      <c r="Z626" s="42"/>
      <c r="AA626" s="67"/>
      <c r="AB626" s="67"/>
      <c r="AC626" s="67"/>
    </row>
    <row r="627" spans="1:32" x14ac:dyDescent="0.2">
      <c r="A627" s="814"/>
      <c r="B627" s="814"/>
      <c r="C627" s="814"/>
      <c r="D627" s="814"/>
      <c r="E627" s="814"/>
      <c r="F627" s="814"/>
      <c r="G627" s="814"/>
      <c r="H627" s="814"/>
      <c r="I627" s="814"/>
      <c r="J627" s="814"/>
      <c r="K627" s="814"/>
      <c r="L627" s="814"/>
      <c r="M627" s="814"/>
      <c r="N627" s="814"/>
      <c r="O627" s="1138"/>
      <c r="P627" s="1135" t="s">
        <v>35</v>
      </c>
      <c r="Q627" s="1136"/>
      <c r="R627" s="1136"/>
      <c r="S627" s="1136"/>
      <c r="T627" s="1136"/>
      <c r="U627" s="1136"/>
      <c r="V627" s="1137"/>
      <c r="W627" s="42" t="s">
        <v>20</v>
      </c>
      <c r="X627" s="44">
        <f>ROUNDUP(SUM(BO22:BO622),0)</f>
        <v>0</v>
      </c>
      <c r="Y627" s="44">
        <f>ROUNDUP(SUM(BP22:BP622),0)</f>
        <v>0</v>
      </c>
      <c r="Z627" s="42"/>
      <c r="AA627" s="67"/>
      <c r="AB627" s="67"/>
      <c r="AC627" s="67"/>
    </row>
    <row r="628" spans="1:32" x14ac:dyDescent="0.2">
      <c r="A628" s="814"/>
      <c r="B628" s="814"/>
      <c r="C628" s="814"/>
      <c r="D628" s="814"/>
      <c r="E628" s="814"/>
      <c r="F628" s="814"/>
      <c r="G628" s="814"/>
      <c r="H628" s="814"/>
      <c r="I628" s="814"/>
      <c r="J628" s="814"/>
      <c r="K628" s="814"/>
      <c r="L628" s="814"/>
      <c r="M628" s="814"/>
      <c r="N628" s="814"/>
      <c r="O628" s="1138"/>
      <c r="P628" s="1135" t="s">
        <v>36</v>
      </c>
      <c r="Q628" s="1136"/>
      <c r="R628" s="1136"/>
      <c r="S628" s="1136"/>
      <c r="T628" s="1136"/>
      <c r="U628" s="1136"/>
      <c r="V628" s="1137"/>
      <c r="W628" s="42" t="s">
        <v>0</v>
      </c>
      <c r="X628" s="43">
        <f>GrossWeightTotal+PalletQtyTotal*25</f>
        <v>0</v>
      </c>
      <c r="Y628" s="43">
        <f>GrossWeightTotalR+PalletQtyTotalR*25</f>
        <v>0</v>
      </c>
      <c r="Z628" s="42"/>
      <c r="AA628" s="67"/>
      <c r="AB628" s="67"/>
      <c r="AC628" s="67"/>
    </row>
    <row r="629" spans="1:32" x14ac:dyDescent="0.2">
      <c r="A629" s="814"/>
      <c r="B629" s="814"/>
      <c r="C629" s="814"/>
      <c r="D629" s="814"/>
      <c r="E629" s="814"/>
      <c r="F629" s="814"/>
      <c r="G629" s="814"/>
      <c r="H629" s="814"/>
      <c r="I629" s="814"/>
      <c r="J629" s="814"/>
      <c r="K629" s="814"/>
      <c r="L629" s="814"/>
      <c r="M629" s="814"/>
      <c r="N629" s="814"/>
      <c r="O629" s="1138"/>
      <c r="P629" s="1135" t="s">
        <v>37</v>
      </c>
      <c r="Q629" s="1136"/>
      <c r="R629" s="1136"/>
      <c r="S629" s="1136"/>
      <c r="T629" s="1136"/>
      <c r="U629" s="1136"/>
      <c r="V629" s="1137"/>
      <c r="W629" s="42" t="s">
        <v>20</v>
      </c>
      <c r="X629" s="43">
        <f>IFERROR(X26+X30+X40+X45+X56+X63+X71+X80+X86+X93+X106+X115+X121+X133+X138+X144+X149+X154+X159+X167+X172+X178+X190+X196+X201+X212+X227+X234+X242+X255+X259+X272+X277+X284+X293+X298+X302+X306+X311+X315+X320+X325+X330+X334+X339+X351+X358+X367+X373+X379+X385+X390+X396+X411+X416+X421+X425+X437+X442+X450+X454+X473+X478+X484+X491+X497+X502+X506+X527+X534+X549+X555+X560+X572+X579+X589+X597+X604+X610+X614+X618+X623,"0")</f>
        <v>0</v>
      </c>
      <c r="Y629" s="43">
        <f>IFERROR(Y26+Y30+Y40+Y45+Y56+Y63+Y71+Y80+Y86+Y93+Y106+Y115+Y121+Y133+Y138+Y144+Y149+Y154+Y159+Y167+Y172+Y178+Y190+Y196+Y201+Y212+Y227+Y234+Y242+Y255+Y259+Y272+Y277+Y284+Y293+Y298+Y302+Y306+Y311+Y315+Y320+Y325+Y330+Y334+Y339+Y351+Y358+Y367+Y373+Y379+Y385+Y390+Y396+Y411+Y416+Y421+Y425+Y437+Y442+Y450+Y454+Y473+Y478+Y484+Y491+Y497+Y502+Y506+Y527+Y534+Y549+Y555+Y560+Y572+Y579+Y589+Y597+Y604+Y610+Y614+Y618+Y623,"0")</f>
        <v>0</v>
      </c>
      <c r="Z629" s="42"/>
      <c r="AA629" s="67"/>
      <c r="AB629" s="67"/>
      <c r="AC629" s="67"/>
    </row>
    <row r="630" spans="1:32" ht="14.25" x14ac:dyDescent="0.2">
      <c r="A630" s="814"/>
      <c r="B630" s="814"/>
      <c r="C630" s="814"/>
      <c r="D630" s="814"/>
      <c r="E630" s="814"/>
      <c r="F630" s="814"/>
      <c r="G630" s="814"/>
      <c r="H630" s="814"/>
      <c r="I630" s="814"/>
      <c r="J630" s="814"/>
      <c r="K630" s="814"/>
      <c r="L630" s="814"/>
      <c r="M630" s="814"/>
      <c r="N630" s="814"/>
      <c r="O630" s="1138"/>
      <c r="P630" s="1135" t="s">
        <v>38</v>
      </c>
      <c r="Q630" s="1136"/>
      <c r="R630" s="1136"/>
      <c r="S630" s="1136"/>
      <c r="T630" s="1136"/>
      <c r="U630" s="1136"/>
      <c r="V630" s="1137"/>
      <c r="W630" s="45" t="s">
        <v>51</v>
      </c>
      <c r="X630" s="42"/>
      <c r="Y630" s="42"/>
      <c r="Z630" s="42">
        <f>IFERROR(Z26+Z30+Z40+Z45+Z56+Z63+Z71+Z80+Z86+Z93+Z106+Z115+Z121+Z133+Z138+Z144+Z149+Z154+Z159+Z167+Z172+Z178+Z190+Z196+Z201+Z212+Z227+Z234+Z242+Z255+Z259+Z272+Z277+Z284+Z293+Z298+Z302+Z306+Z311+Z315+Z320+Z325+Z330+Z334+Z339+Z351+Z358+Z367+Z373+Z379+Z385+Z390+Z396+Z411+Z416+Z421+Z425+Z437+Z442+Z450+Z454+Z473+Z478+Z484+Z491+Z497+Z502+Z506+Z527+Z534+Z549+Z555+Z560+Z572+Z579+Z589+Z597+Z604+Z610+Z614+Z618+Z623,"0")</f>
        <v>0</v>
      </c>
      <c r="AA630" s="67"/>
      <c r="AB630" s="67"/>
      <c r="AC630" s="67"/>
    </row>
    <row r="631" spans="1:32" ht="13.5" thickBot="1" x14ac:dyDescent="0.25"/>
    <row r="632" spans="1:32" ht="27" thickTop="1" thickBot="1" x14ac:dyDescent="0.25">
      <c r="A632" s="46" t="s">
        <v>9</v>
      </c>
      <c r="B632" s="85" t="s">
        <v>77</v>
      </c>
      <c r="C632" s="1139" t="s">
        <v>99</v>
      </c>
      <c r="D632" s="1139" t="s">
        <v>99</v>
      </c>
      <c r="E632" s="1139" t="s">
        <v>99</v>
      </c>
      <c r="F632" s="1139" t="s">
        <v>99</v>
      </c>
      <c r="G632" s="1139" t="s">
        <v>99</v>
      </c>
      <c r="H632" s="1139" t="s">
        <v>99</v>
      </c>
      <c r="I632" s="1139" t="s">
        <v>313</v>
      </c>
      <c r="J632" s="1139" t="s">
        <v>313</v>
      </c>
      <c r="K632" s="1139" t="s">
        <v>313</v>
      </c>
      <c r="L632" s="1139" t="s">
        <v>313</v>
      </c>
      <c r="M632" s="1139" t="s">
        <v>313</v>
      </c>
      <c r="N632" s="1140"/>
      <c r="O632" s="1139" t="s">
        <v>313</v>
      </c>
      <c r="P632" s="1139" t="s">
        <v>313</v>
      </c>
      <c r="Q632" s="1139" t="s">
        <v>313</v>
      </c>
      <c r="R632" s="1139" t="s">
        <v>313</v>
      </c>
      <c r="S632" s="1139" t="s">
        <v>313</v>
      </c>
      <c r="T632" s="1139" t="s">
        <v>313</v>
      </c>
      <c r="U632" s="1139" t="s">
        <v>313</v>
      </c>
      <c r="V632" s="1139" t="s">
        <v>313</v>
      </c>
      <c r="W632" s="1139" t="s">
        <v>313</v>
      </c>
      <c r="X632" s="1139" t="s">
        <v>641</v>
      </c>
      <c r="Y632" s="1139" t="s">
        <v>641</v>
      </c>
      <c r="Z632" s="1139" t="s">
        <v>725</v>
      </c>
      <c r="AA632" s="1139" t="s">
        <v>725</v>
      </c>
      <c r="AB632" s="1139" t="s">
        <v>725</v>
      </c>
      <c r="AC632" s="1139" t="s">
        <v>725</v>
      </c>
      <c r="AD632" s="85" t="s">
        <v>804</v>
      </c>
      <c r="AE632" s="1139" t="s">
        <v>906</v>
      </c>
      <c r="AF632" s="1139" t="s">
        <v>906</v>
      </c>
    </row>
    <row r="633" spans="1:32" ht="14.25" customHeight="1" thickTop="1" x14ac:dyDescent="0.2">
      <c r="A633" s="1141" t="s">
        <v>10</v>
      </c>
      <c r="B633" s="1139" t="s">
        <v>77</v>
      </c>
      <c r="C633" s="1139" t="s">
        <v>100</v>
      </c>
      <c r="D633" s="1139" t="s">
        <v>127</v>
      </c>
      <c r="E633" s="1139" t="s">
        <v>198</v>
      </c>
      <c r="F633" s="1139" t="s">
        <v>232</v>
      </c>
      <c r="G633" s="1139" t="s">
        <v>279</v>
      </c>
      <c r="H633" s="1139" t="s">
        <v>99</v>
      </c>
      <c r="I633" s="1139" t="s">
        <v>314</v>
      </c>
      <c r="J633" s="1139" t="s">
        <v>343</v>
      </c>
      <c r="K633" s="1139" t="s">
        <v>419</v>
      </c>
      <c r="L633" s="1139" t="s">
        <v>430</v>
      </c>
      <c r="M633" s="1139" t="s">
        <v>456</v>
      </c>
      <c r="N633" s="1"/>
      <c r="O633" s="1139" t="s">
        <v>483</v>
      </c>
      <c r="P633" s="1139" t="s">
        <v>486</v>
      </c>
      <c r="Q633" s="1139" t="s">
        <v>495</v>
      </c>
      <c r="R633" s="1139" t="s">
        <v>511</v>
      </c>
      <c r="S633" s="1139" t="s">
        <v>521</v>
      </c>
      <c r="T633" s="1139" t="s">
        <v>534</v>
      </c>
      <c r="U633" s="1139" t="s">
        <v>545</v>
      </c>
      <c r="V633" s="1139" t="s">
        <v>549</v>
      </c>
      <c r="W633" s="1139" t="s">
        <v>628</v>
      </c>
      <c r="X633" s="1139" t="s">
        <v>642</v>
      </c>
      <c r="Y633" s="1139" t="s">
        <v>683</v>
      </c>
      <c r="Z633" s="1139" t="s">
        <v>726</v>
      </c>
      <c r="AA633" s="1139" t="s">
        <v>769</v>
      </c>
      <c r="AB633" s="1139" t="s">
        <v>789</v>
      </c>
      <c r="AC633" s="1139" t="s">
        <v>797</v>
      </c>
      <c r="AD633" s="1139" t="s">
        <v>804</v>
      </c>
      <c r="AE633" s="1139" t="s">
        <v>906</v>
      </c>
      <c r="AF633" s="1139" t="s">
        <v>1000</v>
      </c>
    </row>
    <row r="634" spans="1:32" ht="13.5" thickBot="1" x14ac:dyDescent="0.25">
      <c r="A634" s="1142"/>
      <c r="B634" s="1139"/>
      <c r="C634" s="1139"/>
      <c r="D634" s="1139"/>
      <c r="E634" s="1139"/>
      <c r="F634" s="1139"/>
      <c r="G634" s="1139"/>
      <c r="H634" s="1139"/>
      <c r="I634" s="1139"/>
      <c r="J634" s="1139"/>
      <c r="K634" s="1139"/>
      <c r="L634" s="1139"/>
      <c r="M634" s="1139"/>
      <c r="N634" s="1"/>
      <c r="O634" s="1139"/>
      <c r="P634" s="1139"/>
      <c r="Q634" s="1139"/>
      <c r="R634" s="1139"/>
      <c r="S634" s="1139"/>
      <c r="T634" s="1139"/>
      <c r="U634" s="1139"/>
      <c r="V634" s="1139"/>
      <c r="W634" s="1139"/>
      <c r="X634" s="1139"/>
      <c r="Y634" s="1139"/>
      <c r="Z634" s="1139"/>
      <c r="AA634" s="1139"/>
      <c r="AB634" s="1139"/>
      <c r="AC634" s="1139"/>
      <c r="AD634" s="1139"/>
      <c r="AE634" s="1139"/>
      <c r="AF634" s="1139"/>
    </row>
    <row r="635" spans="1:32" ht="18" thickTop="1" thickBot="1" x14ac:dyDescent="0.25">
      <c r="A635" s="46" t="s">
        <v>13</v>
      </c>
      <c r="B635" s="52">
        <f>IFERROR(Y22*1,"0")+IFERROR(Y23*1,"0")+IFERROR(Y24*1,"0")+IFERROR(Y25*1,"0")+IFERROR(Y29*1,"0")</f>
        <v>0</v>
      </c>
      <c r="C635" s="52">
        <f>IFERROR(Y35*1,"0")+IFERROR(Y36*1,"0")+IFERROR(Y37*1,"0")+IFERROR(Y38*1,"0")+IFERROR(Y39*1,"0")+IFERROR(Y43*1,"0")+IFERROR(Y44*1,"0")</f>
        <v>0</v>
      </c>
      <c r="D635" s="52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0</v>
      </c>
      <c r="E635" s="52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0</v>
      </c>
      <c r="F635" s="52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0</v>
      </c>
      <c r="G635" s="52">
        <f>IFERROR(Y142*1,"0")+IFERROR(Y143*1,"0")+IFERROR(Y147*1,"0")+IFERROR(Y148*1,"0")+IFERROR(Y152*1,"0")+IFERROR(Y153*1,"0")</f>
        <v>0</v>
      </c>
      <c r="H635" s="52">
        <f>IFERROR(Y158*1,"0")+IFERROR(Y162*1,"0")+IFERROR(Y163*1,"0")+IFERROR(Y164*1,"0")+IFERROR(Y165*1,"0")+IFERROR(Y166*1,"0")+IFERROR(Y170*1,"0")+IFERROR(Y171*1,"0")</f>
        <v>0</v>
      </c>
      <c r="I635" s="52">
        <f>IFERROR(Y177*1,"0")+IFERROR(Y181*1,"0")+IFERROR(Y182*1,"0")+IFERROR(Y183*1,"0")+IFERROR(Y184*1,"0")+IFERROR(Y185*1,"0")+IFERROR(Y186*1,"0")+IFERROR(Y187*1,"0")+IFERROR(Y188*1,"0")+IFERROR(Y189*1,"0")</f>
        <v>0</v>
      </c>
      <c r="J635" s="52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0</v>
      </c>
      <c r="K635" s="52">
        <f>IFERROR(Y238*1,"0")+IFERROR(Y239*1,"0")+IFERROR(Y240*1,"0")+IFERROR(Y241*1,"0")</f>
        <v>0</v>
      </c>
      <c r="L635" s="52">
        <f>IFERROR(Y246*1,"0")+IFERROR(Y247*1,"0")+IFERROR(Y248*1,"0")+IFERROR(Y249*1,"0")+IFERROR(Y250*1,"0")+IFERROR(Y251*1,"0")+IFERROR(Y252*1,"0")+IFERROR(Y253*1,"0")+IFERROR(Y254*1,"0")+IFERROR(Y258*1,"0")</f>
        <v>0</v>
      </c>
      <c r="M635" s="52">
        <f>IFERROR(Y263*1,"0")+IFERROR(Y264*1,"0")+IFERROR(Y265*1,"0")+IFERROR(Y266*1,"0")+IFERROR(Y267*1,"0")+IFERROR(Y268*1,"0")+IFERROR(Y269*1,"0")+IFERROR(Y270*1,"0")+IFERROR(Y271*1,"0")</f>
        <v>0</v>
      </c>
      <c r="N635" s="1"/>
      <c r="O635" s="52">
        <f>IFERROR(Y276*1,"0")</f>
        <v>0</v>
      </c>
      <c r="P635" s="52">
        <f>IFERROR(Y281*1,"0")+IFERROR(Y282*1,"0")+IFERROR(Y283*1,"0")</f>
        <v>0</v>
      </c>
      <c r="Q635" s="52">
        <f>IFERROR(Y288*1,"0")+IFERROR(Y289*1,"0")+IFERROR(Y290*1,"0")+IFERROR(Y291*1,"0")+IFERROR(Y292*1,"0")</f>
        <v>0</v>
      </c>
      <c r="R635" s="52">
        <f>IFERROR(Y297*1,"0")+IFERROR(Y301*1,"0")+IFERROR(Y305*1,"0")</f>
        <v>0</v>
      </c>
      <c r="S635" s="52">
        <f>IFERROR(Y310*1,"0")+IFERROR(Y314*1,"0")+IFERROR(Y318*1,"0")+IFERROR(Y319*1,"0")</f>
        <v>0</v>
      </c>
      <c r="T635" s="52">
        <f>IFERROR(Y324*1,"0")+IFERROR(Y328*1,"0")+IFERROR(Y329*1,"0")+IFERROR(Y333*1,"0")</f>
        <v>0</v>
      </c>
      <c r="U635" s="52">
        <f>IFERROR(Y338*1,"0")</f>
        <v>0</v>
      </c>
      <c r="V635" s="52">
        <f>IFERROR(Y343*1,"0")+IFERROR(Y344*1,"0")+IFERROR(Y345*1,"0")+IFERROR(Y346*1,"0")+IFERROR(Y347*1,"0")+IFERROR(Y348*1,"0")+IFERROR(Y349*1,"0")+IFERROR(Y350*1,"0")+IFERROR(Y354*1,"0")+IFERROR(Y355*1,"0")+IFERROR(Y356*1,"0")+IFERROR(Y357*1,"0")+IFERROR(Y361*1,"0")+IFERROR(Y362*1,"0")+IFERROR(Y363*1,"0")+IFERROR(Y364*1,"0")+IFERROR(Y365*1,"0")+IFERROR(Y366*1,"0")+IFERROR(Y370*1,"0")+IFERROR(Y371*1,"0")+IFERROR(Y372*1,"0")+IFERROR(Y376*1,"0")+IFERROR(Y377*1,"0")+IFERROR(Y378*1,"0")+IFERROR(Y382*1,"0")+IFERROR(Y383*1,"0")+IFERROR(Y384*1,"0")</f>
        <v>0</v>
      </c>
      <c r="W635" s="52">
        <f>IFERROR(Y389*1,"0")+IFERROR(Y393*1,"0")+IFERROR(Y394*1,"0")+IFERROR(Y395*1,"0")</f>
        <v>0</v>
      </c>
      <c r="X635" s="52">
        <f>IFERROR(Y401*1,"0")+IFERROR(Y402*1,"0")+IFERROR(Y403*1,"0")+IFERROR(Y404*1,"0")+IFERROR(Y405*1,"0")+IFERROR(Y406*1,"0")+IFERROR(Y407*1,"0")+IFERROR(Y408*1,"0")+IFERROR(Y409*1,"0")+IFERROR(Y410*1,"0")+IFERROR(Y414*1,"0")+IFERROR(Y415*1,"0")+IFERROR(Y419*1,"0")+IFERROR(Y420*1,"0")+IFERROR(Y424*1,"0")</f>
        <v>0</v>
      </c>
      <c r="Y635" s="52">
        <f>IFERROR(Y429*1,"0")+IFERROR(Y430*1,"0")+IFERROR(Y431*1,"0")+IFERROR(Y432*1,"0")+IFERROR(Y433*1,"0")+IFERROR(Y434*1,"0")+IFERROR(Y435*1,"0")+IFERROR(Y436*1,"0")+IFERROR(Y440*1,"0")+IFERROR(Y441*1,"0")+IFERROR(Y445*1,"0")+IFERROR(Y446*1,"0")+IFERROR(Y447*1,"0")+IFERROR(Y448*1,"0")+IFERROR(Y449*1,"0")+IFERROR(Y453*1,"0")</f>
        <v>0</v>
      </c>
      <c r="Z635" s="52">
        <f>IFERROR(Y459*1,"0")+IFERROR(Y460*1,"0")+IFERROR(Y461*1,"0")+IFERROR(Y462*1,"0")+IFERROR(Y463*1,"0")+IFERROR(Y464*1,"0")+IFERROR(Y465*1,"0")+IFERROR(Y466*1,"0")+IFERROR(Y467*1,"0")+IFERROR(Y468*1,"0")+IFERROR(Y469*1,"0")+IFERROR(Y470*1,"0")+IFERROR(Y471*1,"0")+IFERROR(Y472*1,"0")+IFERROR(Y476*1,"0")+IFERROR(Y477*1,"0")</f>
        <v>0</v>
      </c>
      <c r="AA635" s="52">
        <f>IFERROR(Y482*1,"0")+IFERROR(Y483*1,"0")+IFERROR(Y487*1,"0")+IFERROR(Y488*1,"0")+IFERROR(Y489*1,"0")+IFERROR(Y490*1,"0")</f>
        <v>0</v>
      </c>
      <c r="AB635" s="52">
        <f>IFERROR(Y495*1,"0")+IFERROR(Y496*1,"0")</f>
        <v>0</v>
      </c>
      <c r="AC635" s="52">
        <f>IFERROR(Y501*1,"0")+IFERROR(Y505*1,"0")</f>
        <v>0</v>
      </c>
      <c r="AD635" s="52">
        <f>IFERROR(Y511*1,"0")+IFERROR(Y512*1,"0")+IFERROR(Y513*1,"0")+IFERROR(Y514*1,"0")+IFERROR(Y515*1,"0")+IFERROR(Y516*1,"0")+IFERROR(Y517*1,"0")+IFERROR(Y518*1,"0")+IFERROR(Y519*1,"0")+IFERROR(Y520*1,"0")+IFERROR(Y521*1,"0")+IFERROR(Y522*1,"0")+IFERROR(Y523*1,"0")+IFERROR(Y524*1,"0")+IFERROR(Y525*1,"0")+IFERROR(Y526*1,"0")+IFERROR(Y530*1,"0")+IFERROR(Y531*1,"0")+IFERROR(Y532*1,"0")+IFERROR(Y533*1,"0")+IFERROR(Y537*1,"0")+IFERROR(Y538*1,"0")+IFERROR(Y539*1,"0")+IFERROR(Y540*1,"0")+IFERROR(Y541*1,"0")+IFERROR(Y542*1,"0")+IFERROR(Y543*1,"0")+IFERROR(Y544*1,"0")+IFERROR(Y545*1,"0")+IFERROR(Y546*1,"0")+IFERROR(Y547*1,"0")+IFERROR(Y548*1,"0")+IFERROR(Y552*1,"0")+IFERROR(Y553*1,"0")+IFERROR(Y554*1,"0")+IFERROR(Y558*1,"0")+IFERROR(Y559*1,"0")</f>
        <v>0</v>
      </c>
      <c r="AE635" s="52">
        <f>IFERROR(Y565*1,"0")+IFERROR(Y566*1,"0")+IFERROR(Y567*1,"0")+IFERROR(Y568*1,"0")+IFERROR(Y569*1,"0")+IFERROR(Y570*1,"0")+IFERROR(Y571*1,"0")+IFERROR(Y575*1,"0")+IFERROR(Y576*1,"0")+IFERROR(Y577*1,"0")+IFERROR(Y578*1,"0")+IFERROR(Y582*1,"0")+IFERROR(Y583*1,"0")+IFERROR(Y584*1,"0")+IFERROR(Y585*1,"0")+IFERROR(Y586*1,"0")+IFERROR(Y587*1,"0")+IFERROR(Y588*1,"0")+IFERROR(Y592*1,"0")+IFERROR(Y593*1,"0")+IFERROR(Y594*1,"0")+IFERROR(Y595*1,"0")+IFERROR(Y596*1,"0")+IFERROR(Y600*1,"0")+IFERROR(Y601*1,"0")+IFERROR(Y602*1,"0")+IFERROR(Y603*1,"0")</f>
        <v>0</v>
      </c>
      <c r="AF635" s="52">
        <f>IFERROR(Y608*1,"0")+IFERROR(Y609*1,"0")+IFERROR(Y613*1,"0")+IFERROR(Y617*1,"0")+IFERROR(Y621*1,"0")+IFERROR(Y622*1,"0")</f>
        <v>0</v>
      </c>
    </row>
  </sheetData>
  <sheetProtection algorithmName="SHA-512" hashValue="iwbMh/O2e425BOO07G7ZTWQq1q0q9n8dzSH4zPhsaSMe6nA0HOag6ES/JoV2IHFrn66oEq+8fIxLncPX8CscJQ==" saltValue="iUVQNg1tV/UIenf1HLnH3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20">
    <mergeCell ref="AE632:AF632"/>
    <mergeCell ref="A633:A634"/>
    <mergeCell ref="B633:B634"/>
    <mergeCell ref="C633:C634"/>
    <mergeCell ref="D633:D634"/>
    <mergeCell ref="E633:E634"/>
    <mergeCell ref="F633:F634"/>
    <mergeCell ref="G633:G634"/>
    <mergeCell ref="H633:H634"/>
    <mergeCell ref="I633:I634"/>
    <mergeCell ref="J633:J634"/>
    <mergeCell ref="K633:K634"/>
    <mergeCell ref="L633:L634"/>
    <mergeCell ref="M633:M634"/>
    <mergeCell ref="O633:O634"/>
    <mergeCell ref="P633:P634"/>
    <mergeCell ref="Q633:Q634"/>
    <mergeCell ref="R633:R634"/>
    <mergeCell ref="S633:S634"/>
    <mergeCell ref="T633:T634"/>
    <mergeCell ref="U633:U634"/>
    <mergeCell ref="V633:V634"/>
    <mergeCell ref="W633:W634"/>
    <mergeCell ref="X633:X634"/>
    <mergeCell ref="Y633:Y634"/>
    <mergeCell ref="Z633:Z634"/>
    <mergeCell ref="AA633:AA634"/>
    <mergeCell ref="AB633:AB634"/>
    <mergeCell ref="AC633:AC634"/>
    <mergeCell ref="AD633:AD634"/>
    <mergeCell ref="AE633:AE634"/>
    <mergeCell ref="AF633:AF634"/>
    <mergeCell ref="A620:Z620"/>
    <mergeCell ref="D621:E621"/>
    <mergeCell ref="P621:T621"/>
    <mergeCell ref="D622:E622"/>
    <mergeCell ref="P622:T622"/>
    <mergeCell ref="P623:V623"/>
    <mergeCell ref="A623:O624"/>
    <mergeCell ref="P624:V624"/>
    <mergeCell ref="P625:V625"/>
    <mergeCell ref="A625:O630"/>
    <mergeCell ref="P626:V626"/>
    <mergeCell ref="P627:V627"/>
    <mergeCell ref="P628:V628"/>
    <mergeCell ref="P629:V629"/>
    <mergeCell ref="P630:V630"/>
    <mergeCell ref="C632:H632"/>
    <mergeCell ref="I632:W632"/>
    <mergeCell ref="X632:Y632"/>
    <mergeCell ref="Z632:AC632"/>
    <mergeCell ref="D608:E608"/>
    <mergeCell ref="P608:T608"/>
    <mergeCell ref="D609:E609"/>
    <mergeCell ref="P609:T609"/>
    <mergeCell ref="P610:V610"/>
    <mergeCell ref="A610:O611"/>
    <mergeCell ref="P611:V611"/>
    <mergeCell ref="A612:Z612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P618:V618"/>
    <mergeCell ref="A618:O619"/>
    <mergeCell ref="P619:V619"/>
    <mergeCell ref="P597:V597"/>
    <mergeCell ref="A597:O598"/>
    <mergeCell ref="P598:V598"/>
    <mergeCell ref="A599:Z599"/>
    <mergeCell ref="D600:E600"/>
    <mergeCell ref="P600:T600"/>
    <mergeCell ref="D601:E601"/>
    <mergeCell ref="P601:T601"/>
    <mergeCell ref="D602:E602"/>
    <mergeCell ref="P602:T602"/>
    <mergeCell ref="D603:E603"/>
    <mergeCell ref="P603:T603"/>
    <mergeCell ref="P604:V604"/>
    <mergeCell ref="A604:O605"/>
    <mergeCell ref="P605:V605"/>
    <mergeCell ref="A606:Z606"/>
    <mergeCell ref="A607:Z607"/>
    <mergeCell ref="D587:E587"/>
    <mergeCell ref="P587:T58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D593:E593"/>
    <mergeCell ref="P593:T593"/>
    <mergeCell ref="D594:E594"/>
    <mergeCell ref="P594:T594"/>
    <mergeCell ref="D595:E595"/>
    <mergeCell ref="P595:T595"/>
    <mergeCell ref="D596:E596"/>
    <mergeCell ref="P596:T596"/>
    <mergeCell ref="D577:E577"/>
    <mergeCell ref="P577:T577"/>
    <mergeCell ref="D578:E578"/>
    <mergeCell ref="P578:T578"/>
    <mergeCell ref="P579:V579"/>
    <mergeCell ref="A579:O580"/>
    <mergeCell ref="P580:V580"/>
    <mergeCell ref="A581:Z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P572:V572"/>
    <mergeCell ref="A572:O573"/>
    <mergeCell ref="P573:V573"/>
    <mergeCell ref="A574:Z574"/>
    <mergeCell ref="D575:E575"/>
    <mergeCell ref="P575:T575"/>
    <mergeCell ref="D576:E576"/>
    <mergeCell ref="P576:T576"/>
    <mergeCell ref="P555:V555"/>
    <mergeCell ref="A555:O556"/>
    <mergeCell ref="P556:V556"/>
    <mergeCell ref="A557:Z557"/>
    <mergeCell ref="D558:E558"/>
    <mergeCell ref="P558:T558"/>
    <mergeCell ref="D559:E559"/>
    <mergeCell ref="P559:T559"/>
    <mergeCell ref="P560:V560"/>
    <mergeCell ref="A560:O561"/>
    <mergeCell ref="P561:V561"/>
    <mergeCell ref="A562:Z562"/>
    <mergeCell ref="A563:Z563"/>
    <mergeCell ref="A564:Z564"/>
    <mergeCell ref="D565:E565"/>
    <mergeCell ref="P565:T565"/>
    <mergeCell ref="D566:E566"/>
    <mergeCell ref="P566:T566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P549:V549"/>
    <mergeCell ref="A549:O550"/>
    <mergeCell ref="P550:V550"/>
    <mergeCell ref="A551:Z551"/>
    <mergeCell ref="D552:E552"/>
    <mergeCell ref="P552:T552"/>
    <mergeCell ref="D553:E553"/>
    <mergeCell ref="P553:T553"/>
    <mergeCell ref="D554:E554"/>
    <mergeCell ref="P554:T554"/>
    <mergeCell ref="A536:Z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25:E525"/>
    <mergeCell ref="P525:T525"/>
    <mergeCell ref="D526:E526"/>
    <mergeCell ref="P526:T526"/>
    <mergeCell ref="P527:V527"/>
    <mergeCell ref="A527:O528"/>
    <mergeCell ref="P528:V528"/>
    <mergeCell ref="A529:Z529"/>
    <mergeCell ref="D530:E530"/>
    <mergeCell ref="P530:T530"/>
    <mergeCell ref="D531:E531"/>
    <mergeCell ref="P531:T531"/>
    <mergeCell ref="D532:E532"/>
    <mergeCell ref="P532:T532"/>
    <mergeCell ref="D533:E533"/>
    <mergeCell ref="P533:T533"/>
    <mergeCell ref="P534:V534"/>
    <mergeCell ref="A534:O535"/>
    <mergeCell ref="P535:V53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D505:E505"/>
    <mergeCell ref="P505:T505"/>
    <mergeCell ref="P506:V506"/>
    <mergeCell ref="A506:O507"/>
    <mergeCell ref="P507:V507"/>
    <mergeCell ref="A508:Z508"/>
    <mergeCell ref="A509:Z509"/>
    <mergeCell ref="A510:Z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A493:Z493"/>
    <mergeCell ref="A494:Z494"/>
    <mergeCell ref="D495:E495"/>
    <mergeCell ref="P495:T495"/>
    <mergeCell ref="D496:E496"/>
    <mergeCell ref="P496:T496"/>
    <mergeCell ref="P497:V497"/>
    <mergeCell ref="A497:O498"/>
    <mergeCell ref="P498:V498"/>
    <mergeCell ref="A499:Z499"/>
    <mergeCell ref="A500:Z500"/>
    <mergeCell ref="D501:E501"/>
    <mergeCell ref="P501:T501"/>
    <mergeCell ref="P502:V502"/>
    <mergeCell ref="A502:O503"/>
    <mergeCell ref="P503:V503"/>
    <mergeCell ref="A504:Z504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P491:V491"/>
    <mergeCell ref="A491:O492"/>
    <mergeCell ref="P492:V492"/>
    <mergeCell ref="D472:E472"/>
    <mergeCell ref="P472:T472"/>
    <mergeCell ref="P473:V473"/>
    <mergeCell ref="A473:O474"/>
    <mergeCell ref="P474:V474"/>
    <mergeCell ref="A475:Z475"/>
    <mergeCell ref="D476:E476"/>
    <mergeCell ref="P476:T476"/>
    <mergeCell ref="D477:E477"/>
    <mergeCell ref="P477:T477"/>
    <mergeCell ref="P478:V478"/>
    <mergeCell ref="A478:O479"/>
    <mergeCell ref="P479:V479"/>
    <mergeCell ref="A480:Z480"/>
    <mergeCell ref="A481:Z481"/>
    <mergeCell ref="D482:E482"/>
    <mergeCell ref="P482:T48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A452:Z452"/>
    <mergeCell ref="D453:E453"/>
    <mergeCell ref="P453:T453"/>
    <mergeCell ref="P454:V454"/>
    <mergeCell ref="A454:O455"/>
    <mergeCell ref="P455:V455"/>
    <mergeCell ref="A456:Z456"/>
    <mergeCell ref="A457:Z457"/>
    <mergeCell ref="A458:Z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P437:V437"/>
    <mergeCell ref="A437:O438"/>
    <mergeCell ref="P438:V438"/>
    <mergeCell ref="A439:Z439"/>
    <mergeCell ref="D440:E440"/>
    <mergeCell ref="P440:T440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P425:V425"/>
    <mergeCell ref="A425:O426"/>
    <mergeCell ref="P426:V426"/>
    <mergeCell ref="A427:Z427"/>
    <mergeCell ref="A428:Z428"/>
    <mergeCell ref="D429:E429"/>
    <mergeCell ref="P429:T429"/>
    <mergeCell ref="D430:E430"/>
    <mergeCell ref="P430:T430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A400:Z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D408:E408"/>
    <mergeCell ref="P408:T408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94:E394"/>
    <mergeCell ref="P394:T394"/>
    <mergeCell ref="D395:E395"/>
    <mergeCell ref="P395:T395"/>
    <mergeCell ref="P396:V396"/>
    <mergeCell ref="A396:O397"/>
    <mergeCell ref="P397:V397"/>
    <mergeCell ref="A398:Z398"/>
    <mergeCell ref="A399:Z399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A388:Z388"/>
    <mergeCell ref="P367:V367"/>
    <mergeCell ref="A367:O368"/>
    <mergeCell ref="P368:V368"/>
    <mergeCell ref="A369:Z369"/>
    <mergeCell ref="D370:E370"/>
    <mergeCell ref="P370:T370"/>
    <mergeCell ref="D371:E371"/>
    <mergeCell ref="P371:T371"/>
    <mergeCell ref="D372:E372"/>
    <mergeCell ref="P372:T372"/>
    <mergeCell ref="P373:V373"/>
    <mergeCell ref="A373:O374"/>
    <mergeCell ref="P374:V374"/>
    <mergeCell ref="A375:Z375"/>
    <mergeCell ref="D376:E376"/>
    <mergeCell ref="P376:T376"/>
    <mergeCell ref="D377:E377"/>
    <mergeCell ref="P377:T377"/>
    <mergeCell ref="D357:E357"/>
    <mergeCell ref="P357:T357"/>
    <mergeCell ref="P358:V358"/>
    <mergeCell ref="A358:O359"/>
    <mergeCell ref="P359:V359"/>
    <mergeCell ref="A360:Z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A336:Z336"/>
    <mergeCell ref="A337:Z337"/>
    <mergeCell ref="D338:E338"/>
    <mergeCell ref="P338:T338"/>
    <mergeCell ref="P339:V339"/>
    <mergeCell ref="A339:O340"/>
    <mergeCell ref="P340:V340"/>
    <mergeCell ref="A341:Z341"/>
    <mergeCell ref="A342:Z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P334:V334"/>
    <mergeCell ref="A334:O335"/>
    <mergeCell ref="P335:V335"/>
    <mergeCell ref="A313:Z313"/>
    <mergeCell ref="D314:E314"/>
    <mergeCell ref="P314:T314"/>
    <mergeCell ref="P315:V315"/>
    <mergeCell ref="A315:O316"/>
    <mergeCell ref="P316:V316"/>
    <mergeCell ref="A317:Z317"/>
    <mergeCell ref="D318:E318"/>
    <mergeCell ref="P318:T318"/>
    <mergeCell ref="D319:E319"/>
    <mergeCell ref="P319:T319"/>
    <mergeCell ref="P320:V320"/>
    <mergeCell ref="A320:O321"/>
    <mergeCell ref="P321:V321"/>
    <mergeCell ref="A322:Z322"/>
    <mergeCell ref="A323:Z323"/>
    <mergeCell ref="D324:E324"/>
    <mergeCell ref="P324:T324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P306:V306"/>
    <mergeCell ref="A306:O307"/>
    <mergeCell ref="P307:V307"/>
    <mergeCell ref="A308:Z308"/>
    <mergeCell ref="A309:Z309"/>
    <mergeCell ref="D310:E310"/>
    <mergeCell ref="P310:T310"/>
    <mergeCell ref="P311:V311"/>
    <mergeCell ref="A311:O312"/>
    <mergeCell ref="P312:V312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P298:V298"/>
    <mergeCell ref="A298:O299"/>
    <mergeCell ref="P299:V299"/>
    <mergeCell ref="A300:Z300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A274:Z274"/>
    <mergeCell ref="A275:Z275"/>
    <mergeCell ref="D276:E276"/>
    <mergeCell ref="P276:T276"/>
    <mergeCell ref="P277:V277"/>
    <mergeCell ref="A277:O278"/>
    <mergeCell ref="P278:V278"/>
    <mergeCell ref="A257:Z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36:Z236"/>
    <mergeCell ref="A237:Z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A245:Z245"/>
    <mergeCell ref="D246:E246"/>
    <mergeCell ref="P246:T246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P234:V234"/>
    <mergeCell ref="A234:O235"/>
    <mergeCell ref="P235:V23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195:E195"/>
    <mergeCell ref="P195:T195"/>
    <mergeCell ref="P196:V196"/>
    <mergeCell ref="A196:O197"/>
    <mergeCell ref="P197:V197"/>
    <mergeCell ref="A198:Z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D204:E204"/>
    <mergeCell ref="P204:T204"/>
    <mergeCell ref="D205:E205"/>
    <mergeCell ref="P205:T205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93:Z193"/>
    <mergeCell ref="D194:E194"/>
    <mergeCell ref="P194:T194"/>
    <mergeCell ref="A174:Z174"/>
    <mergeCell ref="A175:Z175"/>
    <mergeCell ref="A176:Z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P172:V172"/>
    <mergeCell ref="A172:O173"/>
    <mergeCell ref="P173:V173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A140:Z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88:Z88"/>
    <mergeCell ref="A89:Z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58:Z58"/>
    <mergeCell ref="D59:E59"/>
    <mergeCell ref="P59:T59"/>
    <mergeCell ref="D60:E60"/>
    <mergeCell ref="P60:T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P56:V56"/>
    <mergeCell ref="A56:O57"/>
    <mergeCell ref="P57:V57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D44:E44"/>
    <mergeCell ref="P44:T44"/>
    <mergeCell ref="P45:V45"/>
    <mergeCell ref="A45:O46"/>
    <mergeCell ref="P46:V46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291 X112 X92" xr:uid="{00000000-0002-0000-0000-000011000000}">
      <formula1>IF(AK37&gt;0,OR(X37=0,AND(IF(X37-AK37&gt;=0,TRUE,FALSE),X37&gt;0,IF(X37/(H37*K37)=ROUND(X37/(H37*K37),0),TRUE,FALSE))),FALSE)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414 X406 X403 X401 X344 X129 X100 X62 X55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1025</v>
      </c>
      <c r="H1" s="9"/>
    </row>
    <row r="3" spans="2:8" x14ac:dyDescent="0.2">
      <c r="B3" s="53" t="s">
        <v>1026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1027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1028</v>
      </c>
      <c r="D6" s="53" t="s">
        <v>1029</v>
      </c>
      <c r="E6" s="53" t="s">
        <v>45</v>
      </c>
    </row>
    <row r="8" spans="2:8" x14ac:dyDescent="0.2">
      <c r="B8" s="53" t="s">
        <v>76</v>
      </c>
      <c r="C8" s="53" t="s">
        <v>1028</v>
      </c>
      <c r="D8" s="53" t="s">
        <v>45</v>
      </c>
      <c r="E8" s="53" t="s">
        <v>45</v>
      </c>
    </row>
    <row r="10" spans="2:8" x14ac:dyDescent="0.2">
      <c r="B10" s="53" t="s">
        <v>1030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1031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1032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1033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1034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1035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1036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1037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1038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1039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1040</v>
      </c>
      <c r="C20" s="53" t="s">
        <v>45</v>
      </c>
      <c r="D20" s="53" t="s">
        <v>45</v>
      </c>
      <c r="E20" s="53" t="s">
        <v>45</v>
      </c>
    </row>
  </sheetData>
  <sheetProtection algorithmName="SHA-512" hashValue="R0DM6hQoIweD7QNhUJNCKepKwh09yISBu6RIbzvdFHnu+bG2pZlZjCViRRLyct9LB3HkUBf8mB6xQXb0hQwnSw==" saltValue="wCEfivJ/CY1WVZzIWDxPN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1334</vt:i4>
      </vt:variant>
    </vt:vector>
  </HeadingPairs>
  <TitlesOfParts>
    <vt:vector size="133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2025-03-13T06:25:04Z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