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57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X591" i="2" l="1"/>
  <c r="X590" i="2"/>
  <c r="BP589" i="2"/>
  <c r="BO589" i="2"/>
  <c r="BN589" i="2"/>
  <c r="BM589" i="2"/>
  <c r="Y589" i="2"/>
  <c r="Z589" i="2" s="1"/>
  <c r="Z590" i="2" s="1"/>
  <c r="X587" i="2"/>
  <c r="X586" i="2"/>
  <c r="BO585" i="2"/>
  <c r="BM585" i="2"/>
  <c r="Y585" i="2"/>
  <c r="Y587" i="2" s="1"/>
  <c r="X583" i="2"/>
  <c r="X582" i="2"/>
  <c r="BP581" i="2"/>
  <c r="BO581" i="2"/>
  <c r="BN581" i="2"/>
  <c r="BM581" i="2"/>
  <c r="Y581" i="2"/>
  <c r="Y583" i="2" s="1"/>
  <c r="X579" i="2"/>
  <c r="X578" i="2"/>
  <c r="BO577" i="2"/>
  <c r="BM577" i="2"/>
  <c r="Y577" i="2"/>
  <c r="BP577" i="2" s="1"/>
  <c r="BO576" i="2"/>
  <c r="BM576" i="2"/>
  <c r="Y576" i="2"/>
  <c r="AE602" i="2" s="1"/>
  <c r="X573" i="2"/>
  <c r="Y572" i="2"/>
  <c r="X572" i="2"/>
  <c r="BO571" i="2"/>
  <c r="BN571" i="2"/>
  <c r="BM571" i="2"/>
  <c r="Y571" i="2"/>
  <c r="Z571" i="2" s="1"/>
  <c r="BP570" i="2"/>
  <c r="BO570" i="2"/>
  <c r="BN570" i="2"/>
  <c r="BM570" i="2"/>
  <c r="Z570" i="2"/>
  <c r="Y570" i="2"/>
  <c r="BO569" i="2"/>
  <c r="BN569" i="2"/>
  <c r="BM569" i="2"/>
  <c r="Y569" i="2"/>
  <c r="Z569" i="2" s="1"/>
  <c r="BP568" i="2"/>
  <c r="BO568" i="2"/>
  <c r="BN568" i="2"/>
  <c r="BM568" i="2"/>
  <c r="Z568" i="2"/>
  <c r="Y568" i="2"/>
  <c r="Y573" i="2" s="1"/>
  <c r="X566" i="2"/>
  <c r="X565" i="2"/>
  <c r="BO564" i="2"/>
  <c r="BM564" i="2"/>
  <c r="Y564" i="2"/>
  <c r="BP564" i="2" s="1"/>
  <c r="BO563" i="2"/>
  <c r="BN563" i="2"/>
  <c r="BM563" i="2"/>
  <c r="Z563" i="2"/>
  <c r="Y563" i="2"/>
  <c r="BP563" i="2" s="1"/>
  <c r="BO562" i="2"/>
  <c r="BM562" i="2"/>
  <c r="Y562" i="2"/>
  <c r="Y565" i="2" s="1"/>
  <c r="BO561" i="2"/>
  <c r="BN561" i="2"/>
  <c r="BM561" i="2"/>
  <c r="Z561" i="2"/>
  <c r="Y561" i="2"/>
  <c r="BP561" i="2" s="1"/>
  <c r="Y559" i="2"/>
  <c r="X559" i="2"/>
  <c r="Y558" i="2"/>
  <c r="X558" i="2"/>
  <c r="BP557" i="2"/>
  <c r="BO557" i="2"/>
  <c r="BM557" i="2"/>
  <c r="Z557" i="2"/>
  <c r="Y557" i="2"/>
  <c r="BN557" i="2" s="1"/>
  <c r="BO556" i="2"/>
  <c r="BN556" i="2"/>
  <c r="BM556" i="2"/>
  <c r="Z556" i="2"/>
  <c r="Y556" i="2"/>
  <c r="BP556" i="2" s="1"/>
  <c r="BP555" i="2"/>
  <c r="BO555" i="2"/>
  <c r="BM555" i="2"/>
  <c r="Z555" i="2"/>
  <c r="Y555" i="2"/>
  <c r="BN555" i="2" s="1"/>
  <c r="BO554" i="2"/>
  <c r="BN554" i="2"/>
  <c r="BM554" i="2"/>
  <c r="Z554" i="2"/>
  <c r="Y554" i="2"/>
  <c r="BP554" i="2" s="1"/>
  <c r="BP553" i="2"/>
  <c r="BO553" i="2"/>
  <c r="BM553" i="2"/>
  <c r="Z553" i="2"/>
  <c r="Y553" i="2"/>
  <c r="BN553" i="2" s="1"/>
  <c r="BO552" i="2"/>
  <c r="BN552" i="2"/>
  <c r="BM552" i="2"/>
  <c r="Z552" i="2"/>
  <c r="Y552" i="2"/>
  <c r="BP552" i="2" s="1"/>
  <c r="BP551" i="2"/>
  <c r="BO551" i="2"/>
  <c r="BM551" i="2"/>
  <c r="Z551" i="2"/>
  <c r="Z558" i="2" s="1"/>
  <c r="Y551" i="2"/>
  <c r="BN551" i="2" s="1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P540" i="2"/>
  <c r="BO540" i="2"/>
  <c r="BN540" i="2"/>
  <c r="BM540" i="2"/>
  <c r="Z540" i="2"/>
  <c r="Y540" i="2"/>
  <c r="BP539" i="2"/>
  <c r="BO539" i="2"/>
  <c r="BN539" i="2"/>
  <c r="BM539" i="2"/>
  <c r="Y539" i="2"/>
  <c r="Z539" i="2" s="1"/>
  <c r="BP538" i="2"/>
  <c r="BO538" i="2"/>
  <c r="BN538" i="2"/>
  <c r="BM538" i="2"/>
  <c r="Z538" i="2"/>
  <c r="Y538" i="2"/>
  <c r="BP537" i="2"/>
  <c r="BO537" i="2"/>
  <c r="BN537" i="2"/>
  <c r="BM537" i="2"/>
  <c r="Y537" i="2"/>
  <c r="Z537" i="2" s="1"/>
  <c r="BP536" i="2"/>
  <c r="BO536" i="2"/>
  <c r="BN536" i="2"/>
  <c r="BM536" i="2"/>
  <c r="Z536" i="2"/>
  <c r="Y536" i="2"/>
  <c r="BP535" i="2"/>
  <c r="BO535" i="2"/>
  <c r="BN535" i="2"/>
  <c r="BM535" i="2"/>
  <c r="Y535" i="2"/>
  <c r="Y542" i="2" s="1"/>
  <c r="BP534" i="2"/>
  <c r="BO534" i="2"/>
  <c r="BM534" i="2"/>
  <c r="Z534" i="2"/>
  <c r="Y534" i="2"/>
  <c r="AD602" i="2" s="1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P523" i="2"/>
  <c r="BO523" i="2"/>
  <c r="BN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P517" i="2"/>
  <c r="BO517" i="2"/>
  <c r="BM517" i="2"/>
  <c r="Z517" i="2"/>
  <c r="Y517" i="2"/>
  <c r="BN517" i="2" s="1"/>
  <c r="P517" i="2"/>
  <c r="BO516" i="2"/>
  <c r="BM516" i="2"/>
  <c r="Y516" i="2"/>
  <c r="BP516" i="2" s="1"/>
  <c r="P516" i="2"/>
  <c r="BO515" i="2"/>
  <c r="BN515" i="2"/>
  <c r="BM515" i="2"/>
  <c r="Y515" i="2"/>
  <c r="Z515" i="2" s="1"/>
  <c r="P515" i="2"/>
  <c r="BP514" i="2"/>
  <c r="BO514" i="2"/>
  <c r="BN514" i="2"/>
  <c r="BM514" i="2"/>
  <c r="Z514" i="2"/>
  <c r="Y514" i="2"/>
  <c r="P514" i="2"/>
  <c r="BP513" i="2"/>
  <c r="BO513" i="2"/>
  <c r="BM513" i="2"/>
  <c r="Z513" i="2"/>
  <c r="Y513" i="2"/>
  <c r="BN513" i="2" s="1"/>
  <c r="P513" i="2"/>
  <c r="X511" i="2"/>
  <c r="X510" i="2"/>
  <c r="BP509" i="2"/>
  <c r="BO509" i="2"/>
  <c r="BM509" i="2"/>
  <c r="Z509" i="2"/>
  <c r="Y509" i="2"/>
  <c r="BN509" i="2" s="1"/>
  <c r="P509" i="2"/>
  <c r="BO508" i="2"/>
  <c r="BM508" i="2"/>
  <c r="Z508" i="2"/>
  <c r="Y508" i="2"/>
  <c r="Y511" i="2" s="1"/>
  <c r="P508" i="2"/>
  <c r="X506" i="2"/>
  <c r="X505" i="2"/>
  <c r="BO504" i="2"/>
  <c r="BM504" i="2"/>
  <c r="Z504" i="2"/>
  <c r="Y504" i="2"/>
  <c r="BP504" i="2" s="1"/>
  <c r="P504" i="2"/>
  <c r="BO503" i="2"/>
  <c r="BN503" i="2"/>
  <c r="BM503" i="2"/>
  <c r="Z503" i="2"/>
  <c r="Y503" i="2"/>
  <c r="BP503" i="2" s="1"/>
  <c r="P503" i="2"/>
  <c r="BP502" i="2"/>
  <c r="BO502" i="2"/>
  <c r="BN502" i="2"/>
  <c r="BM502" i="2"/>
  <c r="Y502" i="2"/>
  <c r="Z502" i="2" s="1"/>
  <c r="P502" i="2"/>
  <c r="BP501" i="2"/>
  <c r="BO501" i="2"/>
  <c r="BN501" i="2"/>
  <c r="BM501" i="2"/>
  <c r="Z501" i="2"/>
  <c r="Y501" i="2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P497" i="2"/>
  <c r="BO497" i="2"/>
  <c r="BN497" i="2"/>
  <c r="BM497" i="2"/>
  <c r="Z497" i="2"/>
  <c r="Y497" i="2"/>
  <c r="P497" i="2"/>
  <c r="Y493" i="2"/>
  <c r="X493" i="2"/>
  <c r="Y492" i="2"/>
  <c r="X492" i="2"/>
  <c r="BP491" i="2"/>
  <c r="BO491" i="2"/>
  <c r="BN491" i="2"/>
  <c r="BM491" i="2"/>
  <c r="Z491" i="2"/>
  <c r="Z492" i="2" s="1"/>
  <c r="Y491" i="2"/>
  <c r="AB602" i="2" s="1"/>
  <c r="P491" i="2"/>
  <c r="X488" i="2"/>
  <c r="X487" i="2"/>
  <c r="BP486" i="2"/>
  <c r="BO486" i="2"/>
  <c r="BN486" i="2"/>
  <c r="BM486" i="2"/>
  <c r="Z486" i="2"/>
  <c r="Y486" i="2"/>
  <c r="P486" i="2"/>
  <c r="BO485" i="2"/>
  <c r="BM485" i="2"/>
  <c r="Y485" i="2"/>
  <c r="BP485" i="2" s="1"/>
  <c r="P485" i="2"/>
  <c r="BP484" i="2"/>
  <c r="BO484" i="2"/>
  <c r="BN484" i="2"/>
  <c r="BM484" i="2"/>
  <c r="Y484" i="2"/>
  <c r="Z484" i="2" s="1"/>
  <c r="P484" i="2"/>
  <c r="Y481" i="2"/>
  <c r="X481" i="2"/>
  <c r="Y480" i="2"/>
  <c r="X480" i="2"/>
  <c r="BP479" i="2"/>
  <c r="BO479" i="2"/>
  <c r="BN479" i="2"/>
  <c r="BM479" i="2"/>
  <c r="Y479" i="2"/>
  <c r="Z479" i="2" s="1"/>
  <c r="Z480" i="2" s="1"/>
  <c r="P479" i="2"/>
  <c r="X477" i="2"/>
  <c r="X476" i="2"/>
  <c r="BP475" i="2"/>
  <c r="BO475" i="2"/>
  <c r="BN475" i="2"/>
  <c r="BM475" i="2"/>
  <c r="Y475" i="2"/>
  <c r="Z475" i="2" s="1"/>
  <c r="P475" i="2"/>
  <c r="BO474" i="2"/>
  <c r="BM474" i="2"/>
  <c r="Y474" i="2"/>
  <c r="BP474" i="2" s="1"/>
  <c r="P474" i="2"/>
  <c r="BP473" i="2"/>
  <c r="BO473" i="2"/>
  <c r="BM473" i="2"/>
  <c r="Z473" i="2"/>
  <c r="Y473" i="2"/>
  <c r="BN473" i="2" s="1"/>
  <c r="P473" i="2"/>
  <c r="BO472" i="2"/>
  <c r="BM472" i="2"/>
  <c r="Z472" i="2"/>
  <c r="Y472" i="2"/>
  <c r="Y477" i="2" s="1"/>
  <c r="P472" i="2"/>
  <c r="BO471" i="2"/>
  <c r="BN471" i="2"/>
  <c r="BM471" i="2"/>
  <c r="Z471" i="2"/>
  <c r="Y471" i="2"/>
  <c r="BP471" i="2" s="1"/>
  <c r="P471" i="2"/>
  <c r="BP470" i="2"/>
  <c r="BO470" i="2"/>
  <c r="BN470" i="2"/>
  <c r="BM470" i="2"/>
  <c r="Y470" i="2"/>
  <c r="Z470" i="2" s="1"/>
  <c r="P470" i="2"/>
  <c r="Y468" i="2"/>
  <c r="X468" i="2"/>
  <c r="Y467" i="2"/>
  <c r="X467" i="2"/>
  <c r="BP466" i="2"/>
  <c r="BO466" i="2"/>
  <c r="BN466" i="2"/>
  <c r="BM466" i="2"/>
  <c r="Y466" i="2"/>
  <c r="Z466" i="2" s="1"/>
  <c r="Z467" i="2" s="1"/>
  <c r="P466" i="2"/>
  <c r="Y463" i="2"/>
  <c r="X463" i="2"/>
  <c r="Y462" i="2"/>
  <c r="X462" i="2"/>
  <c r="BP461" i="2"/>
  <c r="BO461" i="2"/>
  <c r="BN461" i="2"/>
  <c r="BM461" i="2"/>
  <c r="Y461" i="2"/>
  <c r="Z461" i="2" s="1"/>
  <c r="Z462" i="2" s="1"/>
  <c r="P461" i="2"/>
  <c r="Y459" i="2"/>
  <c r="X459" i="2"/>
  <c r="X458" i="2"/>
  <c r="BP457" i="2"/>
  <c r="BO457" i="2"/>
  <c r="BN457" i="2"/>
  <c r="BM457" i="2"/>
  <c r="Y457" i="2"/>
  <c r="Z457" i="2" s="1"/>
  <c r="P457" i="2"/>
  <c r="BP456" i="2"/>
  <c r="BO456" i="2"/>
  <c r="BN456" i="2"/>
  <c r="BM456" i="2"/>
  <c r="Z456" i="2"/>
  <c r="Y456" i="2"/>
  <c r="Y458" i="2" s="1"/>
  <c r="P456" i="2"/>
  <c r="X454" i="2"/>
  <c r="X453" i="2"/>
  <c r="BP452" i="2"/>
  <c r="BO452" i="2"/>
  <c r="BN452" i="2"/>
  <c r="BM452" i="2"/>
  <c r="Z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P448" i="2"/>
  <c r="BO448" i="2"/>
  <c r="BN448" i="2"/>
  <c r="BM448" i="2"/>
  <c r="Z448" i="2"/>
  <c r="Y448" i="2"/>
  <c r="P448" i="2"/>
  <c r="BO447" i="2"/>
  <c r="BM447" i="2"/>
  <c r="Y447" i="2"/>
  <c r="BP447" i="2" s="1"/>
  <c r="P447" i="2"/>
  <c r="BP446" i="2"/>
  <c r="BO446" i="2"/>
  <c r="BN446" i="2"/>
  <c r="BM446" i="2"/>
  <c r="Y446" i="2"/>
  <c r="Z446" i="2" s="1"/>
  <c r="P446" i="2"/>
  <c r="BO445" i="2"/>
  <c r="BM445" i="2"/>
  <c r="Y445" i="2"/>
  <c r="BP445" i="2" s="1"/>
  <c r="P445" i="2"/>
  <c r="BP444" i="2"/>
  <c r="BO444" i="2"/>
  <c r="BM444" i="2"/>
  <c r="Z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P441" i="2"/>
  <c r="BO441" i="2"/>
  <c r="BN441" i="2"/>
  <c r="BM441" i="2"/>
  <c r="Z441" i="2"/>
  <c r="Y441" i="2"/>
  <c r="P441" i="2"/>
  <c r="BO440" i="2"/>
  <c r="BM440" i="2"/>
  <c r="Y440" i="2"/>
  <c r="BP440" i="2" s="1"/>
  <c r="P440" i="2"/>
  <c r="BP439" i="2"/>
  <c r="BO439" i="2"/>
  <c r="BN439" i="2"/>
  <c r="BM439" i="2"/>
  <c r="Y439" i="2"/>
  <c r="Z439" i="2" s="1"/>
  <c r="P439" i="2"/>
  <c r="BO438" i="2"/>
  <c r="BM438" i="2"/>
  <c r="Y438" i="2"/>
  <c r="P438" i="2"/>
  <c r="BP437" i="2"/>
  <c r="BO437" i="2"/>
  <c r="BM437" i="2"/>
  <c r="Z437" i="2"/>
  <c r="Y437" i="2"/>
  <c r="BN437" i="2" s="1"/>
  <c r="P437" i="2"/>
  <c r="BO436" i="2"/>
  <c r="BM436" i="2"/>
  <c r="Z436" i="2"/>
  <c r="Y436" i="2"/>
  <c r="BP436" i="2" s="1"/>
  <c r="P436" i="2"/>
  <c r="BO435" i="2"/>
  <c r="BN435" i="2"/>
  <c r="BM435" i="2"/>
  <c r="Z435" i="2"/>
  <c r="Y435" i="2"/>
  <c r="BP435" i="2" s="1"/>
  <c r="P435" i="2"/>
  <c r="BP434" i="2"/>
  <c r="BO434" i="2"/>
  <c r="BN434" i="2"/>
  <c r="BM434" i="2"/>
  <c r="Y434" i="2"/>
  <c r="Z434" i="2" s="1"/>
  <c r="P434" i="2"/>
  <c r="BP433" i="2"/>
  <c r="BO433" i="2"/>
  <c r="BN433" i="2"/>
  <c r="BM433" i="2"/>
  <c r="Z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P415" i="2"/>
  <c r="BO415" i="2"/>
  <c r="BN415" i="2"/>
  <c r="BM415" i="2"/>
  <c r="Z415" i="2"/>
  <c r="Y415" i="2"/>
  <c r="P415" i="2"/>
  <c r="BO414" i="2"/>
  <c r="BM414" i="2"/>
  <c r="Y414" i="2"/>
  <c r="BP414" i="2" s="1"/>
  <c r="P414" i="2"/>
  <c r="Y412" i="2"/>
  <c r="X412" i="2"/>
  <c r="X411" i="2"/>
  <c r="BO410" i="2"/>
  <c r="BM410" i="2"/>
  <c r="Y410" i="2"/>
  <c r="BP410" i="2" s="1"/>
  <c r="P410" i="2"/>
  <c r="BP409" i="2"/>
  <c r="BO409" i="2"/>
  <c r="BN409" i="2"/>
  <c r="BM409" i="2"/>
  <c r="Y409" i="2"/>
  <c r="Y411" i="2" s="1"/>
  <c r="P409" i="2"/>
  <c r="X407" i="2"/>
  <c r="X406" i="2"/>
  <c r="BP405" i="2"/>
  <c r="BO405" i="2"/>
  <c r="BN405" i="2"/>
  <c r="BM405" i="2"/>
  <c r="Y405" i="2"/>
  <c r="Z405" i="2" s="1"/>
  <c r="P405" i="2"/>
  <c r="BO404" i="2"/>
  <c r="BM404" i="2"/>
  <c r="Y404" i="2"/>
  <c r="P404" i="2"/>
  <c r="BP403" i="2"/>
  <c r="BO403" i="2"/>
  <c r="BM403" i="2"/>
  <c r="Z403" i="2"/>
  <c r="Y403" i="2"/>
  <c r="BN403" i="2" s="1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Y393" i="2"/>
  <c r="X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Y390" i="2"/>
  <c r="BP390" i="2" s="1"/>
  <c r="P390" i="2"/>
  <c r="Y388" i="2"/>
  <c r="X388" i="2"/>
  <c r="X387" i="2"/>
  <c r="BO386" i="2"/>
  <c r="BM386" i="2"/>
  <c r="Y386" i="2"/>
  <c r="BP386" i="2" s="1"/>
  <c r="P386" i="2"/>
  <c r="BP385" i="2"/>
  <c r="BO385" i="2"/>
  <c r="BN385" i="2"/>
  <c r="BM385" i="2"/>
  <c r="Y385" i="2"/>
  <c r="Y387" i="2" s="1"/>
  <c r="P385" i="2"/>
  <c r="X383" i="2"/>
  <c r="X382" i="2"/>
  <c r="BP381" i="2"/>
  <c r="BO381" i="2"/>
  <c r="BN381" i="2"/>
  <c r="BM381" i="2"/>
  <c r="Y381" i="2"/>
  <c r="Z381" i="2" s="1"/>
  <c r="P381" i="2"/>
  <c r="BO380" i="2"/>
  <c r="BM380" i="2"/>
  <c r="Y380" i="2"/>
  <c r="P380" i="2"/>
  <c r="BP379" i="2"/>
  <c r="BO379" i="2"/>
  <c r="BM379" i="2"/>
  <c r="Z379" i="2"/>
  <c r="Y379" i="2"/>
  <c r="BN379" i="2" s="1"/>
  <c r="P379" i="2"/>
  <c r="BO378" i="2"/>
  <c r="BM378" i="2"/>
  <c r="Y378" i="2"/>
  <c r="P378" i="2"/>
  <c r="BO377" i="2"/>
  <c r="BN377" i="2"/>
  <c r="BM377" i="2"/>
  <c r="Z377" i="2"/>
  <c r="Y377" i="2"/>
  <c r="BP377" i="2" s="1"/>
  <c r="P377" i="2"/>
  <c r="BP376" i="2"/>
  <c r="BO376" i="2"/>
  <c r="BN376" i="2"/>
  <c r="BM376" i="2"/>
  <c r="Y376" i="2"/>
  <c r="Z376" i="2" s="1"/>
  <c r="P376" i="2"/>
  <c r="BP375" i="2"/>
  <c r="BO375" i="2"/>
  <c r="BN375" i="2"/>
  <c r="BM375" i="2"/>
  <c r="Z375" i="2"/>
  <c r="Y375" i="2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Z367" i="2"/>
  <c r="Y367" i="2"/>
  <c r="P367" i="2"/>
  <c r="BO366" i="2"/>
  <c r="BM366" i="2"/>
  <c r="Y366" i="2"/>
  <c r="BP366" i="2" s="1"/>
  <c r="P366" i="2"/>
  <c r="BP365" i="2"/>
  <c r="BO365" i="2"/>
  <c r="BN365" i="2"/>
  <c r="BM365" i="2"/>
  <c r="Z365" i="2"/>
  <c r="Y365" i="2"/>
  <c r="Y369" i="2" s="1"/>
  <c r="P365" i="2"/>
  <c r="Y363" i="2"/>
  <c r="X363" i="2"/>
  <c r="Y362" i="2"/>
  <c r="X362" i="2"/>
  <c r="BP361" i="2"/>
  <c r="BO361" i="2"/>
  <c r="BN361" i="2"/>
  <c r="BM361" i="2"/>
  <c r="Z361" i="2"/>
  <c r="Z362" i="2" s="1"/>
  <c r="Y361" i="2"/>
  <c r="V602" i="2" s="1"/>
  <c r="P361" i="2"/>
  <c r="X358" i="2"/>
  <c r="X357" i="2"/>
  <c r="BP356" i="2"/>
  <c r="BO356" i="2"/>
  <c r="BN356" i="2"/>
  <c r="BM356" i="2"/>
  <c r="Z356" i="2"/>
  <c r="Y356" i="2"/>
  <c r="P356" i="2"/>
  <c r="BO355" i="2"/>
  <c r="BM355" i="2"/>
  <c r="Y355" i="2"/>
  <c r="P355" i="2"/>
  <c r="BP354" i="2"/>
  <c r="BO354" i="2"/>
  <c r="BN354" i="2"/>
  <c r="BM354" i="2"/>
  <c r="Y354" i="2"/>
  <c r="Z354" i="2" s="1"/>
  <c r="P354" i="2"/>
  <c r="X352" i="2"/>
  <c r="Y351" i="2"/>
  <c r="X351" i="2"/>
  <c r="BP350" i="2"/>
  <c r="BO350" i="2"/>
  <c r="BN350" i="2"/>
  <c r="BM350" i="2"/>
  <c r="Y350" i="2"/>
  <c r="Z350" i="2" s="1"/>
  <c r="P350" i="2"/>
  <c r="BO349" i="2"/>
  <c r="BM349" i="2"/>
  <c r="Y349" i="2"/>
  <c r="P349" i="2"/>
  <c r="BP348" i="2"/>
  <c r="BO348" i="2"/>
  <c r="BM348" i="2"/>
  <c r="Z348" i="2"/>
  <c r="Y348" i="2"/>
  <c r="BN348" i="2" s="1"/>
  <c r="BO347" i="2"/>
  <c r="BN347" i="2"/>
  <c r="BM347" i="2"/>
  <c r="Y347" i="2"/>
  <c r="X345" i="2"/>
  <c r="X344" i="2"/>
  <c r="BO343" i="2"/>
  <c r="BM343" i="2"/>
  <c r="Y343" i="2"/>
  <c r="P343" i="2"/>
  <c r="BP342" i="2"/>
  <c r="BO342" i="2"/>
  <c r="BM342" i="2"/>
  <c r="Z342" i="2"/>
  <c r="Y342" i="2"/>
  <c r="BN342" i="2" s="1"/>
  <c r="P342" i="2"/>
  <c r="BO341" i="2"/>
  <c r="BM341" i="2"/>
  <c r="Z341" i="2"/>
  <c r="Y341" i="2"/>
  <c r="P341" i="2"/>
  <c r="X339" i="2"/>
  <c r="X338" i="2"/>
  <c r="BO337" i="2"/>
  <c r="BM337" i="2"/>
  <c r="Y337" i="2"/>
  <c r="P337" i="2"/>
  <c r="BO336" i="2"/>
  <c r="BN336" i="2"/>
  <c r="BM336" i="2"/>
  <c r="Z336" i="2"/>
  <c r="Y336" i="2"/>
  <c r="BP336" i="2" s="1"/>
  <c r="P336" i="2"/>
  <c r="BP335" i="2"/>
  <c r="BO335" i="2"/>
  <c r="BN335" i="2"/>
  <c r="BM335" i="2"/>
  <c r="Z335" i="2"/>
  <c r="Y335" i="2"/>
  <c r="P335" i="2"/>
  <c r="BP334" i="2"/>
  <c r="BO334" i="2"/>
  <c r="BN334" i="2"/>
  <c r="BM334" i="2"/>
  <c r="Z334" i="2"/>
  <c r="Y334" i="2"/>
  <c r="P334" i="2"/>
  <c r="BP333" i="2"/>
  <c r="BO333" i="2"/>
  <c r="BM333" i="2"/>
  <c r="Y333" i="2"/>
  <c r="P333" i="2"/>
  <c r="BO332" i="2"/>
  <c r="BM332" i="2"/>
  <c r="Y332" i="2"/>
  <c r="BN332" i="2" s="1"/>
  <c r="P332" i="2"/>
  <c r="X330" i="2"/>
  <c r="X329" i="2"/>
  <c r="BO328" i="2"/>
  <c r="BM328" i="2"/>
  <c r="Z328" i="2"/>
  <c r="Y328" i="2"/>
  <c r="BP328" i="2" s="1"/>
  <c r="P328" i="2"/>
  <c r="BO327" i="2"/>
  <c r="BM327" i="2"/>
  <c r="Y327" i="2"/>
  <c r="BP327" i="2" s="1"/>
  <c r="P327" i="2"/>
  <c r="BP326" i="2"/>
  <c r="BO326" i="2"/>
  <c r="BN326" i="2"/>
  <c r="BM326" i="2"/>
  <c r="Z326" i="2"/>
  <c r="Y326" i="2"/>
  <c r="P326" i="2"/>
  <c r="BO325" i="2"/>
  <c r="BM325" i="2"/>
  <c r="Y325" i="2"/>
  <c r="P325" i="2"/>
  <c r="X323" i="2"/>
  <c r="X322" i="2"/>
  <c r="BO321" i="2"/>
  <c r="BM321" i="2"/>
  <c r="Y321" i="2"/>
  <c r="P321" i="2"/>
  <c r="BP320" i="2"/>
  <c r="BO320" i="2"/>
  <c r="BN320" i="2"/>
  <c r="BM320" i="2"/>
  <c r="Y320" i="2"/>
  <c r="Z320" i="2" s="1"/>
  <c r="P320" i="2"/>
  <c r="BO319" i="2"/>
  <c r="BM319" i="2"/>
  <c r="Y319" i="2"/>
  <c r="P319" i="2"/>
  <c r="BP318" i="2"/>
  <c r="BO318" i="2"/>
  <c r="BM318" i="2"/>
  <c r="Z318" i="2"/>
  <c r="Y318" i="2"/>
  <c r="BN318" i="2" s="1"/>
  <c r="P318" i="2"/>
  <c r="BO317" i="2"/>
  <c r="BM317" i="2"/>
  <c r="Y317" i="2"/>
  <c r="P317" i="2"/>
  <c r="BO316" i="2"/>
  <c r="BN316" i="2"/>
  <c r="BM316" i="2"/>
  <c r="Z316" i="2"/>
  <c r="Y316" i="2"/>
  <c r="BP316" i="2" s="1"/>
  <c r="BP315" i="2"/>
  <c r="BO315" i="2"/>
  <c r="BN315" i="2"/>
  <c r="BM315" i="2"/>
  <c r="Z315" i="2"/>
  <c r="Y315" i="2"/>
  <c r="P315" i="2"/>
  <c r="BO314" i="2"/>
  <c r="BM314" i="2"/>
  <c r="Y314" i="2"/>
  <c r="P314" i="2"/>
  <c r="Y311" i="2"/>
  <c r="X311" i="2"/>
  <c r="X310" i="2"/>
  <c r="BO309" i="2"/>
  <c r="BM309" i="2"/>
  <c r="Y309" i="2"/>
  <c r="P309" i="2"/>
  <c r="BP308" i="2"/>
  <c r="BO308" i="2"/>
  <c r="BN308" i="2"/>
  <c r="BM308" i="2"/>
  <c r="Y308" i="2"/>
  <c r="Y310" i="2" s="1"/>
  <c r="P308" i="2"/>
  <c r="Y306" i="2"/>
  <c r="X306" i="2"/>
  <c r="Y305" i="2"/>
  <c r="X305" i="2"/>
  <c r="BP304" i="2"/>
  <c r="BO304" i="2"/>
  <c r="BN304" i="2"/>
  <c r="BM304" i="2"/>
  <c r="Y304" i="2"/>
  <c r="Z304" i="2" s="1"/>
  <c r="Z305" i="2" s="1"/>
  <c r="P304" i="2"/>
  <c r="Y301" i="2"/>
  <c r="X301" i="2"/>
  <c r="Y300" i="2"/>
  <c r="X300" i="2"/>
  <c r="BP299" i="2"/>
  <c r="BO299" i="2"/>
  <c r="BN299" i="2"/>
  <c r="BM299" i="2"/>
  <c r="Y299" i="2"/>
  <c r="S602" i="2" s="1"/>
  <c r="P299" i="2"/>
  <c r="X296" i="2"/>
  <c r="Y295" i="2"/>
  <c r="X295" i="2"/>
  <c r="BP294" i="2"/>
  <c r="BO294" i="2"/>
  <c r="BN294" i="2"/>
  <c r="BM294" i="2"/>
  <c r="Y294" i="2"/>
  <c r="Z294" i="2" s="1"/>
  <c r="P294" i="2"/>
  <c r="BO293" i="2"/>
  <c r="BM293" i="2"/>
  <c r="Y293" i="2"/>
  <c r="P293" i="2"/>
  <c r="BP292" i="2"/>
  <c r="BO292" i="2"/>
  <c r="BM292" i="2"/>
  <c r="Z292" i="2"/>
  <c r="Y292" i="2"/>
  <c r="BN292" i="2" s="1"/>
  <c r="P292" i="2"/>
  <c r="BO291" i="2"/>
  <c r="BM291" i="2"/>
  <c r="Y291" i="2"/>
  <c r="P291" i="2"/>
  <c r="BO290" i="2"/>
  <c r="BN290" i="2"/>
  <c r="BM290" i="2"/>
  <c r="Z290" i="2"/>
  <c r="Y290" i="2"/>
  <c r="R602" i="2" s="1"/>
  <c r="P290" i="2"/>
  <c r="X287" i="2"/>
  <c r="Y286" i="2"/>
  <c r="X286" i="2"/>
  <c r="BO285" i="2"/>
  <c r="BN285" i="2"/>
  <c r="BM285" i="2"/>
  <c r="Z285" i="2"/>
  <c r="Y285" i="2"/>
  <c r="BP285" i="2" s="1"/>
  <c r="P285" i="2"/>
  <c r="BP284" i="2"/>
  <c r="BO284" i="2"/>
  <c r="BN284" i="2"/>
  <c r="BM284" i="2"/>
  <c r="Z284" i="2"/>
  <c r="Y284" i="2"/>
  <c r="P284" i="2"/>
  <c r="BP283" i="2"/>
  <c r="BO283" i="2"/>
  <c r="BN283" i="2"/>
  <c r="BM283" i="2"/>
  <c r="Z283" i="2"/>
  <c r="Z286" i="2" s="1"/>
  <c r="Y283" i="2"/>
  <c r="Q602" i="2" s="1"/>
  <c r="P283" i="2"/>
  <c r="Y280" i="2"/>
  <c r="X280" i="2"/>
  <c r="X279" i="2"/>
  <c r="BP278" i="2"/>
  <c r="BO278" i="2"/>
  <c r="BN278" i="2"/>
  <c r="BM278" i="2"/>
  <c r="Z278" i="2"/>
  <c r="Z279" i="2" s="1"/>
  <c r="Y278" i="2"/>
  <c r="Y279" i="2" s="1"/>
  <c r="P278" i="2"/>
  <c r="X275" i="2"/>
  <c r="X274" i="2"/>
  <c r="BP273" i="2"/>
  <c r="BO273" i="2"/>
  <c r="BN273" i="2"/>
  <c r="BM273" i="2"/>
  <c r="Z273" i="2"/>
  <c r="Y273" i="2"/>
  <c r="P273" i="2"/>
  <c r="BP272" i="2"/>
  <c r="BO272" i="2"/>
  <c r="BM272" i="2"/>
  <c r="Y272" i="2"/>
  <c r="P272" i="2"/>
  <c r="BO271" i="2"/>
  <c r="BM271" i="2"/>
  <c r="Z271" i="2"/>
  <c r="Y271" i="2"/>
  <c r="BP271" i="2" s="1"/>
  <c r="P271" i="2"/>
  <c r="BO270" i="2"/>
  <c r="BM270" i="2"/>
  <c r="Y270" i="2"/>
  <c r="P270" i="2"/>
  <c r="BP269" i="2"/>
  <c r="BO269" i="2"/>
  <c r="BN269" i="2"/>
  <c r="BM269" i="2"/>
  <c r="Z269" i="2"/>
  <c r="Y269" i="2"/>
  <c r="BO268" i="2"/>
  <c r="BN268" i="2"/>
  <c r="BM268" i="2"/>
  <c r="Z268" i="2"/>
  <c r="Y268" i="2"/>
  <c r="P268" i="2"/>
  <c r="X265" i="2"/>
  <c r="X264" i="2"/>
  <c r="BO263" i="2"/>
  <c r="BN263" i="2"/>
  <c r="BM263" i="2"/>
  <c r="Z263" i="2"/>
  <c r="Y263" i="2"/>
  <c r="BP263" i="2" s="1"/>
  <c r="P263" i="2"/>
  <c r="BP262" i="2"/>
  <c r="BO262" i="2"/>
  <c r="BN262" i="2"/>
  <c r="BM262" i="2"/>
  <c r="Z262" i="2"/>
  <c r="Y262" i="2"/>
  <c r="P262" i="2"/>
  <c r="BP261" i="2"/>
  <c r="BO261" i="2"/>
  <c r="BN261" i="2"/>
  <c r="BM261" i="2"/>
  <c r="Z261" i="2"/>
  <c r="Y261" i="2"/>
  <c r="P261" i="2"/>
  <c r="BP260" i="2"/>
  <c r="BO260" i="2"/>
  <c r="BM260" i="2"/>
  <c r="Y260" i="2"/>
  <c r="P260" i="2"/>
  <c r="BO259" i="2"/>
  <c r="BM259" i="2"/>
  <c r="Y259" i="2"/>
  <c r="Y264" i="2" s="1"/>
  <c r="P259" i="2"/>
  <c r="BO258" i="2"/>
  <c r="BM258" i="2"/>
  <c r="Z258" i="2"/>
  <c r="Y258" i="2"/>
  <c r="P258" i="2"/>
  <c r="BP257" i="2"/>
  <c r="BO257" i="2"/>
  <c r="BN257" i="2"/>
  <c r="BM257" i="2"/>
  <c r="Z257" i="2"/>
  <c r="Y257" i="2"/>
  <c r="P257" i="2"/>
  <c r="BO256" i="2"/>
  <c r="BN256" i="2"/>
  <c r="BM256" i="2"/>
  <c r="Y256" i="2"/>
  <c r="P256" i="2"/>
  <c r="Y253" i="2"/>
  <c r="X253" i="2"/>
  <c r="X252" i="2"/>
  <c r="BO251" i="2"/>
  <c r="BN251" i="2"/>
  <c r="BM251" i="2"/>
  <c r="Y251" i="2"/>
  <c r="P251" i="2"/>
  <c r="BP250" i="2"/>
  <c r="BO250" i="2"/>
  <c r="BN250" i="2"/>
  <c r="BM250" i="2"/>
  <c r="Y250" i="2"/>
  <c r="Z250" i="2" s="1"/>
  <c r="P250" i="2"/>
  <c r="BP249" i="2"/>
  <c r="BO249" i="2"/>
  <c r="BM249" i="2"/>
  <c r="Y249" i="2"/>
  <c r="BN249" i="2" s="1"/>
  <c r="P249" i="2"/>
  <c r="BO248" i="2"/>
  <c r="BM248" i="2"/>
  <c r="Z248" i="2"/>
  <c r="Y248" i="2"/>
  <c r="BN248" i="2" s="1"/>
  <c r="P248" i="2"/>
  <c r="BO247" i="2"/>
  <c r="BN247" i="2"/>
  <c r="BM247" i="2"/>
  <c r="Y247" i="2"/>
  <c r="BP247" i="2" s="1"/>
  <c r="P247" i="2"/>
  <c r="BO246" i="2"/>
  <c r="BN246" i="2"/>
  <c r="BM246" i="2"/>
  <c r="Z246" i="2"/>
  <c r="Y246" i="2"/>
  <c r="BP246" i="2" s="1"/>
  <c r="P246" i="2"/>
  <c r="BP245" i="2"/>
  <c r="BO245" i="2"/>
  <c r="BN245" i="2"/>
  <c r="BM245" i="2"/>
  <c r="Z245" i="2"/>
  <c r="Y245" i="2"/>
  <c r="P245" i="2"/>
  <c r="BO244" i="2"/>
  <c r="BN244" i="2"/>
  <c r="BM244" i="2"/>
  <c r="Z244" i="2"/>
  <c r="Y244" i="2"/>
  <c r="P244" i="2"/>
  <c r="Y241" i="2"/>
  <c r="X241" i="2"/>
  <c r="X240" i="2"/>
  <c r="BO239" i="2"/>
  <c r="BM239" i="2"/>
  <c r="Z239" i="2"/>
  <c r="Y239" i="2"/>
  <c r="BP239" i="2" s="1"/>
  <c r="P239" i="2"/>
  <c r="BP238" i="2"/>
  <c r="BO238" i="2"/>
  <c r="BM238" i="2"/>
  <c r="Y238" i="2"/>
  <c r="P238" i="2"/>
  <c r="BO237" i="2"/>
  <c r="BM237" i="2"/>
  <c r="Z237" i="2"/>
  <c r="Y237" i="2"/>
  <c r="BP237" i="2" s="1"/>
  <c r="P237" i="2"/>
  <c r="BO236" i="2"/>
  <c r="BM236" i="2"/>
  <c r="Z236" i="2"/>
  <c r="Y236" i="2"/>
  <c r="P236" i="2"/>
  <c r="BP235" i="2"/>
  <c r="BO235" i="2"/>
  <c r="BN235" i="2"/>
  <c r="BM235" i="2"/>
  <c r="Z235" i="2"/>
  <c r="Y235" i="2"/>
  <c r="Y240" i="2" s="1"/>
  <c r="P235" i="2"/>
  <c r="X233" i="2"/>
  <c r="X232" i="2"/>
  <c r="BP231" i="2"/>
  <c r="BO231" i="2"/>
  <c r="BN231" i="2"/>
  <c r="BM231" i="2"/>
  <c r="Z231" i="2"/>
  <c r="Y231" i="2"/>
  <c r="P231" i="2"/>
  <c r="BO230" i="2"/>
  <c r="BM230" i="2"/>
  <c r="Y230" i="2"/>
  <c r="BN230" i="2" s="1"/>
  <c r="P230" i="2"/>
  <c r="BP229" i="2"/>
  <c r="BO229" i="2"/>
  <c r="BN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N225" i="2"/>
  <c r="BM225" i="2"/>
  <c r="Z225" i="2"/>
  <c r="Y225" i="2"/>
  <c r="BP225" i="2" s="1"/>
  <c r="P225" i="2"/>
  <c r="BP224" i="2"/>
  <c r="BO224" i="2"/>
  <c r="BN224" i="2"/>
  <c r="BM224" i="2"/>
  <c r="Z224" i="2"/>
  <c r="Y224" i="2"/>
  <c r="P224" i="2"/>
  <c r="BO223" i="2"/>
  <c r="BM223" i="2"/>
  <c r="Z223" i="2"/>
  <c r="Y223" i="2"/>
  <c r="BP223" i="2" s="1"/>
  <c r="P223" i="2"/>
  <c r="BP222" i="2"/>
  <c r="BO222" i="2"/>
  <c r="BM222" i="2"/>
  <c r="Y222" i="2"/>
  <c r="P222" i="2"/>
  <c r="BO221" i="2"/>
  <c r="BM221" i="2"/>
  <c r="Z221" i="2"/>
  <c r="Y221" i="2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P215" i="2"/>
  <c r="BO215" i="2"/>
  <c r="BN215" i="2"/>
  <c r="BM215" i="2"/>
  <c r="Z215" i="2"/>
  <c r="Y215" i="2"/>
  <c r="P215" i="2"/>
  <c r="BO214" i="2"/>
  <c r="BM214" i="2"/>
  <c r="Y214" i="2"/>
  <c r="BP214" i="2" s="1"/>
  <c r="P214" i="2"/>
  <c r="BP213" i="2"/>
  <c r="BO213" i="2"/>
  <c r="BN213" i="2"/>
  <c r="BM213" i="2"/>
  <c r="Y213" i="2"/>
  <c r="Z213" i="2" s="1"/>
  <c r="P213" i="2"/>
  <c r="BP212" i="2"/>
  <c r="BO212" i="2"/>
  <c r="BN212" i="2"/>
  <c r="BM212" i="2"/>
  <c r="Z212" i="2"/>
  <c r="Y212" i="2"/>
  <c r="P212" i="2"/>
  <c r="BO211" i="2"/>
  <c r="BM211" i="2"/>
  <c r="Y211" i="2"/>
  <c r="BN211" i="2" s="1"/>
  <c r="P211" i="2"/>
  <c r="BP210" i="2"/>
  <c r="BO210" i="2"/>
  <c r="BN210" i="2"/>
  <c r="BM210" i="2"/>
  <c r="Y210" i="2"/>
  <c r="P210" i="2"/>
  <c r="X208" i="2"/>
  <c r="X207" i="2"/>
  <c r="BP206" i="2"/>
  <c r="BO206" i="2"/>
  <c r="BN206" i="2"/>
  <c r="BM206" i="2"/>
  <c r="Z206" i="2"/>
  <c r="Y206" i="2"/>
  <c r="P206" i="2"/>
  <c r="BO205" i="2"/>
  <c r="BM205" i="2"/>
  <c r="Y205" i="2"/>
  <c r="P205" i="2"/>
  <c r="Y203" i="2"/>
  <c r="X203" i="2"/>
  <c r="Y202" i="2"/>
  <c r="X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X197" i="2"/>
  <c r="X196" i="2"/>
  <c r="BP195" i="2"/>
  <c r="BO195" i="2"/>
  <c r="BN195" i="2"/>
  <c r="BM195" i="2"/>
  <c r="Z195" i="2"/>
  <c r="Y195" i="2"/>
  <c r="P195" i="2"/>
  <c r="BO194" i="2"/>
  <c r="BM194" i="2"/>
  <c r="Z194" i="2"/>
  <c r="Y194" i="2"/>
  <c r="BP194" i="2" s="1"/>
  <c r="P194" i="2"/>
  <c r="BP193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N191" i="2"/>
  <c r="BM191" i="2"/>
  <c r="Y191" i="2"/>
  <c r="BP191" i="2" s="1"/>
  <c r="P191" i="2"/>
  <c r="BP190" i="2"/>
  <c r="BO190" i="2"/>
  <c r="BN190" i="2"/>
  <c r="BM190" i="2"/>
  <c r="Z190" i="2"/>
  <c r="Y190" i="2"/>
  <c r="P190" i="2"/>
  <c r="BP189" i="2"/>
  <c r="BO189" i="2"/>
  <c r="BN189" i="2"/>
  <c r="BM189" i="2"/>
  <c r="Z189" i="2"/>
  <c r="Y189" i="2"/>
  <c r="P189" i="2"/>
  <c r="BO188" i="2"/>
  <c r="BM188" i="2"/>
  <c r="Y188" i="2"/>
  <c r="Y197" i="2" s="1"/>
  <c r="P188" i="2"/>
  <c r="X184" i="2"/>
  <c r="X183" i="2"/>
  <c r="BO182" i="2"/>
  <c r="BN182" i="2"/>
  <c r="BM182" i="2"/>
  <c r="Y182" i="2"/>
  <c r="Z182" i="2" s="1"/>
  <c r="P182" i="2"/>
  <c r="BP181" i="2"/>
  <c r="BO181" i="2"/>
  <c r="BN181" i="2"/>
  <c r="BM181" i="2"/>
  <c r="Z181" i="2"/>
  <c r="Y181" i="2"/>
  <c r="P181" i="2"/>
  <c r="BO180" i="2"/>
  <c r="BM180" i="2"/>
  <c r="Y180" i="2"/>
  <c r="BN180" i="2" s="1"/>
  <c r="P180" i="2"/>
  <c r="X178" i="2"/>
  <c r="X177" i="2"/>
  <c r="BO176" i="2"/>
  <c r="BM176" i="2"/>
  <c r="Z176" i="2"/>
  <c r="Y176" i="2"/>
  <c r="BN176" i="2" s="1"/>
  <c r="P176" i="2"/>
  <c r="BP175" i="2"/>
  <c r="BO175" i="2"/>
  <c r="BN175" i="2"/>
  <c r="BM175" i="2"/>
  <c r="Z175" i="2"/>
  <c r="Y175" i="2"/>
  <c r="P175" i="2"/>
  <c r="BO174" i="2"/>
  <c r="BM174" i="2"/>
  <c r="Y174" i="2"/>
  <c r="BP174" i="2" s="1"/>
  <c r="P174" i="2"/>
  <c r="BP173" i="2"/>
  <c r="BO173" i="2"/>
  <c r="BN173" i="2"/>
  <c r="BM173" i="2"/>
  <c r="Z173" i="2"/>
  <c r="Y173" i="2"/>
  <c r="P173" i="2"/>
  <c r="BP172" i="2"/>
  <c r="BO172" i="2"/>
  <c r="BN172" i="2"/>
  <c r="BM172" i="2"/>
  <c r="Z172" i="2"/>
  <c r="Y172" i="2"/>
  <c r="Y178" i="2" s="1"/>
  <c r="P172" i="2"/>
  <c r="X170" i="2"/>
  <c r="X169" i="2"/>
  <c r="BO168" i="2"/>
  <c r="BM168" i="2"/>
  <c r="Y168" i="2"/>
  <c r="BP168" i="2" s="1"/>
  <c r="P168" i="2"/>
  <c r="BO167" i="2"/>
  <c r="BM167" i="2"/>
  <c r="Z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Y162" i="2" s="1"/>
  <c r="P161" i="2"/>
  <c r="BO160" i="2"/>
  <c r="BN160" i="2"/>
  <c r="BM160" i="2"/>
  <c r="Z160" i="2"/>
  <c r="Y160" i="2"/>
  <c r="P160" i="2"/>
  <c r="Y158" i="2"/>
  <c r="X158" i="2"/>
  <c r="Y157" i="2"/>
  <c r="X157" i="2"/>
  <c r="BO156" i="2"/>
  <c r="BM156" i="2"/>
  <c r="Y156" i="2"/>
  <c r="BP156" i="2" s="1"/>
  <c r="P156" i="2"/>
  <c r="BP155" i="2"/>
  <c r="BO155" i="2"/>
  <c r="BN155" i="2"/>
  <c r="BM155" i="2"/>
  <c r="Z155" i="2"/>
  <c r="Y155" i="2"/>
  <c r="P155" i="2"/>
  <c r="X153" i="2"/>
  <c r="X152" i="2"/>
  <c r="BP151" i="2"/>
  <c r="BO151" i="2"/>
  <c r="BN151" i="2"/>
  <c r="BM151" i="2"/>
  <c r="Z151" i="2"/>
  <c r="Y151" i="2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Y142" i="2" s="1"/>
  <c r="P137" i="2"/>
  <c r="BO136" i="2"/>
  <c r="BN136" i="2"/>
  <c r="BM136" i="2"/>
  <c r="Z136" i="2"/>
  <c r="Y136" i="2"/>
  <c r="BP136" i="2" s="1"/>
  <c r="P136" i="2"/>
  <c r="BP135" i="2"/>
  <c r="BO135" i="2"/>
  <c r="BN135" i="2"/>
  <c r="BM135" i="2"/>
  <c r="Z135" i="2"/>
  <c r="Y135" i="2"/>
  <c r="P135" i="2"/>
  <c r="X133" i="2"/>
  <c r="X132" i="2"/>
  <c r="BP131" i="2"/>
  <c r="BO131" i="2"/>
  <c r="BN131" i="2"/>
  <c r="BM131" i="2"/>
  <c r="Z131" i="2"/>
  <c r="Y131" i="2"/>
  <c r="P131" i="2"/>
  <c r="BP130" i="2"/>
  <c r="BO130" i="2"/>
  <c r="BN130" i="2"/>
  <c r="BM130" i="2"/>
  <c r="Y130" i="2"/>
  <c r="Z130" i="2" s="1"/>
  <c r="BO129" i="2"/>
  <c r="BM129" i="2"/>
  <c r="Y129" i="2"/>
  <c r="Z129" i="2" s="1"/>
  <c r="P129" i="2"/>
  <c r="BP128" i="2"/>
  <c r="BO128" i="2"/>
  <c r="BN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Z123" i="2"/>
  <c r="Y123" i="2"/>
  <c r="BP123" i="2" s="1"/>
  <c r="P123" i="2"/>
  <c r="BP122" i="2"/>
  <c r="BO122" i="2"/>
  <c r="BN122" i="2"/>
  <c r="BM122" i="2"/>
  <c r="Y122" i="2"/>
  <c r="Z122" i="2" s="1"/>
  <c r="P122" i="2"/>
  <c r="BO121" i="2"/>
  <c r="BN121" i="2"/>
  <c r="BM121" i="2"/>
  <c r="Z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Y119" i="2"/>
  <c r="F602" i="2" s="1"/>
  <c r="P119" i="2"/>
  <c r="X116" i="2"/>
  <c r="X115" i="2"/>
  <c r="BO114" i="2"/>
  <c r="BM114" i="2"/>
  <c r="Y114" i="2"/>
  <c r="Z114" i="2" s="1"/>
  <c r="P114" i="2"/>
  <c r="BO113" i="2"/>
  <c r="BN113" i="2"/>
  <c r="BM113" i="2"/>
  <c r="Y113" i="2"/>
  <c r="Z113" i="2" s="1"/>
  <c r="P113" i="2"/>
  <c r="BP112" i="2"/>
  <c r="BO112" i="2"/>
  <c r="BN112" i="2"/>
  <c r="BM112" i="2"/>
  <c r="Z112" i="2"/>
  <c r="Y112" i="2"/>
  <c r="P112" i="2"/>
  <c r="BO111" i="2"/>
  <c r="BM111" i="2"/>
  <c r="Y111" i="2"/>
  <c r="BN111" i="2" s="1"/>
  <c r="P111" i="2"/>
  <c r="BP110" i="2"/>
  <c r="BO110" i="2"/>
  <c r="BN110" i="2"/>
  <c r="BM110" i="2"/>
  <c r="Y110" i="2"/>
  <c r="Z110" i="2" s="1"/>
  <c r="P110" i="2"/>
  <c r="X108" i="2"/>
  <c r="X107" i="2"/>
  <c r="BP106" i="2"/>
  <c r="BO106" i="2"/>
  <c r="BN106" i="2"/>
  <c r="BM106" i="2"/>
  <c r="Z106" i="2"/>
  <c r="Y106" i="2"/>
  <c r="P106" i="2"/>
  <c r="BO105" i="2"/>
  <c r="BM105" i="2"/>
  <c r="Y105" i="2"/>
  <c r="BP105" i="2" s="1"/>
  <c r="P105" i="2"/>
  <c r="BP104" i="2"/>
  <c r="BO104" i="2"/>
  <c r="BN104" i="2"/>
  <c r="BM104" i="2"/>
  <c r="Y104" i="2"/>
  <c r="Y107" i="2" s="1"/>
  <c r="P104" i="2"/>
  <c r="X101" i="2"/>
  <c r="X100" i="2"/>
  <c r="BP99" i="2"/>
  <c r="BO99" i="2"/>
  <c r="BN99" i="2"/>
  <c r="BM99" i="2"/>
  <c r="Y99" i="2"/>
  <c r="Z99" i="2" s="1"/>
  <c r="P99" i="2"/>
  <c r="BO98" i="2"/>
  <c r="BM98" i="2"/>
  <c r="Y98" i="2"/>
  <c r="Y100" i="2" s="1"/>
  <c r="P98" i="2"/>
  <c r="BP97" i="2"/>
  <c r="BO97" i="2"/>
  <c r="BM97" i="2"/>
  <c r="Y97" i="2"/>
  <c r="BN97" i="2" s="1"/>
  <c r="P97" i="2"/>
  <c r="X95" i="2"/>
  <c r="X94" i="2"/>
  <c r="BP93" i="2"/>
  <c r="BO93" i="2"/>
  <c r="BM93" i="2"/>
  <c r="Y93" i="2"/>
  <c r="BN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N87" i="2"/>
  <c r="BM87" i="2"/>
  <c r="Y87" i="2"/>
  <c r="BP87" i="2" s="1"/>
  <c r="P87" i="2"/>
  <c r="BP86" i="2"/>
  <c r="BO86" i="2"/>
  <c r="BN86" i="2"/>
  <c r="BM86" i="2"/>
  <c r="Z86" i="2"/>
  <c r="Y86" i="2"/>
  <c r="P86" i="2"/>
  <c r="BO85" i="2"/>
  <c r="BM85" i="2"/>
  <c r="Z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Z83" i="2"/>
  <c r="Y83" i="2"/>
  <c r="Y90" i="2" s="1"/>
  <c r="P83" i="2"/>
  <c r="Y81" i="2"/>
  <c r="X81" i="2"/>
  <c r="X80" i="2"/>
  <c r="BO79" i="2"/>
  <c r="BM79" i="2"/>
  <c r="Z79" i="2"/>
  <c r="Y79" i="2"/>
  <c r="BN79" i="2" s="1"/>
  <c r="P79" i="2"/>
  <c r="BP78" i="2"/>
  <c r="BO78" i="2"/>
  <c r="BN78" i="2"/>
  <c r="BM78" i="2"/>
  <c r="Z78" i="2"/>
  <c r="Z80" i="2" s="1"/>
  <c r="Y78" i="2"/>
  <c r="P78" i="2"/>
  <c r="X76" i="2"/>
  <c r="X75" i="2"/>
  <c r="BP74" i="2"/>
  <c r="BO74" i="2"/>
  <c r="BN74" i="2"/>
  <c r="BM74" i="2"/>
  <c r="Z74" i="2"/>
  <c r="Y74" i="2"/>
  <c r="P74" i="2"/>
  <c r="BO73" i="2"/>
  <c r="BM73" i="2"/>
  <c r="Y73" i="2"/>
  <c r="BN73" i="2" s="1"/>
  <c r="P73" i="2"/>
  <c r="BO72" i="2"/>
  <c r="BM72" i="2"/>
  <c r="Y72" i="2"/>
  <c r="BP72" i="2" s="1"/>
  <c r="BP71" i="2"/>
  <c r="BO71" i="2"/>
  <c r="BN71" i="2"/>
  <c r="BM71" i="2"/>
  <c r="Z71" i="2"/>
  <c r="Y71" i="2"/>
  <c r="P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Z68" i="2"/>
  <c r="Y68" i="2"/>
  <c r="P68" i="2"/>
  <c r="Y65" i="2"/>
  <c r="X65" i="2"/>
  <c r="X64" i="2"/>
  <c r="BO63" i="2"/>
  <c r="BM63" i="2"/>
  <c r="Z63" i="2"/>
  <c r="Y63" i="2"/>
  <c r="BN63" i="2" s="1"/>
  <c r="P63" i="2"/>
  <c r="BP62" i="2"/>
  <c r="BO62" i="2"/>
  <c r="BN62" i="2"/>
  <c r="BM62" i="2"/>
  <c r="Z62" i="2"/>
  <c r="Z64" i="2" s="1"/>
  <c r="Y62" i="2"/>
  <c r="P62" i="2"/>
  <c r="X60" i="2"/>
  <c r="X59" i="2"/>
  <c r="BP58" i="2"/>
  <c r="BO58" i="2"/>
  <c r="BN58" i="2"/>
  <c r="BM58" i="2"/>
  <c r="Z58" i="2"/>
  <c r="Y58" i="2"/>
  <c r="P58" i="2"/>
  <c r="BO57" i="2"/>
  <c r="BM57" i="2"/>
  <c r="Y57" i="2"/>
  <c r="BP57" i="2" s="1"/>
  <c r="P57" i="2"/>
  <c r="BO56" i="2"/>
  <c r="BM56" i="2"/>
  <c r="Y56" i="2"/>
  <c r="BP56" i="2" s="1"/>
  <c r="P56" i="2"/>
  <c r="BP55" i="2"/>
  <c r="BO55" i="2"/>
  <c r="BN55" i="2"/>
  <c r="BM55" i="2"/>
  <c r="Y55" i="2"/>
  <c r="Z55" i="2" s="1"/>
  <c r="P55" i="2"/>
  <c r="BO54" i="2"/>
  <c r="BM54" i="2"/>
  <c r="Y54" i="2"/>
  <c r="BP54" i="2" s="1"/>
  <c r="P54" i="2"/>
  <c r="BP53" i="2"/>
  <c r="BO53" i="2"/>
  <c r="BM53" i="2"/>
  <c r="Y53" i="2"/>
  <c r="P53" i="2"/>
  <c r="X49" i="2"/>
  <c r="Y48" i="2"/>
  <c r="X48" i="2"/>
  <c r="BP47" i="2"/>
  <c r="BO47" i="2"/>
  <c r="BM47" i="2"/>
  <c r="Y47" i="2"/>
  <c r="BN47" i="2" s="1"/>
  <c r="P47" i="2"/>
  <c r="X45" i="2"/>
  <c r="Y44" i="2"/>
  <c r="X44" i="2"/>
  <c r="BP43" i="2"/>
  <c r="BO43" i="2"/>
  <c r="BM43" i="2"/>
  <c r="Y43" i="2"/>
  <c r="BN43" i="2" s="1"/>
  <c r="P43" i="2"/>
  <c r="X41" i="2"/>
  <c r="Y40" i="2"/>
  <c r="X40" i="2"/>
  <c r="BP39" i="2"/>
  <c r="BO39" i="2"/>
  <c r="BM39" i="2"/>
  <c r="Y39" i="2"/>
  <c r="BN39" i="2" s="1"/>
  <c r="P39" i="2"/>
  <c r="X37" i="2"/>
  <c r="X36" i="2"/>
  <c r="BP35" i="2"/>
  <c r="BO35" i="2"/>
  <c r="BM35" i="2"/>
  <c r="Y35" i="2"/>
  <c r="BN35" i="2" s="1"/>
  <c r="P35" i="2"/>
  <c r="BO34" i="2"/>
  <c r="BM34" i="2"/>
  <c r="Y34" i="2"/>
  <c r="Z34" i="2" s="1"/>
  <c r="P34" i="2"/>
  <c r="BO33" i="2"/>
  <c r="BN33" i="2"/>
  <c r="BM33" i="2"/>
  <c r="Y33" i="2"/>
  <c r="BP33" i="2" s="1"/>
  <c r="BO32" i="2"/>
  <c r="BM32" i="2"/>
  <c r="Y32" i="2"/>
  <c r="BP32" i="2" s="1"/>
  <c r="BO31" i="2"/>
  <c r="BN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BP29" i="2" s="1"/>
  <c r="P29" i="2"/>
  <c r="BP28" i="2"/>
  <c r="BO28" i="2"/>
  <c r="BN28" i="2"/>
  <c r="BM28" i="2"/>
  <c r="Z28" i="2"/>
  <c r="Y28" i="2"/>
  <c r="P28" i="2"/>
  <c r="BO27" i="2"/>
  <c r="BM27" i="2"/>
  <c r="Y27" i="2"/>
  <c r="BN27" i="2" s="1"/>
  <c r="P27" i="2"/>
  <c r="BP26" i="2"/>
  <c r="BO26" i="2"/>
  <c r="BN26" i="2"/>
  <c r="BM26" i="2"/>
  <c r="Z26" i="2"/>
  <c r="Y26" i="2"/>
  <c r="X24" i="2"/>
  <c r="Y23" i="2"/>
  <c r="X23" i="2"/>
  <c r="BP22" i="2"/>
  <c r="BO22" i="2"/>
  <c r="X594" i="2" s="1"/>
  <c r="BM22" i="2"/>
  <c r="Y22" i="2"/>
  <c r="Y24" i="2" s="1"/>
  <c r="P22" i="2"/>
  <c r="H10" i="2"/>
  <c r="A9" i="2"/>
  <c r="F10" i="2" s="1"/>
  <c r="D7" i="2"/>
  <c r="Q6" i="2"/>
  <c r="P2" i="2"/>
  <c r="BP216" i="2" l="1"/>
  <c r="BN216" i="2"/>
  <c r="Z228" i="2"/>
  <c r="Y59" i="2"/>
  <c r="D602" i="2"/>
  <c r="Y75" i="2"/>
  <c r="Z88" i="2"/>
  <c r="Z92" i="2"/>
  <c r="Y125" i="2"/>
  <c r="Y133" i="2"/>
  <c r="BN144" i="2"/>
  <c r="Z161" i="2"/>
  <c r="Z162" i="2" s="1"/>
  <c r="Z168" i="2"/>
  <c r="Z174" i="2"/>
  <c r="Z177" i="2" s="1"/>
  <c r="Z180" i="2"/>
  <c r="Z183" i="2" s="1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BP355" i="2"/>
  <c r="BN355" i="2"/>
  <c r="Y357" i="2"/>
  <c r="Z355" i="2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Z124" i="2" s="1"/>
  <c r="BP417" i="2"/>
  <c r="BN417" i="2"/>
  <c r="BN32" i="2"/>
  <c r="BN57" i="2"/>
  <c r="Y94" i="2"/>
  <c r="BN34" i="2"/>
  <c r="BN88" i="2"/>
  <c r="BN92" i="2"/>
  <c r="Z98" i="2"/>
  <c r="Z127" i="2"/>
  <c r="Z132" i="2" s="1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Z344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Z207" i="2" s="1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Z75" i="2" s="1"/>
  <c r="BP34" i="2"/>
  <c r="Y37" i="2"/>
  <c r="Y592" i="2" s="1"/>
  <c r="Y45" i="2"/>
  <c r="Y49" i="2"/>
  <c r="BN54" i="2"/>
  <c r="Z56" i="2"/>
  <c r="Z72" i="2"/>
  <c r="BN98" i="2"/>
  <c r="Z105" i="2"/>
  <c r="Z111" i="2"/>
  <c r="Z115" i="2" s="1"/>
  <c r="BN129" i="2"/>
  <c r="Z137" i="2"/>
  <c r="Z141" i="2" s="1"/>
  <c r="BP161" i="2"/>
  <c r="BP27" i="2"/>
  <c r="BN29" i="2"/>
  <c r="Z31" i="2"/>
  <c r="Z33" i="2"/>
  <c r="BP63" i="2"/>
  <c r="Y594" i="2" s="1"/>
  <c r="BP68" i="2"/>
  <c r="BN70" i="2"/>
  <c r="BP79" i="2"/>
  <c r="BP83" i="2"/>
  <c r="BN85" i="2"/>
  <c r="Z87" i="2"/>
  <c r="Z89" i="2" s="1"/>
  <c r="Y115" i="2"/>
  <c r="BN123" i="2"/>
  <c r="BP127" i="2"/>
  <c r="Z139" i="2"/>
  <c r="Y141" i="2"/>
  <c r="Z145" i="2"/>
  <c r="Z146" i="2" s="1"/>
  <c r="Z150" i="2"/>
  <c r="Z152" i="2" s="1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Z264" i="2" s="1"/>
  <c r="Y265" i="2"/>
  <c r="BP258" i="2"/>
  <c r="BN258" i="2"/>
  <c r="BN260" i="2"/>
  <c r="Z260" i="2"/>
  <c r="BN271" i="2"/>
  <c r="Z291" i="2"/>
  <c r="Z295" i="2" s="1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476" i="2"/>
  <c r="Z166" i="2"/>
  <c r="Z169" i="2" s="1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Z59" i="2" s="1"/>
  <c r="Y64" i="2"/>
  <c r="Y596" i="2" s="1"/>
  <c r="Y80" i="2"/>
  <c r="Z93" i="2"/>
  <c r="Z97" i="2"/>
  <c r="Z100" i="2" s="1"/>
  <c r="BP111" i="2"/>
  <c r="BN139" i="2"/>
  <c r="BN145" i="2"/>
  <c r="BN150" i="2"/>
  <c r="Z156" i="2"/>
  <c r="Z157" i="2" s="1"/>
  <c r="Y170" i="2"/>
  <c r="BN201" i="2"/>
  <c r="BP211" i="2"/>
  <c r="BN217" i="2"/>
  <c r="BP221" i="2"/>
  <c r="Z317" i="2"/>
  <c r="Z337" i="2"/>
  <c r="Y352" i="2"/>
  <c r="BP347" i="2"/>
  <c r="Z357" i="2"/>
  <c r="BP404" i="2"/>
  <c r="BN404" i="2"/>
  <c r="Z404" i="2"/>
  <c r="BP418" i="2"/>
  <c r="Z458" i="2"/>
  <c r="BP270" i="2"/>
  <c r="BN270" i="2"/>
  <c r="Z270" i="2"/>
  <c r="Z274" i="2" s="1"/>
  <c r="J9" i="2"/>
  <c r="BN68" i="2"/>
  <c r="BN83" i="2"/>
  <c r="X593" i="2"/>
  <c r="X595" i="2" s="1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Z519" i="2"/>
  <c r="Y146" i="2"/>
  <c r="Z188" i="2"/>
  <c r="Z196" i="2" s="1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0" i="2" s="1"/>
  <c r="Z247" i="2"/>
  <c r="Z252" i="2" s="1"/>
  <c r="Z249" i="2"/>
  <c r="BN272" i="2"/>
  <c r="Z272" i="2"/>
  <c r="Y323" i="2"/>
  <c r="Z373" i="2"/>
  <c r="Z382" i="2" s="1"/>
  <c r="Y399" i="2"/>
  <c r="Z402" i="2"/>
  <c r="Z406" i="2" s="1"/>
  <c r="BP428" i="2"/>
  <c r="AC602" i="2"/>
  <c r="Z510" i="2"/>
  <c r="Z572" i="2"/>
  <c r="Y519" i="2"/>
  <c r="Z545" i="2"/>
  <c r="Z547" i="2"/>
  <c r="BP576" i="2"/>
  <c r="Z585" i="2"/>
  <c r="Z586" i="2" s="1"/>
  <c r="T602" i="2"/>
  <c r="Y510" i="2"/>
  <c r="BP515" i="2"/>
  <c r="Z535" i="2"/>
  <c r="Z541" i="2" s="1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Z487" i="2" s="1"/>
  <c r="BP508" i="2"/>
  <c r="Z516" i="2"/>
  <c r="Z562" i="2"/>
  <c r="Z565" i="2" s="1"/>
  <c r="Z564" i="2"/>
  <c r="BN577" i="2"/>
  <c r="BP585" i="2"/>
  <c r="Y420" i="2"/>
  <c r="Y487" i="2"/>
  <c r="Y526" i="2"/>
  <c r="Y590" i="2"/>
  <c r="Z327" i="2"/>
  <c r="Z366" i="2"/>
  <c r="Z368" i="2" s="1"/>
  <c r="BN386" i="2"/>
  <c r="BN390" i="2"/>
  <c r="Z392" i="2"/>
  <c r="Z396" i="2"/>
  <c r="Z398" i="2" s="1"/>
  <c r="BN410" i="2"/>
  <c r="BN414" i="2"/>
  <c r="Z416" i="2"/>
  <c r="BN440" i="2"/>
  <c r="Z442" i="2"/>
  <c r="BN447" i="2"/>
  <c r="Z449" i="2"/>
  <c r="BN485" i="2"/>
  <c r="Z498" i="2"/>
  <c r="Z505" i="2" s="1"/>
  <c r="Y505" i="2"/>
  <c r="BN516" i="2"/>
  <c r="Z518" i="2"/>
  <c r="Z522" i="2"/>
  <c r="Z525" i="2" s="1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10" i="2" s="1"/>
  <c r="Z385" i="2"/>
  <c r="Z387" i="2" s="1"/>
  <c r="Z409" i="2"/>
  <c r="Y506" i="2"/>
  <c r="BN534" i="2"/>
  <c r="Y549" i="2"/>
  <c r="BP396" i="2"/>
  <c r="BN576" i="2"/>
  <c r="Y579" i="2"/>
  <c r="Z322" i="2" l="1"/>
  <c r="Z329" i="2"/>
  <c r="Z578" i="2"/>
  <c r="Z411" i="2"/>
  <c r="Z393" i="2"/>
  <c r="Z232" i="2"/>
  <c r="Z107" i="2"/>
  <c r="Z94" i="2"/>
  <c r="Z597" i="2" s="1"/>
  <c r="Z419" i="2"/>
  <c r="Z453" i="2"/>
  <c r="Z338" i="2"/>
  <c r="Z218" i="2"/>
  <c r="Y593" i="2"/>
  <c r="Y595" i="2" s="1"/>
  <c r="Z36" i="2"/>
  <c r="Z548" i="2"/>
  <c r="Z351" i="2"/>
</calcChain>
</file>

<file path=xl/sharedStrings.xml><?xml version="1.0" encoding="utf-8"?>
<sst xmlns="http://schemas.openxmlformats.org/spreadsheetml/2006/main" count="3709" uniqueCount="765">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</sst>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02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45" t="s">
        <v>29</v>
      </c>
      <c r="E1" s="745"/>
      <c r="F1" s="745"/>
      <c r="G1" s="14" t="s">
        <v>69</v>
      </c>
      <c r="H1" s="745" t="s">
        <v>49</v>
      </c>
      <c r="I1" s="745"/>
      <c r="J1" s="745"/>
      <c r="K1" s="745"/>
      <c r="L1" s="745"/>
      <c r="M1" s="745"/>
      <c r="N1" s="745"/>
      <c r="O1" s="745"/>
      <c r="P1" s="745"/>
      <c r="Q1" s="745"/>
      <c r="R1" s="746" t="s">
        <v>70</v>
      </c>
      <c r="S1" s="747"/>
      <c r="T1" s="747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8"/>
      <c r="R2" s="748"/>
      <c r="S2" s="748"/>
      <c r="T2" s="748"/>
      <c r="U2" s="748"/>
      <c r="V2" s="748"/>
      <c r="W2" s="748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8"/>
      <c r="Q3" s="748"/>
      <c r="R3" s="748"/>
      <c r="S3" s="748"/>
      <c r="T3" s="748"/>
      <c r="U3" s="748"/>
      <c r="V3" s="748"/>
      <c r="W3" s="748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49" t="s">
        <v>8</v>
      </c>
      <c r="B5" s="749"/>
      <c r="C5" s="749"/>
      <c r="D5" s="750"/>
      <c r="E5" s="750"/>
      <c r="F5" s="751" t="s">
        <v>14</v>
      </c>
      <c r="G5" s="751"/>
      <c r="H5" s="750"/>
      <c r="I5" s="750"/>
      <c r="J5" s="750"/>
      <c r="K5" s="750"/>
      <c r="L5" s="750"/>
      <c r="M5" s="750"/>
      <c r="N5" s="73"/>
      <c r="P5" s="27" t="s">
        <v>4</v>
      </c>
      <c r="Q5" s="752">
        <v>45554</v>
      </c>
      <c r="R5" s="752"/>
      <c r="T5" s="753" t="s">
        <v>3</v>
      </c>
      <c r="U5" s="754"/>
      <c r="V5" s="755" t="s">
        <v>751</v>
      </c>
      <c r="W5" s="756"/>
      <c r="AB5" s="60"/>
      <c r="AC5" s="60"/>
      <c r="AD5" s="60"/>
      <c r="AE5" s="60"/>
    </row>
    <row r="6" spans="1:32" s="17" customFormat="1" ht="24" customHeight="1" x14ac:dyDescent="0.2">
      <c r="A6" s="749" t="s">
        <v>1</v>
      </c>
      <c r="B6" s="749"/>
      <c r="C6" s="749"/>
      <c r="D6" s="757" t="s">
        <v>78</v>
      </c>
      <c r="E6" s="757"/>
      <c r="F6" s="757"/>
      <c r="G6" s="757"/>
      <c r="H6" s="757"/>
      <c r="I6" s="757"/>
      <c r="J6" s="757"/>
      <c r="K6" s="757"/>
      <c r="L6" s="757"/>
      <c r="M6" s="757"/>
      <c r="N6" s="74"/>
      <c r="P6" s="27" t="s">
        <v>30</v>
      </c>
      <c r="Q6" s="758" t="str">
        <f>IF(Q5=0," ",CHOOSE(WEEKDAY(Q5,2),"Понедельник","Вторник","Среда","Четверг","Пятница","Суббота","Воскресенье"))</f>
        <v>Четверг</v>
      </c>
      <c r="R6" s="758"/>
      <c r="T6" s="759" t="s">
        <v>5</v>
      </c>
      <c r="U6" s="760"/>
      <c r="V6" s="761" t="s">
        <v>72</v>
      </c>
      <c r="W6" s="762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75"/>
      <c r="P7" s="29"/>
      <c r="Q7" s="49"/>
      <c r="R7" s="49"/>
      <c r="T7" s="759"/>
      <c r="U7" s="760"/>
      <c r="V7" s="763"/>
      <c r="W7" s="764"/>
      <c r="AB7" s="60"/>
      <c r="AC7" s="60"/>
      <c r="AD7" s="60"/>
      <c r="AE7" s="60"/>
    </row>
    <row r="8" spans="1:32" s="17" customFormat="1" ht="25.5" customHeight="1" x14ac:dyDescent="0.2">
      <c r="A8" s="770" t="s">
        <v>60</v>
      </c>
      <c r="B8" s="770"/>
      <c r="C8" s="770"/>
      <c r="D8" s="771" t="s">
        <v>79</v>
      </c>
      <c r="E8" s="771"/>
      <c r="F8" s="771"/>
      <c r="G8" s="771"/>
      <c r="H8" s="771"/>
      <c r="I8" s="771"/>
      <c r="J8" s="771"/>
      <c r="K8" s="771"/>
      <c r="L8" s="771"/>
      <c r="M8" s="771"/>
      <c r="N8" s="76"/>
      <c r="P8" s="27" t="s">
        <v>11</v>
      </c>
      <c r="Q8" s="736">
        <v>0.5</v>
      </c>
      <c r="R8" s="774"/>
      <c r="T8" s="759"/>
      <c r="U8" s="760"/>
      <c r="V8" s="763"/>
      <c r="W8" s="764"/>
      <c r="AB8" s="60"/>
      <c r="AC8" s="60"/>
      <c r="AD8" s="60"/>
      <c r="AE8" s="60"/>
    </row>
    <row r="9" spans="1:32" s="1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6"/>
      <c r="C9" s="726"/>
      <c r="D9" s="727" t="s">
        <v>48</v>
      </c>
      <c r="E9" s="728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6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1"/>
      <c r="P9" s="31" t="s">
        <v>15</v>
      </c>
      <c r="Q9" s="773"/>
      <c r="R9" s="773"/>
      <c r="T9" s="759"/>
      <c r="U9" s="760"/>
      <c r="V9" s="765"/>
      <c r="W9" s="766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6"/>
      <c r="C10" s="726"/>
      <c r="D10" s="727"/>
      <c r="E10" s="728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6"/>
      <c r="H10" s="729" t="str">
        <f>IFERROR(VLOOKUP($D$10,Proxy,2,FALSE),"")</f>
        <v/>
      </c>
      <c r="I10" s="729"/>
      <c r="J10" s="729"/>
      <c r="K10" s="729"/>
      <c r="L10" s="729"/>
      <c r="M10" s="729"/>
      <c r="N10" s="72"/>
      <c r="P10" s="31" t="s">
        <v>35</v>
      </c>
      <c r="Q10" s="730"/>
      <c r="R10" s="730"/>
      <c r="U10" s="29" t="s">
        <v>12</v>
      </c>
      <c r="V10" s="731" t="s">
        <v>73</v>
      </c>
      <c r="W10" s="73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3"/>
      <c r="R11" s="733"/>
      <c r="U11" s="29" t="s">
        <v>31</v>
      </c>
      <c r="V11" s="734" t="s">
        <v>57</v>
      </c>
      <c r="W11" s="73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5" t="s">
        <v>74</v>
      </c>
      <c r="B12" s="735"/>
      <c r="C12" s="735"/>
      <c r="D12" s="735"/>
      <c r="E12" s="735"/>
      <c r="F12" s="735"/>
      <c r="G12" s="735"/>
      <c r="H12" s="735"/>
      <c r="I12" s="735"/>
      <c r="J12" s="735"/>
      <c r="K12" s="735"/>
      <c r="L12" s="735"/>
      <c r="M12" s="735"/>
      <c r="N12" s="77"/>
      <c r="P12" s="27" t="s">
        <v>33</v>
      </c>
      <c r="Q12" s="736"/>
      <c r="R12" s="736"/>
      <c r="S12" s="28"/>
      <c r="T12"/>
      <c r="U12" s="29" t="s">
        <v>48</v>
      </c>
      <c r="V12" s="737"/>
      <c r="W12" s="737"/>
      <c r="X12"/>
      <c r="AB12" s="60"/>
      <c r="AC12" s="60"/>
      <c r="AD12" s="60"/>
      <c r="AE12" s="60"/>
    </row>
    <row r="13" spans="1:32" s="17" customFormat="1" ht="23.25" customHeight="1" x14ac:dyDescent="0.2">
      <c r="A13" s="735" t="s">
        <v>75</v>
      </c>
      <c r="B13" s="735"/>
      <c r="C13" s="735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7"/>
      <c r="O13" s="31"/>
      <c r="P13" s="31" t="s">
        <v>34</v>
      </c>
      <c r="Q13" s="734"/>
      <c r="R13" s="73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5" t="s">
        <v>76</v>
      </c>
      <c r="B14" s="735"/>
      <c r="C14" s="735"/>
      <c r="D14" s="735"/>
      <c r="E14" s="735"/>
      <c r="F14" s="735"/>
      <c r="G14" s="735"/>
      <c r="H14" s="735"/>
      <c r="I14" s="735"/>
      <c r="J14" s="735"/>
      <c r="K14" s="735"/>
      <c r="L14" s="735"/>
      <c r="M14" s="735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38" t="s">
        <v>77</v>
      </c>
      <c r="B15" s="738"/>
      <c r="C15" s="738"/>
      <c r="D15" s="738"/>
      <c r="E15" s="738"/>
      <c r="F15" s="738"/>
      <c r="G15" s="738"/>
      <c r="H15" s="738"/>
      <c r="I15" s="738"/>
      <c r="J15" s="738"/>
      <c r="K15" s="738"/>
      <c r="L15" s="738"/>
      <c r="M15" s="738"/>
      <c r="N15" s="78"/>
      <c r="O15"/>
      <c r="P15" s="739" t="s">
        <v>63</v>
      </c>
      <c r="Q15" s="739"/>
      <c r="R15" s="739"/>
      <c r="S15" s="739"/>
      <c r="T15" s="739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0"/>
      <c r="Q16" s="740"/>
      <c r="R16" s="740"/>
      <c r="S16" s="740"/>
      <c r="T16" s="7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1" t="s">
        <v>61</v>
      </c>
      <c r="B17" s="711" t="s">
        <v>51</v>
      </c>
      <c r="C17" s="742" t="s">
        <v>50</v>
      </c>
      <c r="D17" s="711" t="s">
        <v>52</v>
      </c>
      <c r="E17" s="711"/>
      <c r="F17" s="711" t="s">
        <v>24</v>
      </c>
      <c r="G17" s="711" t="s">
        <v>27</v>
      </c>
      <c r="H17" s="711" t="s">
        <v>25</v>
      </c>
      <c r="I17" s="711" t="s">
        <v>26</v>
      </c>
      <c r="J17" s="743" t="s">
        <v>16</v>
      </c>
      <c r="K17" s="743" t="s">
        <v>65</v>
      </c>
      <c r="L17" s="743" t="s">
        <v>67</v>
      </c>
      <c r="M17" s="743" t="s">
        <v>2</v>
      </c>
      <c r="N17" s="743" t="s">
        <v>66</v>
      </c>
      <c r="O17" s="711" t="s">
        <v>28</v>
      </c>
      <c r="P17" s="711" t="s">
        <v>17</v>
      </c>
      <c r="Q17" s="711"/>
      <c r="R17" s="711"/>
      <c r="S17" s="711"/>
      <c r="T17" s="711"/>
      <c r="U17" s="741" t="s">
        <v>58</v>
      </c>
      <c r="V17" s="711"/>
      <c r="W17" s="711" t="s">
        <v>6</v>
      </c>
      <c r="X17" s="711" t="s">
        <v>44</v>
      </c>
      <c r="Y17" s="712" t="s">
        <v>56</v>
      </c>
      <c r="Z17" s="711" t="s">
        <v>18</v>
      </c>
      <c r="AA17" s="714" t="s">
        <v>62</v>
      </c>
      <c r="AB17" s="714" t="s">
        <v>19</v>
      </c>
      <c r="AC17" s="715" t="s">
        <v>68</v>
      </c>
      <c r="AD17" s="717" t="s">
        <v>59</v>
      </c>
      <c r="AE17" s="718"/>
      <c r="AF17" s="719"/>
      <c r="AG17" s="723"/>
      <c r="BD17" s="724" t="s">
        <v>64</v>
      </c>
    </row>
    <row r="18" spans="1:68" ht="14.25" customHeight="1" x14ac:dyDescent="0.2">
      <c r="A18" s="711"/>
      <c r="B18" s="711"/>
      <c r="C18" s="742"/>
      <c r="D18" s="711"/>
      <c r="E18" s="711"/>
      <c r="F18" s="711" t="s">
        <v>20</v>
      </c>
      <c r="G18" s="711" t="s">
        <v>21</v>
      </c>
      <c r="H18" s="711" t="s">
        <v>22</v>
      </c>
      <c r="I18" s="711" t="s">
        <v>22</v>
      </c>
      <c r="J18" s="744"/>
      <c r="K18" s="744"/>
      <c r="L18" s="744"/>
      <c r="M18" s="744"/>
      <c r="N18" s="744"/>
      <c r="O18" s="711"/>
      <c r="P18" s="711"/>
      <c r="Q18" s="711"/>
      <c r="R18" s="711"/>
      <c r="S18" s="711"/>
      <c r="T18" s="711"/>
      <c r="U18" s="36" t="s">
        <v>47</v>
      </c>
      <c r="V18" s="36" t="s">
        <v>46</v>
      </c>
      <c r="W18" s="711"/>
      <c r="X18" s="711"/>
      <c r="Y18" s="713"/>
      <c r="Z18" s="711"/>
      <c r="AA18" s="714"/>
      <c r="AB18" s="714"/>
      <c r="AC18" s="716"/>
      <c r="AD18" s="720"/>
      <c r="AE18" s="721"/>
      <c r="AF18" s="722"/>
      <c r="AG18" s="723"/>
      <c r="BD18" s="724"/>
    </row>
    <row r="19" spans="1:68" ht="27.75" customHeight="1" x14ac:dyDescent="0.2">
      <c r="A19" s="435" t="s">
        <v>80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55"/>
      <c r="AB19" s="55"/>
      <c r="AC19" s="55"/>
    </row>
    <row r="20" spans="1:68" ht="16.5" customHeight="1" x14ac:dyDescent="0.25">
      <c r="A20" s="412" t="s">
        <v>80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6"/>
      <c r="AB20" s="66"/>
      <c r="AC20" s="80"/>
    </row>
    <row r="21" spans="1:68" ht="14.25" customHeight="1" x14ac:dyDescent="0.25">
      <c r="A21" s="398" t="s">
        <v>81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67"/>
      <c r="AB21" s="67"/>
      <c r="AC21" s="81"/>
    </row>
    <row r="22" spans="1:68" ht="27" customHeight="1" x14ac:dyDescent="0.25">
      <c r="A22" s="64" t="s">
        <v>82</v>
      </c>
      <c r="B22" s="64" t="s">
        <v>83</v>
      </c>
      <c r="C22" s="37">
        <v>4301051550</v>
      </c>
      <c r="D22" s="399">
        <v>4680115885004</v>
      </c>
      <c r="E22" s="399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72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1"/>
      <c r="R22" s="401"/>
      <c r="S22" s="401"/>
      <c r="T22" s="402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6"/>
      <c r="P23" s="403" t="s">
        <v>43</v>
      </c>
      <c r="Q23" s="404"/>
      <c r="R23" s="404"/>
      <c r="S23" s="404"/>
      <c r="T23" s="404"/>
      <c r="U23" s="404"/>
      <c r="V23" s="405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6"/>
      <c r="P24" s="403" t="s">
        <v>43</v>
      </c>
      <c r="Q24" s="404"/>
      <c r="R24" s="404"/>
      <c r="S24" s="404"/>
      <c r="T24" s="404"/>
      <c r="U24" s="404"/>
      <c r="V24" s="405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8" t="s">
        <v>86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67"/>
      <c r="AB25" s="67"/>
      <c r="AC25" s="81"/>
    </row>
    <row r="26" spans="1:68" ht="27" customHeight="1" x14ac:dyDescent="0.25">
      <c r="A26" s="64" t="s">
        <v>87</v>
      </c>
      <c r="B26" s="64" t="s">
        <v>88</v>
      </c>
      <c r="C26" s="37">
        <v>4301051865</v>
      </c>
      <c r="D26" s="399">
        <v>4680115885912</v>
      </c>
      <c r="E26" s="399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703" t="s">
        <v>89</v>
      </c>
      <c r="Q26" s="401"/>
      <c r="R26" s="401"/>
      <c r="S26" s="401"/>
      <c r="T26" s="402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91</v>
      </c>
      <c r="B27" s="64" t="s">
        <v>92</v>
      </c>
      <c r="C27" s="37">
        <v>4301051551</v>
      </c>
      <c r="D27" s="399">
        <v>4607091383881</v>
      </c>
      <c r="E27" s="399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7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1"/>
      <c r="R27" s="401"/>
      <c r="S27" s="401"/>
      <c r="T27" s="402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93</v>
      </c>
      <c r="B28" s="64" t="s">
        <v>94</v>
      </c>
      <c r="C28" s="37">
        <v>4301051552</v>
      </c>
      <c r="D28" s="399">
        <v>4607091388237</v>
      </c>
      <c r="E28" s="39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70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1"/>
      <c r="R28" s="401"/>
      <c r="S28" s="401"/>
      <c r="T28" s="402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95</v>
      </c>
      <c r="B29" s="64" t="s">
        <v>96</v>
      </c>
      <c r="C29" s="37">
        <v>4301051180</v>
      </c>
      <c r="D29" s="399">
        <v>4607091383935</v>
      </c>
      <c r="E29" s="39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30</v>
      </c>
      <c r="P29" s="7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01"/>
      <c r="R29" s="401"/>
      <c r="S29" s="401"/>
      <c r="T29" s="402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95</v>
      </c>
      <c r="B30" s="64" t="s">
        <v>97</v>
      </c>
      <c r="C30" s="37">
        <v>4301051692</v>
      </c>
      <c r="D30" s="399">
        <v>4607091383935</v>
      </c>
      <c r="E30" s="39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35</v>
      </c>
      <c r="P30" s="7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01"/>
      <c r="R30" s="401"/>
      <c r="S30" s="401"/>
      <c r="T30" s="402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98</v>
      </c>
      <c r="B31" s="64" t="s">
        <v>99</v>
      </c>
      <c r="C31" s="37">
        <v>4301051783</v>
      </c>
      <c r="D31" s="399">
        <v>4680115881990</v>
      </c>
      <c r="E31" s="39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70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01"/>
      <c r="R31" s="401"/>
      <c r="S31" s="401"/>
      <c r="T31" s="402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100</v>
      </c>
      <c r="B32" s="64" t="s">
        <v>101</v>
      </c>
      <c r="C32" s="37">
        <v>4301051786</v>
      </c>
      <c r="D32" s="399">
        <v>4680115881853</v>
      </c>
      <c r="E32" s="399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709" t="s">
        <v>102</v>
      </c>
      <c r="Q32" s="401"/>
      <c r="R32" s="401"/>
      <c r="S32" s="401"/>
      <c r="T32" s="402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103</v>
      </c>
      <c r="B33" s="64" t="s">
        <v>104</v>
      </c>
      <c r="C33" s="37">
        <v>4301051861</v>
      </c>
      <c r="D33" s="399">
        <v>4680115885905</v>
      </c>
      <c r="E33" s="399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710" t="s">
        <v>105</v>
      </c>
      <c r="Q33" s="401"/>
      <c r="R33" s="401"/>
      <c r="S33" s="401"/>
      <c r="T33" s="402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106</v>
      </c>
      <c r="B34" s="64" t="s">
        <v>107</v>
      </c>
      <c r="C34" s="37">
        <v>4301051593</v>
      </c>
      <c r="D34" s="399">
        <v>4607091383911</v>
      </c>
      <c r="E34" s="399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69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01"/>
      <c r="R34" s="401"/>
      <c r="S34" s="401"/>
      <c r="T34" s="402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108</v>
      </c>
      <c r="B35" s="64" t="s">
        <v>109</v>
      </c>
      <c r="C35" s="37">
        <v>4301051592</v>
      </c>
      <c r="D35" s="399">
        <v>4607091388244</v>
      </c>
      <c r="E35" s="399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90</v>
      </c>
      <c r="L35" s="38"/>
      <c r="M35" s="39" t="s">
        <v>84</v>
      </c>
      <c r="N35" s="39"/>
      <c r="O35" s="38">
        <v>40</v>
      </c>
      <c r="P35" s="7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01"/>
      <c r="R35" s="401"/>
      <c r="S35" s="401"/>
      <c r="T35" s="402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39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6"/>
      <c r="P36" s="403" t="s">
        <v>43</v>
      </c>
      <c r="Q36" s="404"/>
      <c r="R36" s="404"/>
      <c r="S36" s="404"/>
      <c r="T36" s="404"/>
      <c r="U36" s="404"/>
      <c r="V36" s="405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6"/>
      <c r="P37" s="403" t="s">
        <v>43</v>
      </c>
      <c r="Q37" s="404"/>
      <c r="R37" s="404"/>
      <c r="S37" s="404"/>
      <c r="T37" s="404"/>
      <c r="U37" s="404"/>
      <c r="V37" s="405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8" t="s">
        <v>110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67"/>
      <c r="AB38" s="67"/>
      <c r="AC38" s="81"/>
    </row>
    <row r="39" spans="1:68" ht="27" customHeight="1" x14ac:dyDescent="0.25">
      <c r="A39" s="64" t="s">
        <v>111</v>
      </c>
      <c r="B39" s="64" t="s">
        <v>112</v>
      </c>
      <c r="C39" s="37">
        <v>4301032013</v>
      </c>
      <c r="D39" s="399">
        <v>4607091388503</v>
      </c>
      <c r="E39" s="399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90</v>
      </c>
      <c r="L39" s="38"/>
      <c r="M39" s="39" t="s">
        <v>114</v>
      </c>
      <c r="N39" s="39"/>
      <c r="O39" s="38">
        <v>120</v>
      </c>
      <c r="P39" s="7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01"/>
      <c r="R39" s="401"/>
      <c r="S39" s="401"/>
      <c r="T39" s="402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113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6"/>
      <c r="P40" s="403" t="s">
        <v>43</v>
      </c>
      <c r="Q40" s="404"/>
      <c r="R40" s="404"/>
      <c r="S40" s="404"/>
      <c r="T40" s="404"/>
      <c r="U40" s="404"/>
      <c r="V40" s="405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6"/>
      <c r="P41" s="403" t="s">
        <v>43</v>
      </c>
      <c r="Q41" s="404"/>
      <c r="R41" s="404"/>
      <c r="S41" s="404"/>
      <c r="T41" s="404"/>
      <c r="U41" s="404"/>
      <c r="V41" s="405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8" t="s">
        <v>115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67"/>
      <c r="AB42" s="67"/>
      <c r="AC42" s="81"/>
    </row>
    <row r="43" spans="1:68" ht="80.25" customHeight="1" x14ac:dyDescent="0.25">
      <c r="A43" s="64" t="s">
        <v>116</v>
      </c>
      <c r="B43" s="64" t="s">
        <v>117</v>
      </c>
      <c r="C43" s="37">
        <v>4301160001</v>
      </c>
      <c r="D43" s="399">
        <v>4607091388282</v>
      </c>
      <c r="E43" s="399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90</v>
      </c>
      <c r="L43" s="38"/>
      <c r="M43" s="39" t="s">
        <v>114</v>
      </c>
      <c r="N43" s="39"/>
      <c r="O43" s="38">
        <v>30</v>
      </c>
      <c r="P43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01"/>
      <c r="R43" s="401"/>
      <c r="S43" s="401"/>
      <c r="T43" s="402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118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39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6"/>
      <c r="P44" s="403" t="s">
        <v>43</v>
      </c>
      <c r="Q44" s="404"/>
      <c r="R44" s="404"/>
      <c r="S44" s="404"/>
      <c r="T44" s="404"/>
      <c r="U44" s="404"/>
      <c r="V44" s="405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6"/>
      <c r="P45" s="403" t="s">
        <v>43</v>
      </c>
      <c r="Q45" s="404"/>
      <c r="R45" s="404"/>
      <c r="S45" s="404"/>
      <c r="T45" s="404"/>
      <c r="U45" s="404"/>
      <c r="V45" s="405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8" t="s">
        <v>119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67"/>
      <c r="AB46" s="67"/>
      <c r="AC46" s="81"/>
    </row>
    <row r="47" spans="1:68" ht="27" customHeight="1" x14ac:dyDescent="0.25">
      <c r="A47" s="64" t="s">
        <v>120</v>
      </c>
      <c r="B47" s="64" t="s">
        <v>121</v>
      </c>
      <c r="C47" s="37">
        <v>4301170002</v>
      </c>
      <c r="D47" s="399">
        <v>4607091389111</v>
      </c>
      <c r="E47" s="399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90</v>
      </c>
      <c r="L47" s="38"/>
      <c r="M47" s="39" t="s">
        <v>114</v>
      </c>
      <c r="N47" s="39"/>
      <c r="O47" s="38">
        <v>120</v>
      </c>
      <c r="P47" s="6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01"/>
      <c r="R47" s="401"/>
      <c r="S47" s="401"/>
      <c r="T47" s="402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113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39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6"/>
      <c r="P48" s="403" t="s">
        <v>43</v>
      </c>
      <c r="Q48" s="404"/>
      <c r="R48" s="404"/>
      <c r="S48" s="404"/>
      <c r="T48" s="404"/>
      <c r="U48" s="404"/>
      <c r="V48" s="405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6"/>
      <c r="P49" s="403" t="s">
        <v>43</v>
      </c>
      <c r="Q49" s="404"/>
      <c r="R49" s="404"/>
      <c r="S49" s="404"/>
      <c r="T49" s="404"/>
      <c r="U49" s="404"/>
      <c r="V49" s="405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35" t="s">
        <v>122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55"/>
      <c r="AB50" s="55"/>
      <c r="AC50" s="55"/>
    </row>
    <row r="51" spans="1:68" ht="16.5" customHeight="1" x14ac:dyDescent="0.25">
      <c r="A51" s="412" t="s">
        <v>123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412"/>
      <c r="AA51" s="66"/>
      <c r="AB51" s="66"/>
      <c r="AC51" s="80"/>
    </row>
    <row r="52" spans="1:68" ht="14.25" customHeight="1" x14ac:dyDescent="0.25">
      <c r="A52" s="398" t="s">
        <v>124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67"/>
      <c r="AB52" s="67"/>
      <c r="AC52" s="81"/>
    </row>
    <row r="53" spans="1:68" ht="16.5" customHeight="1" x14ac:dyDescent="0.25">
      <c r="A53" s="64" t="s">
        <v>125</v>
      </c>
      <c r="B53" s="64" t="s">
        <v>126</v>
      </c>
      <c r="C53" s="37">
        <v>4301011380</v>
      </c>
      <c r="D53" s="399">
        <v>4607091385670</v>
      </c>
      <c r="E53" s="399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128</v>
      </c>
      <c r="L53" s="38"/>
      <c r="M53" s="39" t="s">
        <v>127</v>
      </c>
      <c r="N53" s="39"/>
      <c r="O53" s="38">
        <v>50</v>
      </c>
      <c r="P53" s="6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01"/>
      <c r="R53" s="401"/>
      <c r="S53" s="401"/>
      <c r="T53" s="402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125</v>
      </c>
      <c r="B54" s="64" t="s">
        <v>129</v>
      </c>
      <c r="C54" s="37">
        <v>4301011540</v>
      </c>
      <c r="D54" s="399">
        <v>4607091385670</v>
      </c>
      <c r="E54" s="399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128</v>
      </c>
      <c r="L54" s="38"/>
      <c r="M54" s="39" t="s">
        <v>130</v>
      </c>
      <c r="N54" s="39"/>
      <c r="O54" s="38">
        <v>50</v>
      </c>
      <c r="P54" s="69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01"/>
      <c r="R54" s="401"/>
      <c r="S54" s="401"/>
      <c r="T54" s="402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131</v>
      </c>
      <c r="B55" s="64" t="s">
        <v>132</v>
      </c>
      <c r="C55" s="37">
        <v>4301011625</v>
      </c>
      <c r="D55" s="399">
        <v>4680115883956</v>
      </c>
      <c r="E55" s="399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128</v>
      </c>
      <c r="L55" s="38"/>
      <c r="M55" s="39" t="s">
        <v>127</v>
      </c>
      <c r="N55" s="39"/>
      <c r="O55" s="38">
        <v>50</v>
      </c>
      <c r="P55" s="69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01"/>
      <c r="R55" s="401"/>
      <c r="S55" s="401"/>
      <c r="T55" s="402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133</v>
      </c>
      <c r="B56" s="64" t="s">
        <v>134</v>
      </c>
      <c r="C56" s="37">
        <v>4301011382</v>
      </c>
      <c r="D56" s="399">
        <v>4607091385687</v>
      </c>
      <c r="E56" s="399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90</v>
      </c>
      <c r="L56" s="38"/>
      <c r="M56" s="39" t="s">
        <v>130</v>
      </c>
      <c r="N56" s="39"/>
      <c r="O56" s="38">
        <v>50</v>
      </c>
      <c r="P56" s="6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01"/>
      <c r="R56" s="401"/>
      <c r="S56" s="401"/>
      <c r="T56" s="402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135</v>
      </c>
      <c r="B57" s="64" t="s">
        <v>136</v>
      </c>
      <c r="C57" s="37">
        <v>4301011565</v>
      </c>
      <c r="D57" s="399">
        <v>4680115882539</v>
      </c>
      <c r="E57" s="399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90</v>
      </c>
      <c r="L57" s="38"/>
      <c r="M57" s="39" t="s">
        <v>130</v>
      </c>
      <c r="N57" s="39"/>
      <c r="O57" s="38">
        <v>50</v>
      </c>
      <c r="P57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01"/>
      <c r="R57" s="401"/>
      <c r="S57" s="401"/>
      <c r="T57" s="402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137</v>
      </c>
      <c r="B58" s="64" t="s">
        <v>138</v>
      </c>
      <c r="C58" s="37">
        <v>4301011624</v>
      </c>
      <c r="D58" s="399">
        <v>4680115883949</v>
      </c>
      <c r="E58" s="399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90</v>
      </c>
      <c r="L58" s="38"/>
      <c r="M58" s="39" t="s">
        <v>127</v>
      </c>
      <c r="N58" s="39"/>
      <c r="O58" s="38">
        <v>50</v>
      </c>
      <c r="P58" s="69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01"/>
      <c r="R58" s="401"/>
      <c r="S58" s="401"/>
      <c r="T58" s="402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39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6"/>
      <c r="P59" s="403" t="s">
        <v>43</v>
      </c>
      <c r="Q59" s="404"/>
      <c r="R59" s="404"/>
      <c r="S59" s="404"/>
      <c r="T59" s="404"/>
      <c r="U59" s="404"/>
      <c r="V59" s="405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6"/>
      <c r="P60" s="403" t="s">
        <v>43</v>
      </c>
      <c r="Q60" s="404"/>
      <c r="R60" s="404"/>
      <c r="S60" s="404"/>
      <c r="T60" s="404"/>
      <c r="U60" s="404"/>
      <c r="V60" s="405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8" t="s">
        <v>86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67"/>
      <c r="AB61" s="67"/>
      <c r="AC61" s="81"/>
    </row>
    <row r="62" spans="1:68" ht="16.5" customHeight="1" x14ac:dyDescent="0.25">
      <c r="A62" s="64" t="s">
        <v>139</v>
      </c>
      <c r="B62" s="64" t="s">
        <v>140</v>
      </c>
      <c r="C62" s="37">
        <v>4301051842</v>
      </c>
      <c r="D62" s="399">
        <v>4680115885233</v>
      </c>
      <c r="E62" s="399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85</v>
      </c>
      <c r="L62" s="38"/>
      <c r="M62" s="39" t="s">
        <v>130</v>
      </c>
      <c r="N62" s="39"/>
      <c r="O62" s="38">
        <v>40</v>
      </c>
      <c r="P62" s="69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01"/>
      <c r="R62" s="401"/>
      <c r="S62" s="401"/>
      <c r="T62" s="402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141</v>
      </c>
      <c r="B63" s="64" t="s">
        <v>142</v>
      </c>
      <c r="C63" s="37">
        <v>4301051820</v>
      </c>
      <c r="D63" s="399">
        <v>4680115884915</v>
      </c>
      <c r="E63" s="399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90</v>
      </c>
      <c r="L63" s="38"/>
      <c r="M63" s="39" t="s">
        <v>130</v>
      </c>
      <c r="N63" s="39"/>
      <c r="O63" s="38">
        <v>40</v>
      </c>
      <c r="P63" s="6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01"/>
      <c r="R63" s="401"/>
      <c r="S63" s="401"/>
      <c r="T63" s="402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6"/>
      <c r="P64" s="403" t="s">
        <v>43</v>
      </c>
      <c r="Q64" s="404"/>
      <c r="R64" s="404"/>
      <c r="S64" s="404"/>
      <c r="T64" s="404"/>
      <c r="U64" s="404"/>
      <c r="V64" s="405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6"/>
      <c r="P65" s="403" t="s">
        <v>43</v>
      </c>
      <c r="Q65" s="404"/>
      <c r="R65" s="404"/>
      <c r="S65" s="404"/>
      <c r="T65" s="404"/>
      <c r="U65" s="404"/>
      <c r="V65" s="405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12" t="s">
        <v>143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66"/>
      <c r="AB66" s="66"/>
      <c r="AC66" s="80"/>
    </row>
    <row r="67" spans="1:68" ht="14.25" customHeight="1" x14ac:dyDescent="0.25">
      <c r="A67" s="398" t="s">
        <v>124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7"/>
      <c r="AB67" s="67"/>
      <c r="AC67" s="81"/>
    </row>
    <row r="68" spans="1:68" ht="27" customHeight="1" x14ac:dyDescent="0.25">
      <c r="A68" s="64" t="s">
        <v>144</v>
      </c>
      <c r="B68" s="64" t="s">
        <v>145</v>
      </c>
      <c r="C68" s="37">
        <v>4301011452</v>
      </c>
      <c r="D68" s="399">
        <v>4680115881426</v>
      </c>
      <c r="E68" s="399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128</v>
      </c>
      <c r="L68" s="38"/>
      <c r="M68" s="39" t="s">
        <v>127</v>
      </c>
      <c r="N68" s="39"/>
      <c r="O68" s="38">
        <v>50</v>
      </c>
      <c r="P68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01"/>
      <c r="R68" s="401"/>
      <c r="S68" s="401"/>
      <c r="T68" s="402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144</v>
      </c>
      <c r="B69" s="64" t="s">
        <v>146</v>
      </c>
      <c r="C69" s="37">
        <v>4301011481</v>
      </c>
      <c r="D69" s="399">
        <v>4680115881426</v>
      </c>
      <c r="E69" s="399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128</v>
      </c>
      <c r="L69" s="38"/>
      <c r="M69" s="39" t="s">
        <v>147</v>
      </c>
      <c r="N69" s="39"/>
      <c r="O69" s="38">
        <v>55</v>
      </c>
      <c r="P69" s="6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01"/>
      <c r="R69" s="401"/>
      <c r="S69" s="401"/>
      <c r="T69" s="402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148</v>
      </c>
      <c r="B70" s="64" t="s">
        <v>149</v>
      </c>
      <c r="C70" s="37">
        <v>4301011386</v>
      </c>
      <c r="D70" s="399">
        <v>4680115880283</v>
      </c>
      <c r="E70" s="399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90</v>
      </c>
      <c r="L70" s="38"/>
      <c r="M70" s="39" t="s">
        <v>127</v>
      </c>
      <c r="N70" s="39"/>
      <c r="O70" s="38">
        <v>45</v>
      </c>
      <c r="P70" s="6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01"/>
      <c r="R70" s="401"/>
      <c r="S70" s="401"/>
      <c r="T70" s="402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150</v>
      </c>
      <c r="B71" s="64" t="s">
        <v>151</v>
      </c>
      <c r="C71" s="37">
        <v>4301011432</v>
      </c>
      <c r="D71" s="399">
        <v>4680115882720</v>
      </c>
      <c r="E71" s="399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90</v>
      </c>
      <c r="L71" s="38"/>
      <c r="M71" s="39" t="s">
        <v>127</v>
      </c>
      <c r="N71" s="39"/>
      <c r="O71" s="38">
        <v>90</v>
      </c>
      <c r="P71" s="6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01"/>
      <c r="R71" s="401"/>
      <c r="S71" s="401"/>
      <c r="T71" s="402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152</v>
      </c>
      <c r="B72" s="64" t="s">
        <v>153</v>
      </c>
      <c r="C72" s="37">
        <v>4301011589</v>
      </c>
      <c r="D72" s="399">
        <v>4680115885899</v>
      </c>
      <c r="E72" s="399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90</v>
      </c>
      <c r="L72" s="38"/>
      <c r="M72" s="39" t="s">
        <v>155</v>
      </c>
      <c r="N72" s="39"/>
      <c r="O72" s="38">
        <v>50</v>
      </c>
      <c r="P72" s="687" t="s">
        <v>154</v>
      </c>
      <c r="Q72" s="401"/>
      <c r="R72" s="401"/>
      <c r="S72" s="401"/>
      <c r="T72" s="402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156</v>
      </c>
      <c r="B73" s="64" t="s">
        <v>157</v>
      </c>
      <c r="C73" s="37">
        <v>4301012008</v>
      </c>
      <c r="D73" s="399">
        <v>4680115881525</v>
      </c>
      <c r="E73" s="399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90</v>
      </c>
      <c r="L73" s="38"/>
      <c r="M73" s="39" t="s">
        <v>155</v>
      </c>
      <c r="N73" s="39"/>
      <c r="O73" s="38">
        <v>50</v>
      </c>
      <c r="P73" s="6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01"/>
      <c r="R73" s="401"/>
      <c r="S73" s="401"/>
      <c r="T73" s="402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158</v>
      </c>
      <c r="B74" s="64" t="s">
        <v>159</v>
      </c>
      <c r="C74" s="37">
        <v>4301011437</v>
      </c>
      <c r="D74" s="399">
        <v>4680115881419</v>
      </c>
      <c r="E74" s="399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90</v>
      </c>
      <c r="L74" s="38"/>
      <c r="M74" s="39" t="s">
        <v>127</v>
      </c>
      <c r="N74" s="39"/>
      <c r="O74" s="38">
        <v>50</v>
      </c>
      <c r="P74" s="6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01"/>
      <c r="R74" s="401"/>
      <c r="S74" s="401"/>
      <c r="T74" s="402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06"/>
      <c r="P75" s="403" t="s">
        <v>43</v>
      </c>
      <c r="Q75" s="404"/>
      <c r="R75" s="404"/>
      <c r="S75" s="404"/>
      <c r="T75" s="404"/>
      <c r="U75" s="404"/>
      <c r="V75" s="405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6"/>
      <c r="P76" s="403" t="s">
        <v>43</v>
      </c>
      <c r="Q76" s="404"/>
      <c r="R76" s="404"/>
      <c r="S76" s="404"/>
      <c r="T76" s="404"/>
      <c r="U76" s="404"/>
      <c r="V76" s="405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398" t="s">
        <v>160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67"/>
      <c r="AB77" s="67"/>
      <c r="AC77" s="81"/>
    </row>
    <row r="78" spans="1:68" ht="27" customHeight="1" x14ac:dyDescent="0.25">
      <c r="A78" s="64" t="s">
        <v>161</v>
      </c>
      <c r="B78" s="64" t="s">
        <v>162</v>
      </c>
      <c r="C78" s="37">
        <v>4301020298</v>
      </c>
      <c r="D78" s="399">
        <v>4680115881440</v>
      </c>
      <c r="E78" s="399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128</v>
      </c>
      <c r="L78" s="38"/>
      <c r="M78" s="39" t="s">
        <v>127</v>
      </c>
      <c r="N78" s="39"/>
      <c r="O78" s="38">
        <v>50</v>
      </c>
      <c r="P78" s="6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01"/>
      <c r="R78" s="401"/>
      <c r="S78" s="401"/>
      <c r="T78" s="402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163</v>
      </c>
      <c r="B79" s="64" t="s">
        <v>164</v>
      </c>
      <c r="C79" s="37">
        <v>4301020296</v>
      </c>
      <c r="D79" s="399">
        <v>4680115881433</v>
      </c>
      <c r="E79" s="399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90</v>
      </c>
      <c r="L79" s="38"/>
      <c r="M79" s="39" t="s">
        <v>127</v>
      </c>
      <c r="N79" s="39"/>
      <c r="O79" s="38">
        <v>50</v>
      </c>
      <c r="P79" s="6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01"/>
      <c r="R79" s="401"/>
      <c r="S79" s="401"/>
      <c r="T79" s="402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06"/>
      <c r="P80" s="403" t="s">
        <v>43</v>
      </c>
      <c r="Q80" s="404"/>
      <c r="R80" s="404"/>
      <c r="S80" s="404"/>
      <c r="T80" s="404"/>
      <c r="U80" s="404"/>
      <c r="V80" s="405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6"/>
      <c r="P81" s="403" t="s">
        <v>43</v>
      </c>
      <c r="Q81" s="404"/>
      <c r="R81" s="404"/>
      <c r="S81" s="404"/>
      <c r="T81" s="404"/>
      <c r="U81" s="404"/>
      <c r="V81" s="405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398" t="s">
        <v>81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67"/>
      <c r="AB82" s="67"/>
      <c r="AC82" s="81"/>
    </row>
    <row r="83" spans="1:68" ht="16.5" customHeight="1" x14ac:dyDescent="0.25">
      <c r="A83" s="64" t="s">
        <v>165</v>
      </c>
      <c r="B83" s="64" t="s">
        <v>166</v>
      </c>
      <c r="C83" s="37">
        <v>4301031242</v>
      </c>
      <c r="D83" s="399">
        <v>4680115885066</v>
      </c>
      <c r="E83" s="399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90</v>
      </c>
      <c r="L83" s="38"/>
      <c r="M83" s="39" t="s">
        <v>84</v>
      </c>
      <c r="N83" s="39"/>
      <c r="O83" s="38">
        <v>40</v>
      </c>
      <c r="P83" s="67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01"/>
      <c r="R83" s="401"/>
      <c r="S83" s="401"/>
      <c r="T83" s="402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16.5" customHeight="1" x14ac:dyDescent="0.25">
      <c r="A84" s="64" t="s">
        <v>167</v>
      </c>
      <c r="B84" s="64" t="s">
        <v>168</v>
      </c>
      <c r="C84" s="37">
        <v>4301031240</v>
      </c>
      <c r="D84" s="399">
        <v>4680115885042</v>
      </c>
      <c r="E84" s="399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90</v>
      </c>
      <c r="L84" s="38"/>
      <c r="M84" s="39" t="s">
        <v>84</v>
      </c>
      <c r="N84" s="39"/>
      <c r="O84" s="38">
        <v>40</v>
      </c>
      <c r="P84" s="68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01"/>
      <c r="R84" s="401"/>
      <c r="S84" s="401"/>
      <c r="T84" s="402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4301031315</v>
      </c>
      <c r="D85" s="399">
        <v>4680115885080</v>
      </c>
      <c r="E85" s="399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90</v>
      </c>
      <c r="L85" s="38"/>
      <c r="M85" s="39" t="s">
        <v>84</v>
      </c>
      <c r="N85" s="39"/>
      <c r="O85" s="38">
        <v>40</v>
      </c>
      <c r="P85" s="68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01"/>
      <c r="R85" s="401"/>
      <c r="S85" s="401"/>
      <c r="T85" s="402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4301031243</v>
      </c>
      <c r="D86" s="399">
        <v>4680115885073</v>
      </c>
      <c r="E86" s="399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85</v>
      </c>
      <c r="L86" s="38"/>
      <c r="M86" s="39" t="s">
        <v>84</v>
      </c>
      <c r="N86" s="39"/>
      <c r="O86" s="38">
        <v>40</v>
      </c>
      <c r="P86" s="6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01"/>
      <c r="R86" s="401"/>
      <c r="S86" s="401"/>
      <c r="T86" s="402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4301031241</v>
      </c>
      <c r="D87" s="399">
        <v>4680115885059</v>
      </c>
      <c r="E87" s="399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85</v>
      </c>
      <c r="L87" s="38"/>
      <c r="M87" s="39" t="s">
        <v>84</v>
      </c>
      <c r="N87" s="39"/>
      <c r="O87" s="38">
        <v>40</v>
      </c>
      <c r="P87" s="6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01"/>
      <c r="R87" s="401"/>
      <c r="S87" s="401"/>
      <c r="T87" s="402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4301031316</v>
      </c>
      <c r="D88" s="399">
        <v>4680115885097</v>
      </c>
      <c r="E88" s="399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85</v>
      </c>
      <c r="L88" s="38"/>
      <c r="M88" s="39" t="s">
        <v>84</v>
      </c>
      <c r="N88" s="39"/>
      <c r="O88" s="38">
        <v>40</v>
      </c>
      <c r="P88" s="6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01"/>
      <c r="R88" s="401"/>
      <c r="S88" s="401"/>
      <c r="T88" s="402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06"/>
      <c r="P89" s="403" t="s">
        <v>43</v>
      </c>
      <c r="Q89" s="404"/>
      <c r="R89" s="404"/>
      <c r="S89" s="404"/>
      <c r="T89" s="404"/>
      <c r="U89" s="404"/>
      <c r="V89" s="405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6"/>
      <c r="P90" s="403" t="s">
        <v>43</v>
      </c>
      <c r="Q90" s="404"/>
      <c r="R90" s="404"/>
      <c r="S90" s="404"/>
      <c r="T90" s="404"/>
      <c r="U90" s="404"/>
      <c r="V90" s="405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398" t="s">
        <v>86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67"/>
      <c r="AB91" s="67"/>
      <c r="AC91" s="81"/>
    </row>
    <row r="92" spans="1:68" ht="16.5" customHeight="1" x14ac:dyDescent="0.25">
      <c r="A92" s="64" t="s">
        <v>177</v>
      </c>
      <c r="B92" s="64" t="s">
        <v>178</v>
      </c>
      <c r="C92" s="37">
        <v>4301051827</v>
      </c>
      <c r="D92" s="399">
        <v>4680115884403</v>
      </c>
      <c r="E92" s="399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90</v>
      </c>
      <c r="L92" s="38"/>
      <c r="M92" s="39" t="s">
        <v>84</v>
      </c>
      <c r="N92" s="39"/>
      <c r="O92" s="38">
        <v>40</v>
      </c>
      <c r="P92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01"/>
      <c r="R92" s="401"/>
      <c r="S92" s="401"/>
      <c r="T92" s="402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179</v>
      </c>
      <c r="B93" s="64" t="s">
        <v>180</v>
      </c>
      <c r="C93" s="37">
        <v>4301051837</v>
      </c>
      <c r="D93" s="399">
        <v>4680115884311</v>
      </c>
      <c r="E93" s="399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90</v>
      </c>
      <c r="L93" s="38"/>
      <c r="M93" s="39" t="s">
        <v>130</v>
      </c>
      <c r="N93" s="39"/>
      <c r="O93" s="38">
        <v>40</v>
      </c>
      <c r="P93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01"/>
      <c r="R93" s="401"/>
      <c r="S93" s="401"/>
      <c r="T93" s="402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06"/>
      <c r="P94" s="403" t="s">
        <v>43</v>
      </c>
      <c r="Q94" s="404"/>
      <c r="R94" s="404"/>
      <c r="S94" s="404"/>
      <c r="T94" s="404"/>
      <c r="U94" s="404"/>
      <c r="V94" s="405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6"/>
      <c r="P95" s="403" t="s">
        <v>43</v>
      </c>
      <c r="Q95" s="404"/>
      <c r="R95" s="404"/>
      <c r="S95" s="404"/>
      <c r="T95" s="404"/>
      <c r="U95" s="404"/>
      <c r="V95" s="405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398" t="s">
        <v>181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67"/>
      <c r="AB96" s="67"/>
      <c r="AC96" s="81"/>
    </row>
    <row r="97" spans="1:68" ht="27" customHeight="1" x14ac:dyDescent="0.25">
      <c r="A97" s="64" t="s">
        <v>182</v>
      </c>
      <c r="B97" s="64" t="s">
        <v>183</v>
      </c>
      <c r="C97" s="37">
        <v>4301060366</v>
      </c>
      <c r="D97" s="399">
        <v>4680115881532</v>
      </c>
      <c r="E97" s="399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128</v>
      </c>
      <c r="L97" s="38"/>
      <c r="M97" s="39" t="s">
        <v>84</v>
      </c>
      <c r="N97" s="39"/>
      <c r="O97" s="38">
        <v>30</v>
      </c>
      <c r="P97" s="6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01"/>
      <c r="R97" s="401"/>
      <c r="S97" s="401"/>
      <c r="T97" s="402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182</v>
      </c>
      <c r="B98" s="64" t="s">
        <v>184</v>
      </c>
      <c r="C98" s="37">
        <v>4301060371</v>
      </c>
      <c r="D98" s="399">
        <v>4680115881532</v>
      </c>
      <c r="E98" s="399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128</v>
      </c>
      <c r="L98" s="38"/>
      <c r="M98" s="39" t="s">
        <v>84</v>
      </c>
      <c r="N98" s="39"/>
      <c r="O98" s="38">
        <v>30</v>
      </c>
      <c r="P98" s="6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01"/>
      <c r="R98" s="401"/>
      <c r="S98" s="401"/>
      <c r="T98" s="402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185</v>
      </c>
      <c r="B99" s="64" t="s">
        <v>186</v>
      </c>
      <c r="C99" s="37">
        <v>4301060351</v>
      </c>
      <c r="D99" s="399">
        <v>4680115881464</v>
      </c>
      <c r="E99" s="399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90</v>
      </c>
      <c r="L99" s="38"/>
      <c r="M99" s="39" t="s">
        <v>130</v>
      </c>
      <c r="N99" s="39"/>
      <c r="O99" s="38">
        <v>30</v>
      </c>
      <c r="P99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01"/>
      <c r="R99" s="401"/>
      <c r="S99" s="401"/>
      <c r="T99" s="402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06"/>
      <c r="P100" s="403" t="s">
        <v>43</v>
      </c>
      <c r="Q100" s="404"/>
      <c r="R100" s="404"/>
      <c r="S100" s="404"/>
      <c r="T100" s="404"/>
      <c r="U100" s="404"/>
      <c r="V100" s="405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6"/>
      <c r="P101" s="403" t="s">
        <v>43</v>
      </c>
      <c r="Q101" s="404"/>
      <c r="R101" s="404"/>
      <c r="S101" s="404"/>
      <c r="T101" s="404"/>
      <c r="U101" s="404"/>
      <c r="V101" s="405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12" t="s">
        <v>187</v>
      </c>
      <c r="B102" s="412"/>
      <c r="C102" s="412"/>
      <c r="D102" s="412"/>
      <c r="E102" s="412"/>
      <c r="F102" s="412"/>
      <c r="G102" s="412"/>
      <c r="H102" s="412"/>
      <c r="I102" s="412"/>
      <c r="J102" s="412"/>
      <c r="K102" s="412"/>
      <c r="L102" s="412"/>
      <c r="M102" s="412"/>
      <c r="N102" s="412"/>
      <c r="O102" s="412"/>
      <c r="P102" s="412"/>
      <c r="Q102" s="412"/>
      <c r="R102" s="412"/>
      <c r="S102" s="412"/>
      <c r="T102" s="412"/>
      <c r="U102" s="412"/>
      <c r="V102" s="412"/>
      <c r="W102" s="412"/>
      <c r="X102" s="412"/>
      <c r="Y102" s="412"/>
      <c r="Z102" s="412"/>
      <c r="AA102" s="66"/>
      <c r="AB102" s="66"/>
      <c r="AC102" s="80"/>
    </row>
    <row r="103" spans="1:68" ht="14.25" customHeight="1" x14ac:dyDescent="0.25">
      <c r="A103" s="398" t="s">
        <v>124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67"/>
      <c r="AB103" s="67"/>
      <c r="AC103" s="81"/>
    </row>
    <row r="104" spans="1:68" ht="27" customHeight="1" x14ac:dyDescent="0.25">
      <c r="A104" s="64" t="s">
        <v>188</v>
      </c>
      <c r="B104" s="64" t="s">
        <v>189</v>
      </c>
      <c r="C104" s="37">
        <v>4301011468</v>
      </c>
      <c r="D104" s="399">
        <v>4680115881327</v>
      </c>
      <c r="E104" s="399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128</v>
      </c>
      <c r="L104" s="38"/>
      <c r="M104" s="39" t="s">
        <v>155</v>
      </c>
      <c r="N104" s="39"/>
      <c r="O104" s="38">
        <v>50</v>
      </c>
      <c r="P104" s="6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01"/>
      <c r="R104" s="401"/>
      <c r="S104" s="401"/>
      <c r="T104" s="402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190</v>
      </c>
      <c r="B105" s="64" t="s">
        <v>191</v>
      </c>
      <c r="C105" s="37">
        <v>4301012006</v>
      </c>
      <c r="D105" s="399">
        <v>4680115881518</v>
      </c>
      <c r="E105" s="399"/>
      <c r="F105" s="63">
        <v>0.4</v>
      </c>
      <c r="G105" s="38">
        <v>10</v>
      </c>
      <c r="H105" s="63">
        <v>4</v>
      </c>
      <c r="I105" s="63">
        <v>4.21</v>
      </c>
      <c r="J105" s="38">
        <v>120</v>
      </c>
      <c r="K105" s="38" t="s">
        <v>90</v>
      </c>
      <c r="L105" s="38"/>
      <c r="M105" s="39" t="s">
        <v>155</v>
      </c>
      <c r="N105" s="39"/>
      <c r="O105" s="38">
        <v>50</v>
      </c>
      <c r="P105" s="67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401"/>
      <c r="R105" s="401"/>
      <c r="S105" s="401"/>
      <c r="T105" s="402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4301012007</v>
      </c>
      <c r="D106" s="399">
        <v>4680115881303</v>
      </c>
      <c r="E106" s="399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90</v>
      </c>
      <c r="L106" s="38"/>
      <c r="M106" s="39" t="s">
        <v>155</v>
      </c>
      <c r="N106" s="39"/>
      <c r="O106" s="38">
        <v>50</v>
      </c>
      <c r="P106" s="6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01"/>
      <c r="R106" s="401"/>
      <c r="S106" s="401"/>
      <c r="T106" s="402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06"/>
      <c r="P107" s="403" t="s">
        <v>43</v>
      </c>
      <c r="Q107" s="404"/>
      <c r="R107" s="404"/>
      <c r="S107" s="404"/>
      <c r="T107" s="404"/>
      <c r="U107" s="404"/>
      <c r="V107" s="405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06"/>
      <c r="P108" s="403" t="s">
        <v>43</v>
      </c>
      <c r="Q108" s="404"/>
      <c r="R108" s="404"/>
      <c r="S108" s="404"/>
      <c r="T108" s="404"/>
      <c r="U108" s="404"/>
      <c r="V108" s="405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398" t="s">
        <v>86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4301051543</v>
      </c>
      <c r="D110" s="399">
        <v>4607091386967</v>
      </c>
      <c r="E110" s="399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128</v>
      </c>
      <c r="L110" s="38"/>
      <c r="M110" s="39" t="s">
        <v>84</v>
      </c>
      <c r="N110" s="39"/>
      <c r="O110" s="38">
        <v>45</v>
      </c>
      <c r="P110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01"/>
      <c r="R110" s="401"/>
      <c r="S110" s="401"/>
      <c r="T110" s="402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4301051437</v>
      </c>
      <c r="D111" s="399">
        <v>4607091386967</v>
      </c>
      <c r="E111" s="399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128</v>
      </c>
      <c r="L111" s="38"/>
      <c r="M111" s="39" t="s">
        <v>130</v>
      </c>
      <c r="N111" s="39"/>
      <c r="O111" s="38">
        <v>45</v>
      </c>
      <c r="P111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01"/>
      <c r="R111" s="401"/>
      <c r="S111" s="401"/>
      <c r="T111" s="402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399">
        <v>4607091385731</v>
      </c>
      <c r="E112" s="399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90</v>
      </c>
      <c r="L112" s="38"/>
      <c r="M112" s="39" t="s">
        <v>130</v>
      </c>
      <c r="N112" s="39"/>
      <c r="O112" s="38">
        <v>45</v>
      </c>
      <c r="P112" s="6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01"/>
      <c r="R112" s="401"/>
      <c r="S112" s="401"/>
      <c r="T112" s="402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399">
        <v>4680115880894</v>
      </c>
      <c r="E113" s="399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90</v>
      </c>
      <c r="L113" s="38"/>
      <c r="M113" s="39" t="s">
        <v>130</v>
      </c>
      <c r="N113" s="39"/>
      <c r="O113" s="38">
        <v>45</v>
      </c>
      <c r="P113" s="6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01"/>
      <c r="R113" s="401"/>
      <c r="S113" s="401"/>
      <c r="T113" s="402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399">
        <v>4680115880214</v>
      </c>
      <c r="E114" s="399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90</v>
      </c>
      <c r="L114" s="38"/>
      <c r="M114" s="39" t="s">
        <v>130</v>
      </c>
      <c r="N114" s="39"/>
      <c r="O114" s="38">
        <v>45</v>
      </c>
      <c r="P114" s="6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01"/>
      <c r="R114" s="401"/>
      <c r="S114" s="401"/>
      <c r="T114" s="402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06"/>
      <c r="P115" s="403" t="s">
        <v>43</v>
      </c>
      <c r="Q115" s="404"/>
      <c r="R115" s="404"/>
      <c r="S115" s="404"/>
      <c r="T115" s="404"/>
      <c r="U115" s="404"/>
      <c r="V115" s="405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06"/>
      <c r="P116" s="403" t="s">
        <v>43</v>
      </c>
      <c r="Q116" s="404"/>
      <c r="R116" s="404"/>
      <c r="S116" s="404"/>
      <c r="T116" s="404"/>
      <c r="U116" s="404"/>
      <c r="V116" s="405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12" t="s">
        <v>203</v>
      </c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  <c r="U117" s="412"/>
      <c r="V117" s="412"/>
      <c r="W117" s="412"/>
      <c r="X117" s="412"/>
      <c r="Y117" s="412"/>
      <c r="Z117" s="412"/>
      <c r="AA117" s="66"/>
      <c r="AB117" s="66"/>
      <c r="AC117" s="80"/>
    </row>
    <row r="118" spans="1:68" ht="14.25" customHeight="1" x14ac:dyDescent="0.25">
      <c r="A118" s="398" t="s">
        <v>124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4301011703</v>
      </c>
      <c r="D119" s="399">
        <v>4680115882133</v>
      </c>
      <c r="E119" s="399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128</v>
      </c>
      <c r="L119" s="38"/>
      <c r="M119" s="39" t="s">
        <v>127</v>
      </c>
      <c r="N119" s="39"/>
      <c r="O119" s="38">
        <v>50</v>
      </c>
      <c r="P11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01"/>
      <c r="R119" s="401"/>
      <c r="S119" s="401"/>
      <c r="T119" s="402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4301011514</v>
      </c>
      <c r="D120" s="399">
        <v>4680115882133</v>
      </c>
      <c r="E120" s="399"/>
      <c r="F120" s="63">
        <v>1.35</v>
      </c>
      <c r="G120" s="38">
        <v>8</v>
      </c>
      <c r="H120" s="63">
        <v>10.8</v>
      </c>
      <c r="I120" s="63">
        <v>11.28</v>
      </c>
      <c r="J120" s="38">
        <v>56</v>
      </c>
      <c r="K120" s="38" t="s">
        <v>128</v>
      </c>
      <c r="L120" s="38"/>
      <c r="M120" s="39" t="s">
        <v>127</v>
      </c>
      <c r="N120" s="39"/>
      <c r="O120" s="38">
        <v>50</v>
      </c>
      <c r="P120" s="6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401"/>
      <c r="R120" s="401"/>
      <c r="S120" s="401"/>
      <c r="T120" s="402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399">
        <v>4680115880269</v>
      </c>
      <c r="E121" s="399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90</v>
      </c>
      <c r="L121" s="38"/>
      <c r="M121" s="39" t="s">
        <v>130</v>
      </c>
      <c r="N121" s="39"/>
      <c r="O121" s="38">
        <v>50</v>
      </c>
      <c r="P121" s="6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01"/>
      <c r="R121" s="401"/>
      <c r="S121" s="401"/>
      <c r="T121" s="402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399">
        <v>4680115880429</v>
      </c>
      <c r="E122" s="399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90</v>
      </c>
      <c r="L122" s="38"/>
      <c r="M122" s="39" t="s">
        <v>130</v>
      </c>
      <c r="N122" s="39"/>
      <c r="O122" s="38">
        <v>50</v>
      </c>
      <c r="P122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01"/>
      <c r="R122" s="401"/>
      <c r="S122" s="401"/>
      <c r="T122" s="402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399">
        <v>4680115881457</v>
      </c>
      <c r="E123" s="399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90</v>
      </c>
      <c r="L123" s="38"/>
      <c r="M123" s="39" t="s">
        <v>130</v>
      </c>
      <c r="N123" s="39"/>
      <c r="O123" s="38">
        <v>50</v>
      </c>
      <c r="P123" s="6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01"/>
      <c r="R123" s="401"/>
      <c r="S123" s="401"/>
      <c r="T123" s="402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06"/>
      <c r="P124" s="403" t="s">
        <v>43</v>
      </c>
      <c r="Q124" s="404"/>
      <c r="R124" s="404"/>
      <c r="S124" s="404"/>
      <c r="T124" s="404"/>
      <c r="U124" s="404"/>
      <c r="V124" s="405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06"/>
      <c r="P125" s="403" t="s">
        <v>43</v>
      </c>
      <c r="Q125" s="404"/>
      <c r="R125" s="404"/>
      <c r="S125" s="404"/>
      <c r="T125" s="404"/>
      <c r="U125" s="404"/>
      <c r="V125" s="405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398" t="s">
        <v>160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4301020345</v>
      </c>
      <c r="D127" s="399">
        <v>4680115881488</v>
      </c>
      <c r="E127" s="399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128</v>
      </c>
      <c r="L127" s="38"/>
      <c r="M127" s="39" t="s">
        <v>127</v>
      </c>
      <c r="N127" s="39"/>
      <c r="O127" s="38">
        <v>55</v>
      </c>
      <c r="P127" s="658" t="s">
        <v>215</v>
      </c>
      <c r="Q127" s="401"/>
      <c r="R127" s="401"/>
      <c r="S127" s="401"/>
      <c r="T127" s="402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213</v>
      </c>
      <c r="B128" s="64" t="s">
        <v>216</v>
      </c>
      <c r="C128" s="37">
        <v>4301020235</v>
      </c>
      <c r="D128" s="399">
        <v>4680115881488</v>
      </c>
      <c r="E128" s="399"/>
      <c r="F128" s="63">
        <v>1.35</v>
      </c>
      <c r="G128" s="38">
        <v>8</v>
      </c>
      <c r="H128" s="63">
        <v>10.8</v>
      </c>
      <c r="I128" s="63">
        <v>11.28</v>
      </c>
      <c r="J128" s="38">
        <v>56</v>
      </c>
      <c r="K128" s="38" t="s">
        <v>128</v>
      </c>
      <c r="L128" s="38"/>
      <c r="M128" s="39" t="s">
        <v>127</v>
      </c>
      <c r="N128" s="39"/>
      <c r="O128" s="38">
        <v>50</v>
      </c>
      <c r="P128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401"/>
      <c r="R128" s="401"/>
      <c r="S128" s="401"/>
      <c r="T128" s="402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IFERROR(IF(Y128=0,"",ROUNDUP(Y128/H128,0)*0.02175),"")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4301020258</v>
      </c>
      <c r="D129" s="399">
        <v>4680115882775</v>
      </c>
      <c r="E129" s="399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85</v>
      </c>
      <c r="L129" s="38"/>
      <c r="M129" s="39" t="s">
        <v>130</v>
      </c>
      <c r="N129" s="39"/>
      <c r="O129" s="38">
        <v>50</v>
      </c>
      <c r="P129" s="6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01"/>
      <c r="R129" s="401"/>
      <c r="S129" s="401"/>
      <c r="T129" s="402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217</v>
      </c>
      <c r="B130" s="64" t="s">
        <v>219</v>
      </c>
      <c r="C130" s="37">
        <v>4301020346</v>
      </c>
      <c r="D130" s="399">
        <v>4680115882775</v>
      </c>
      <c r="E130" s="399"/>
      <c r="F130" s="63">
        <v>0.3</v>
      </c>
      <c r="G130" s="38">
        <v>8</v>
      </c>
      <c r="H130" s="63">
        <v>2.4</v>
      </c>
      <c r="I130" s="63">
        <v>2.5</v>
      </c>
      <c r="J130" s="38">
        <v>234</v>
      </c>
      <c r="K130" s="38" t="s">
        <v>85</v>
      </c>
      <c r="L130" s="38"/>
      <c r="M130" s="39" t="s">
        <v>127</v>
      </c>
      <c r="N130" s="39"/>
      <c r="O130" s="38">
        <v>55</v>
      </c>
      <c r="P130" s="647" t="s">
        <v>220</v>
      </c>
      <c r="Q130" s="401"/>
      <c r="R130" s="401"/>
      <c r="S130" s="401"/>
      <c r="T130" s="402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IFERROR(IF(Y130=0,"",ROUNDUP(Y130/H130,0)*0.00502),"")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221</v>
      </c>
      <c r="B131" s="64" t="s">
        <v>222</v>
      </c>
      <c r="C131" s="37">
        <v>4301020339</v>
      </c>
      <c r="D131" s="399">
        <v>4680115880658</v>
      </c>
      <c r="E131" s="399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90</v>
      </c>
      <c r="L131" s="38"/>
      <c r="M131" s="39" t="s">
        <v>127</v>
      </c>
      <c r="N131" s="39"/>
      <c r="O131" s="38">
        <v>50</v>
      </c>
      <c r="P131" s="64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401"/>
      <c r="R131" s="401"/>
      <c r="S131" s="401"/>
      <c r="T131" s="402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x14ac:dyDescent="0.2">
      <c r="A132" s="393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06"/>
      <c r="P132" s="403" t="s">
        <v>43</v>
      </c>
      <c r="Q132" s="404"/>
      <c r="R132" s="404"/>
      <c r="S132" s="404"/>
      <c r="T132" s="404"/>
      <c r="U132" s="404"/>
      <c r="V132" s="405"/>
      <c r="W132" s="43" t="s">
        <v>42</v>
      </c>
      <c r="X132" s="44">
        <f>IFERROR(X127/H127,"0")+IFERROR(X128/H128,"0")+IFERROR(X129/H129,"0")+IFERROR(X130/H130,"0")+IFERROR(X131/H131,"0")</f>
        <v>0</v>
      </c>
      <c r="Y132" s="44">
        <f>IFERROR(Y127/H127,"0")+IFERROR(Y128/H128,"0")+IFERROR(Y129/H129,"0")+IFERROR(Y130/H130,"0")+IFERROR(Y131/H131,"0")</f>
        <v>0</v>
      </c>
      <c r="Z132" s="44">
        <f>IFERROR(IF(Z127="",0,Z127),"0")+IFERROR(IF(Z128="",0,Z128),"0")+IFERROR(IF(Z129="",0,Z129),"0")+IFERROR(IF(Z130="",0,Z130),"0")+IFERROR(IF(Z131="",0,Z131),"0")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06"/>
      <c r="P133" s="403" t="s">
        <v>43</v>
      </c>
      <c r="Q133" s="404"/>
      <c r="R133" s="404"/>
      <c r="S133" s="404"/>
      <c r="T133" s="404"/>
      <c r="U133" s="404"/>
      <c r="V133" s="405"/>
      <c r="W133" s="43" t="s">
        <v>0</v>
      </c>
      <c r="X133" s="44">
        <f>IFERROR(SUM(X127:X131),"0")</f>
        <v>0</v>
      </c>
      <c r="Y133" s="44">
        <f>IFERROR(SUM(Y127:Y131),"0")</f>
        <v>0</v>
      </c>
      <c r="Z133" s="43"/>
      <c r="AA133" s="68"/>
      <c r="AB133" s="68"/>
      <c r="AC133" s="68"/>
    </row>
    <row r="134" spans="1:68" ht="14.25" customHeight="1" x14ac:dyDescent="0.25">
      <c r="A134" s="398" t="s">
        <v>86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67"/>
      <c r="AB134" s="67"/>
      <c r="AC134" s="81"/>
    </row>
    <row r="135" spans="1:68" ht="16.5" customHeight="1" x14ac:dyDescent="0.25">
      <c r="A135" s="64" t="s">
        <v>223</v>
      </c>
      <c r="B135" s="64" t="s">
        <v>224</v>
      </c>
      <c r="C135" s="37">
        <v>4301051360</v>
      </c>
      <c r="D135" s="399">
        <v>4607091385168</v>
      </c>
      <c r="E135" s="399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128</v>
      </c>
      <c r="L135" s="38"/>
      <c r="M135" s="39" t="s">
        <v>130</v>
      </c>
      <c r="N135" s="39"/>
      <c r="O135" s="38">
        <v>45</v>
      </c>
      <c r="P135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01"/>
      <c r="R135" s="401"/>
      <c r="S135" s="401"/>
      <c r="T135" s="402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ref="Y135:Y140" si="21">IFERROR(IF(X135="",0,CEILING((X135/$H135),1)*$H135),"")</f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ref="BM135:BM140" si="22">IFERROR(X135*I135/H135,"0")</f>
        <v>0</v>
      </c>
      <c r="BN135" s="79">
        <f t="shared" ref="BN135:BN140" si="23">IFERROR(Y135*I135/H135,"0")</f>
        <v>0</v>
      </c>
      <c r="BO135" s="79">
        <f t="shared" ref="BO135:BO140" si="24">IFERROR(1/J135*(X135/H135),"0")</f>
        <v>0</v>
      </c>
      <c r="BP135" s="79">
        <f t="shared" ref="BP135:BP140" si="25">IFERROR(1/J135*(Y135/H135),"0")</f>
        <v>0</v>
      </c>
    </row>
    <row r="136" spans="1:68" ht="16.5" customHeight="1" x14ac:dyDescent="0.25">
      <c r="A136" s="64" t="s">
        <v>223</v>
      </c>
      <c r="B136" s="64" t="s">
        <v>225</v>
      </c>
      <c r="C136" s="37">
        <v>4301051612</v>
      </c>
      <c r="D136" s="399">
        <v>4607091385168</v>
      </c>
      <c r="E136" s="399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128</v>
      </c>
      <c r="L136" s="38"/>
      <c r="M136" s="39" t="s">
        <v>84</v>
      </c>
      <c r="N136" s="39"/>
      <c r="O136" s="38">
        <v>45</v>
      </c>
      <c r="P136" s="6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01"/>
      <c r="R136" s="401"/>
      <c r="S136" s="401"/>
      <c r="T136" s="402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226</v>
      </c>
      <c r="B137" s="64" t="s">
        <v>227</v>
      </c>
      <c r="C137" s="37">
        <v>4301051362</v>
      </c>
      <c r="D137" s="399">
        <v>4607091383256</v>
      </c>
      <c r="E137" s="399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90</v>
      </c>
      <c r="L137" s="38"/>
      <c r="M137" s="39" t="s">
        <v>130</v>
      </c>
      <c r="N137" s="39"/>
      <c r="O137" s="38">
        <v>45</v>
      </c>
      <c r="P137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01"/>
      <c r="R137" s="401"/>
      <c r="S137" s="401"/>
      <c r="T137" s="402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228</v>
      </c>
      <c r="B138" s="64" t="s">
        <v>229</v>
      </c>
      <c r="C138" s="37">
        <v>4301051358</v>
      </c>
      <c r="D138" s="399">
        <v>4607091385748</v>
      </c>
      <c r="E138" s="399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90</v>
      </c>
      <c r="L138" s="38"/>
      <c r="M138" s="39" t="s">
        <v>130</v>
      </c>
      <c r="N138" s="39"/>
      <c r="O138" s="38">
        <v>45</v>
      </c>
      <c r="P138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01"/>
      <c r="R138" s="401"/>
      <c r="S138" s="401"/>
      <c r="T138" s="402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230</v>
      </c>
      <c r="B139" s="64" t="s">
        <v>231</v>
      </c>
      <c r="C139" s="37">
        <v>4301051738</v>
      </c>
      <c r="D139" s="399">
        <v>4680115884533</v>
      </c>
      <c r="E139" s="399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90</v>
      </c>
      <c r="L139" s="38"/>
      <c r="M139" s="39" t="s">
        <v>84</v>
      </c>
      <c r="N139" s="39"/>
      <c r="O139" s="38">
        <v>45</v>
      </c>
      <c r="P139" s="6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01"/>
      <c r="R139" s="401"/>
      <c r="S139" s="401"/>
      <c r="T139" s="402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232</v>
      </c>
      <c r="B140" s="64" t="s">
        <v>233</v>
      </c>
      <c r="C140" s="37">
        <v>4301051480</v>
      </c>
      <c r="D140" s="399">
        <v>4680115882645</v>
      </c>
      <c r="E140" s="399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90</v>
      </c>
      <c r="L140" s="38"/>
      <c r="M140" s="39" t="s">
        <v>84</v>
      </c>
      <c r="N140" s="39"/>
      <c r="O140" s="38">
        <v>40</v>
      </c>
      <c r="P140" s="6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01"/>
      <c r="R140" s="401"/>
      <c r="S140" s="401"/>
      <c r="T140" s="402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393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06"/>
      <c r="P141" s="403" t="s">
        <v>43</v>
      </c>
      <c r="Q141" s="404"/>
      <c r="R141" s="404"/>
      <c r="S141" s="404"/>
      <c r="T141" s="404"/>
      <c r="U141" s="404"/>
      <c r="V141" s="405"/>
      <c r="W141" s="43" t="s">
        <v>42</v>
      </c>
      <c r="X141" s="44">
        <f>IFERROR(X135/H135,"0")+IFERROR(X136/H136,"0")+IFERROR(X137/H137,"0")+IFERROR(X138/H138,"0")+IFERROR(X139/H139,"0")+IFERROR(X140/H140,"0")</f>
        <v>0</v>
      </c>
      <c r="Y141" s="44">
        <f>IFERROR(Y135/H135,"0")+IFERROR(Y136/H136,"0")+IFERROR(Y137/H137,"0")+IFERROR(Y138/H138,"0")+IFERROR(Y139/H139,"0")+IFERROR(Y140/H140,"0")</f>
        <v>0</v>
      </c>
      <c r="Z141" s="44">
        <f>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06"/>
      <c r="P142" s="403" t="s">
        <v>43</v>
      </c>
      <c r="Q142" s="404"/>
      <c r="R142" s="404"/>
      <c r="S142" s="404"/>
      <c r="T142" s="404"/>
      <c r="U142" s="404"/>
      <c r="V142" s="405"/>
      <c r="W142" s="43" t="s">
        <v>0</v>
      </c>
      <c r="X142" s="44">
        <f>IFERROR(SUM(X135:X140),"0")</f>
        <v>0</v>
      </c>
      <c r="Y142" s="44">
        <f>IFERROR(SUM(Y135:Y140),"0")</f>
        <v>0</v>
      </c>
      <c r="Z142" s="43"/>
      <c r="AA142" s="68"/>
      <c r="AB142" s="68"/>
      <c r="AC142" s="68"/>
    </row>
    <row r="143" spans="1:68" ht="14.25" customHeight="1" x14ac:dyDescent="0.25">
      <c r="A143" s="398" t="s">
        <v>181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67"/>
      <c r="AB143" s="67"/>
      <c r="AC143" s="81"/>
    </row>
    <row r="144" spans="1:68" ht="27" customHeight="1" x14ac:dyDescent="0.25">
      <c r="A144" s="64" t="s">
        <v>234</v>
      </c>
      <c r="B144" s="64" t="s">
        <v>235</v>
      </c>
      <c r="C144" s="37">
        <v>4301060356</v>
      </c>
      <c r="D144" s="399">
        <v>4680115882652</v>
      </c>
      <c r="E144" s="399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40</v>
      </c>
      <c r="P144" s="64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01"/>
      <c r="R144" s="401"/>
      <c r="S144" s="401"/>
      <c r="T144" s="402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1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236</v>
      </c>
      <c r="B145" s="64" t="s">
        <v>237</v>
      </c>
      <c r="C145" s="37">
        <v>4301060309</v>
      </c>
      <c r="D145" s="399">
        <v>4680115880238</v>
      </c>
      <c r="E145" s="399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01"/>
      <c r="R145" s="401"/>
      <c r="S145" s="401"/>
      <c r="T145" s="402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2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06"/>
      <c r="P146" s="403" t="s">
        <v>43</v>
      </c>
      <c r="Q146" s="404"/>
      <c r="R146" s="404"/>
      <c r="S146" s="404"/>
      <c r="T146" s="404"/>
      <c r="U146" s="404"/>
      <c r="V146" s="405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06"/>
      <c r="P147" s="403" t="s">
        <v>43</v>
      </c>
      <c r="Q147" s="404"/>
      <c r="R147" s="404"/>
      <c r="S147" s="404"/>
      <c r="T147" s="404"/>
      <c r="U147" s="404"/>
      <c r="V147" s="405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12" t="s">
        <v>238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412"/>
      <c r="Z148" s="412"/>
      <c r="AA148" s="66"/>
      <c r="AB148" s="66"/>
      <c r="AC148" s="80"/>
    </row>
    <row r="149" spans="1:68" ht="14.25" customHeight="1" x14ac:dyDescent="0.25">
      <c r="A149" s="398" t="s">
        <v>124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67"/>
      <c r="AB149" s="67"/>
      <c r="AC149" s="81"/>
    </row>
    <row r="150" spans="1:68" ht="27" customHeight="1" x14ac:dyDescent="0.25">
      <c r="A150" s="64" t="s">
        <v>239</v>
      </c>
      <c r="B150" s="64" t="s">
        <v>240</v>
      </c>
      <c r="C150" s="37">
        <v>4301011562</v>
      </c>
      <c r="D150" s="399">
        <v>4680115882577</v>
      </c>
      <c r="E150" s="399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90</v>
      </c>
      <c r="L150" s="38"/>
      <c r="M150" s="39" t="s">
        <v>114</v>
      </c>
      <c r="N150" s="39"/>
      <c r="O150" s="38">
        <v>90</v>
      </c>
      <c r="P150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01"/>
      <c r="R150" s="401"/>
      <c r="S150" s="401"/>
      <c r="T150" s="402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3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239</v>
      </c>
      <c r="B151" s="64" t="s">
        <v>241</v>
      </c>
      <c r="C151" s="37">
        <v>4301011564</v>
      </c>
      <c r="D151" s="399">
        <v>4680115882577</v>
      </c>
      <c r="E151" s="399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90</v>
      </c>
      <c r="L151" s="38"/>
      <c r="M151" s="39" t="s">
        <v>114</v>
      </c>
      <c r="N151" s="39"/>
      <c r="O151" s="38">
        <v>90</v>
      </c>
      <c r="P151" s="63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01"/>
      <c r="R151" s="401"/>
      <c r="S151" s="401"/>
      <c r="T151" s="402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4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06"/>
      <c r="P152" s="403" t="s">
        <v>43</v>
      </c>
      <c r="Q152" s="404"/>
      <c r="R152" s="404"/>
      <c r="S152" s="404"/>
      <c r="T152" s="404"/>
      <c r="U152" s="404"/>
      <c r="V152" s="405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06"/>
      <c r="P153" s="403" t="s">
        <v>43</v>
      </c>
      <c r="Q153" s="404"/>
      <c r="R153" s="404"/>
      <c r="S153" s="404"/>
      <c r="T153" s="404"/>
      <c r="U153" s="404"/>
      <c r="V153" s="405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398" t="s">
        <v>81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67"/>
      <c r="AB154" s="67"/>
      <c r="AC154" s="81"/>
    </row>
    <row r="155" spans="1:68" ht="27" customHeight="1" x14ac:dyDescent="0.25">
      <c r="A155" s="64" t="s">
        <v>242</v>
      </c>
      <c r="B155" s="64" t="s">
        <v>243</v>
      </c>
      <c r="C155" s="37">
        <v>4301031235</v>
      </c>
      <c r="D155" s="399">
        <v>4680115883444</v>
      </c>
      <c r="E155" s="399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90</v>
      </c>
      <c r="L155" s="38"/>
      <c r="M155" s="39" t="s">
        <v>114</v>
      </c>
      <c r="N155" s="39"/>
      <c r="O155" s="38">
        <v>90</v>
      </c>
      <c r="P155" s="6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401"/>
      <c r="R155" s="401"/>
      <c r="S155" s="401"/>
      <c r="T155" s="402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5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242</v>
      </c>
      <c r="B156" s="64" t="s">
        <v>244</v>
      </c>
      <c r="C156" s="37">
        <v>4301031234</v>
      </c>
      <c r="D156" s="399">
        <v>4680115883444</v>
      </c>
      <c r="E156" s="399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90</v>
      </c>
      <c r="L156" s="38"/>
      <c r="M156" s="39" t="s">
        <v>114</v>
      </c>
      <c r="N156" s="39"/>
      <c r="O156" s="38">
        <v>90</v>
      </c>
      <c r="P156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401"/>
      <c r="R156" s="401"/>
      <c r="S156" s="401"/>
      <c r="T156" s="402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6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6"/>
      <c r="P157" s="403" t="s">
        <v>43</v>
      </c>
      <c r="Q157" s="404"/>
      <c r="R157" s="404"/>
      <c r="S157" s="404"/>
      <c r="T157" s="404"/>
      <c r="U157" s="404"/>
      <c r="V157" s="405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06"/>
      <c r="P158" s="403" t="s">
        <v>43</v>
      </c>
      <c r="Q158" s="404"/>
      <c r="R158" s="404"/>
      <c r="S158" s="404"/>
      <c r="T158" s="404"/>
      <c r="U158" s="404"/>
      <c r="V158" s="405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398" t="s">
        <v>86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67"/>
      <c r="AB159" s="67"/>
      <c r="AC159" s="81"/>
    </row>
    <row r="160" spans="1:68" ht="16.5" customHeight="1" x14ac:dyDescent="0.25">
      <c r="A160" s="64" t="s">
        <v>245</v>
      </c>
      <c r="B160" s="64" t="s">
        <v>246</v>
      </c>
      <c r="C160" s="37">
        <v>4301051477</v>
      </c>
      <c r="D160" s="399">
        <v>4680115882584</v>
      </c>
      <c r="E160" s="399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90</v>
      </c>
      <c r="L160" s="38"/>
      <c r="M160" s="39" t="s">
        <v>114</v>
      </c>
      <c r="N160" s="39"/>
      <c r="O160" s="38">
        <v>60</v>
      </c>
      <c r="P160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01"/>
      <c r="R160" s="401"/>
      <c r="S160" s="401"/>
      <c r="T160" s="402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57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245</v>
      </c>
      <c r="B161" s="64" t="s">
        <v>247</v>
      </c>
      <c r="C161" s="37">
        <v>4301051476</v>
      </c>
      <c r="D161" s="399">
        <v>4680115882584</v>
      </c>
      <c r="E161" s="399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90</v>
      </c>
      <c r="L161" s="38"/>
      <c r="M161" s="39" t="s">
        <v>114</v>
      </c>
      <c r="N161" s="39"/>
      <c r="O161" s="38">
        <v>60</v>
      </c>
      <c r="P161" s="6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01"/>
      <c r="R161" s="401"/>
      <c r="S161" s="401"/>
      <c r="T161" s="402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8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06"/>
      <c r="P162" s="403" t="s">
        <v>43</v>
      </c>
      <c r="Q162" s="404"/>
      <c r="R162" s="404"/>
      <c r="S162" s="404"/>
      <c r="T162" s="404"/>
      <c r="U162" s="404"/>
      <c r="V162" s="405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06"/>
      <c r="P163" s="403" t="s">
        <v>43</v>
      </c>
      <c r="Q163" s="404"/>
      <c r="R163" s="404"/>
      <c r="S163" s="404"/>
      <c r="T163" s="404"/>
      <c r="U163" s="404"/>
      <c r="V163" s="405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12" t="s">
        <v>122</v>
      </c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  <c r="S164" s="412"/>
      <c r="T164" s="412"/>
      <c r="U164" s="412"/>
      <c r="V164" s="412"/>
      <c r="W164" s="412"/>
      <c r="X164" s="412"/>
      <c r="Y164" s="412"/>
      <c r="Z164" s="412"/>
      <c r="AA164" s="66"/>
      <c r="AB164" s="66"/>
      <c r="AC164" s="80"/>
    </row>
    <row r="165" spans="1:68" ht="14.25" customHeight="1" x14ac:dyDescent="0.25">
      <c r="A165" s="398" t="s">
        <v>124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67"/>
      <c r="AB165" s="67"/>
      <c r="AC165" s="81"/>
    </row>
    <row r="166" spans="1:68" ht="27" customHeight="1" x14ac:dyDescent="0.25">
      <c r="A166" s="64" t="s">
        <v>248</v>
      </c>
      <c r="B166" s="64" t="s">
        <v>249</v>
      </c>
      <c r="C166" s="37">
        <v>4301011623</v>
      </c>
      <c r="D166" s="399">
        <v>4607091382945</v>
      </c>
      <c r="E166" s="399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128</v>
      </c>
      <c r="L166" s="38"/>
      <c r="M166" s="39" t="s">
        <v>127</v>
      </c>
      <c r="N166" s="39"/>
      <c r="O166" s="38">
        <v>50</v>
      </c>
      <c r="P166" s="6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01"/>
      <c r="R166" s="401"/>
      <c r="S166" s="401"/>
      <c r="T166" s="402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250</v>
      </c>
      <c r="B167" s="64" t="s">
        <v>251</v>
      </c>
      <c r="C167" s="37">
        <v>4301011192</v>
      </c>
      <c r="D167" s="399">
        <v>4607091382952</v>
      </c>
      <c r="E167" s="399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90</v>
      </c>
      <c r="L167" s="38"/>
      <c r="M167" s="39" t="s">
        <v>127</v>
      </c>
      <c r="N167" s="39"/>
      <c r="O167" s="38">
        <v>50</v>
      </c>
      <c r="P167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01"/>
      <c r="R167" s="401"/>
      <c r="S167" s="401"/>
      <c r="T167" s="402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0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252</v>
      </c>
      <c r="B168" s="64" t="s">
        <v>253</v>
      </c>
      <c r="C168" s="37">
        <v>4301011705</v>
      </c>
      <c r="D168" s="399">
        <v>4607091384604</v>
      </c>
      <c r="E168" s="399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90</v>
      </c>
      <c r="L168" s="38"/>
      <c r="M168" s="39" t="s">
        <v>127</v>
      </c>
      <c r="N168" s="39"/>
      <c r="O168" s="38">
        <v>50</v>
      </c>
      <c r="P168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01"/>
      <c r="R168" s="401"/>
      <c r="S168" s="401"/>
      <c r="T168" s="402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1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393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06"/>
      <c r="P169" s="403" t="s">
        <v>43</v>
      </c>
      <c r="Q169" s="404"/>
      <c r="R169" s="404"/>
      <c r="S169" s="404"/>
      <c r="T169" s="404"/>
      <c r="U169" s="404"/>
      <c r="V169" s="405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6"/>
      <c r="P170" s="403" t="s">
        <v>43</v>
      </c>
      <c r="Q170" s="404"/>
      <c r="R170" s="404"/>
      <c r="S170" s="404"/>
      <c r="T170" s="404"/>
      <c r="U170" s="404"/>
      <c r="V170" s="405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398" t="s">
        <v>81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67"/>
      <c r="AB171" s="67"/>
      <c r="AC171" s="81"/>
    </row>
    <row r="172" spans="1:68" ht="16.5" customHeight="1" x14ac:dyDescent="0.25">
      <c r="A172" s="64" t="s">
        <v>254</v>
      </c>
      <c r="B172" s="64" t="s">
        <v>255</v>
      </c>
      <c r="C172" s="37">
        <v>4301030895</v>
      </c>
      <c r="D172" s="399">
        <v>4607091387667</v>
      </c>
      <c r="E172" s="399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128</v>
      </c>
      <c r="L172" s="38"/>
      <c r="M172" s="39" t="s">
        <v>127</v>
      </c>
      <c r="N172" s="39"/>
      <c r="O172" s="38">
        <v>40</v>
      </c>
      <c r="P172" s="6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01"/>
      <c r="R172" s="401"/>
      <c r="S172" s="401"/>
      <c r="T172" s="402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256</v>
      </c>
      <c r="B173" s="64" t="s">
        <v>257</v>
      </c>
      <c r="C173" s="37">
        <v>4301030961</v>
      </c>
      <c r="D173" s="399">
        <v>4607091387636</v>
      </c>
      <c r="E173" s="399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90</v>
      </c>
      <c r="L173" s="38"/>
      <c r="M173" s="39" t="s">
        <v>84</v>
      </c>
      <c r="N173" s="39"/>
      <c r="O173" s="38">
        <v>40</v>
      </c>
      <c r="P173" s="6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01"/>
      <c r="R173" s="401"/>
      <c r="S173" s="401"/>
      <c r="T173" s="402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258</v>
      </c>
      <c r="B174" s="64" t="s">
        <v>259</v>
      </c>
      <c r="C174" s="37">
        <v>4301030963</v>
      </c>
      <c r="D174" s="399">
        <v>4607091382426</v>
      </c>
      <c r="E174" s="399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128</v>
      </c>
      <c r="L174" s="38"/>
      <c r="M174" s="39" t="s">
        <v>84</v>
      </c>
      <c r="N174" s="39"/>
      <c r="O174" s="38">
        <v>40</v>
      </c>
      <c r="P174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01"/>
      <c r="R174" s="401"/>
      <c r="S174" s="401"/>
      <c r="T174" s="402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260</v>
      </c>
      <c r="B175" s="64" t="s">
        <v>261</v>
      </c>
      <c r="C175" s="37">
        <v>4301030962</v>
      </c>
      <c r="D175" s="399">
        <v>4607091386547</v>
      </c>
      <c r="E175" s="399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85</v>
      </c>
      <c r="L175" s="38"/>
      <c r="M175" s="39" t="s">
        <v>84</v>
      </c>
      <c r="N175" s="39"/>
      <c r="O175" s="38">
        <v>40</v>
      </c>
      <c r="P175" s="6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01"/>
      <c r="R175" s="401"/>
      <c r="S175" s="401"/>
      <c r="T175" s="402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262</v>
      </c>
      <c r="B176" s="64" t="s">
        <v>263</v>
      </c>
      <c r="C176" s="37">
        <v>4301030964</v>
      </c>
      <c r="D176" s="399">
        <v>4607091382464</v>
      </c>
      <c r="E176" s="399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85</v>
      </c>
      <c r="L176" s="38"/>
      <c r="M176" s="39" t="s">
        <v>84</v>
      </c>
      <c r="N176" s="39"/>
      <c r="O176" s="38">
        <v>40</v>
      </c>
      <c r="P176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01"/>
      <c r="R176" s="401"/>
      <c r="S176" s="401"/>
      <c r="T176" s="402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393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06"/>
      <c r="P177" s="403" t="s">
        <v>43</v>
      </c>
      <c r="Q177" s="404"/>
      <c r="R177" s="404"/>
      <c r="S177" s="404"/>
      <c r="T177" s="404"/>
      <c r="U177" s="404"/>
      <c r="V177" s="405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06"/>
      <c r="P178" s="403" t="s">
        <v>43</v>
      </c>
      <c r="Q178" s="404"/>
      <c r="R178" s="404"/>
      <c r="S178" s="404"/>
      <c r="T178" s="404"/>
      <c r="U178" s="404"/>
      <c r="V178" s="405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398" t="s">
        <v>86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67"/>
      <c r="AB179" s="67"/>
      <c r="AC179" s="81"/>
    </row>
    <row r="180" spans="1:68" ht="16.5" customHeight="1" x14ac:dyDescent="0.25">
      <c r="A180" s="64" t="s">
        <v>264</v>
      </c>
      <c r="B180" s="64" t="s">
        <v>265</v>
      </c>
      <c r="C180" s="37">
        <v>4301051611</v>
      </c>
      <c r="D180" s="399">
        <v>4607091385304</v>
      </c>
      <c r="E180" s="399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128</v>
      </c>
      <c r="L180" s="38"/>
      <c r="M180" s="39" t="s">
        <v>84</v>
      </c>
      <c r="N180" s="39"/>
      <c r="O180" s="38">
        <v>40</v>
      </c>
      <c r="P180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01"/>
      <c r="R180" s="401"/>
      <c r="S180" s="401"/>
      <c r="T180" s="402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266</v>
      </c>
      <c r="B181" s="64" t="s">
        <v>267</v>
      </c>
      <c r="C181" s="37">
        <v>4301051648</v>
      </c>
      <c r="D181" s="399">
        <v>4607091386264</v>
      </c>
      <c r="E181" s="399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90</v>
      </c>
      <c r="L181" s="38"/>
      <c r="M181" s="39" t="s">
        <v>84</v>
      </c>
      <c r="N181" s="39"/>
      <c r="O181" s="38">
        <v>31</v>
      </c>
      <c r="P181" s="6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01"/>
      <c r="R181" s="401"/>
      <c r="S181" s="401"/>
      <c r="T181" s="402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68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268</v>
      </c>
      <c r="B182" s="64" t="s">
        <v>269</v>
      </c>
      <c r="C182" s="37">
        <v>4301051313</v>
      </c>
      <c r="D182" s="399">
        <v>4607091385427</v>
      </c>
      <c r="E182" s="399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90</v>
      </c>
      <c r="L182" s="38"/>
      <c r="M182" s="39" t="s">
        <v>84</v>
      </c>
      <c r="N182" s="39"/>
      <c r="O182" s="38">
        <v>40</v>
      </c>
      <c r="P182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01"/>
      <c r="R182" s="401"/>
      <c r="S182" s="401"/>
      <c r="T182" s="402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69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6"/>
      <c r="P183" s="403" t="s">
        <v>43</v>
      </c>
      <c r="Q183" s="404"/>
      <c r="R183" s="404"/>
      <c r="S183" s="404"/>
      <c r="T183" s="404"/>
      <c r="U183" s="404"/>
      <c r="V183" s="405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6"/>
      <c r="P184" s="403" t="s">
        <v>43</v>
      </c>
      <c r="Q184" s="404"/>
      <c r="R184" s="404"/>
      <c r="S184" s="404"/>
      <c r="T184" s="404"/>
      <c r="U184" s="404"/>
      <c r="V184" s="405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35" t="s">
        <v>270</v>
      </c>
      <c r="B185" s="435"/>
      <c r="C185" s="435"/>
      <c r="D185" s="435"/>
      <c r="E185" s="435"/>
      <c r="F185" s="435"/>
      <c r="G185" s="435"/>
      <c r="H185" s="435"/>
      <c r="I185" s="435"/>
      <c r="J185" s="435"/>
      <c r="K185" s="435"/>
      <c r="L185" s="435"/>
      <c r="M185" s="435"/>
      <c r="N185" s="435"/>
      <c r="O185" s="435"/>
      <c r="P185" s="435"/>
      <c r="Q185" s="435"/>
      <c r="R185" s="435"/>
      <c r="S185" s="435"/>
      <c r="T185" s="435"/>
      <c r="U185" s="435"/>
      <c r="V185" s="435"/>
      <c r="W185" s="435"/>
      <c r="X185" s="435"/>
      <c r="Y185" s="435"/>
      <c r="Z185" s="435"/>
      <c r="AA185" s="55"/>
      <c r="AB185" s="55"/>
      <c r="AC185" s="55"/>
    </row>
    <row r="186" spans="1:68" ht="16.5" customHeight="1" x14ac:dyDescent="0.25">
      <c r="A186" s="412" t="s">
        <v>271</v>
      </c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  <c r="S186" s="412"/>
      <c r="T186" s="412"/>
      <c r="U186" s="412"/>
      <c r="V186" s="412"/>
      <c r="W186" s="412"/>
      <c r="X186" s="412"/>
      <c r="Y186" s="412"/>
      <c r="Z186" s="412"/>
      <c r="AA186" s="66"/>
      <c r="AB186" s="66"/>
      <c r="AC186" s="80"/>
    </row>
    <row r="187" spans="1:68" ht="14.25" customHeight="1" x14ac:dyDescent="0.25">
      <c r="A187" s="398" t="s">
        <v>81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67"/>
      <c r="AB187" s="67"/>
      <c r="AC187" s="81"/>
    </row>
    <row r="188" spans="1:68" ht="27" customHeight="1" x14ac:dyDescent="0.25">
      <c r="A188" s="64" t="s">
        <v>272</v>
      </c>
      <c r="B188" s="64" t="s">
        <v>273</v>
      </c>
      <c r="C188" s="37">
        <v>4301031191</v>
      </c>
      <c r="D188" s="399">
        <v>4680115880993</v>
      </c>
      <c r="E188" s="399"/>
      <c r="F188" s="63">
        <v>0.7</v>
      </c>
      <c r="G188" s="38">
        <v>6</v>
      </c>
      <c r="H188" s="63">
        <v>4.2</v>
      </c>
      <c r="I188" s="63">
        <v>4.46</v>
      </c>
      <c r="J188" s="38">
        <v>156</v>
      </c>
      <c r="K188" s="38" t="s">
        <v>90</v>
      </c>
      <c r="L188" s="38"/>
      <c r="M188" s="39" t="s">
        <v>84</v>
      </c>
      <c r="N188" s="39"/>
      <c r="O188" s="38">
        <v>40</v>
      </c>
      <c r="P18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01"/>
      <c r="R188" s="401"/>
      <c r="S188" s="401"/>
      <c r="T188" s="402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ref="Y188:Y195" si="26"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ref="BM188:BM195" si="27">IFERROR(X188*I188/H188,"0")</f>
        <v>0</v>
      </c>
      <c r="BN188" s="79">
        <f t="shared" ref="BN188:BN195" si="28">IFERROR(Y188*I188/H188,"0")</f>
        <v>0</v>
      </c>
      <c r="BO188" s="79">
        <f t="shared" ref="BO188:BO195" si="29">IFERROR(1/J188*(X188/H188),"0")</f>
        <v>0</v>
      </c>
      <c r="BP188" s="79">
        <f t="shared" ref="BP188:BP195" si="30">IFERROR(1/J188*(Y188/H188),"0")</f>
        <v>0</v>
      </c>
    </row>
    <row r="189" spans="1:68" ht="27" customHeight="1" x14ac:dyDescent="0.25">
      <c r="A189" s="64" t="s">
        <v>274</v>
      </c>
      <c r="B189" s="64" t="s">
        <v>275</v>
      </c>
      <c r="C189" s="37">
        <v>4301031204</v>
      </c>
      <c r="D189" s="399">
        <v>4680115881761</v>
      </c>
      <c r="E189" s="399"/>
      <c r="F189" s="63">
        <v>0.7</v>
      </c>
      <c r="G189" s="38">
        <v>6</v>
      </c>
      <c r="H189" s="63">
        <v>4.2</v>
      </c>
      <c r="I189" s="63">
        <v>4.46</v>
      </c>
      <c r="J189" s="38">
        <v>156</v>
      </c>
      <c r="K189" s="38" t="s">
        <v>90</v>
      </c>
      <c r="L189" s="38"/>
      <c r="M189" s="39" t="s">
        <v>84</v>
      </c>
      <c r="N189" s="39"/>
      <c r="O189" s="38">
        <v>40</v>
      </c>
      <c r="P189" s="6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01"/>
      <c r="R189" s="401"/>
      <c r="S189" s="401"/>
      <c r="T189" s="402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276</v>
      </c>
      <c r="B190" s="64" t="s">
        <v>277</v>
      </c>
      <c r="C190" s="37">
        <v>4301031201</v>
      </c>
      <c r="D190" s="399">
        <v>4680115881563</v>
      </c>
      <c r="E190" s="399"/>
      <c r="F190" s="63">
        <v>0.7</v>
      </c>
      <c r="G190" s="38">
        <v>6</v>
      </c>
      <c r="H190" s="63">
        <v>4.2</v>
      </c>
      <c r="I190" s="63">
        <v>4.4000000000000004</v>
      </c>
      <c r="J190" s="38">
        <v>156</v>
      </c>
      <c r="K190" s="38" t="s">
        <v>90</v>
      </c>
      <c r="L190" s="38"/>
      <c r="M190" s="39" t="s">
        <v>84</v>
      </c>
      <c r="N190" s="39"/>
      <c r="O190" s="38">
        <v>40</v>
      </c>
      <c r="P190" s="6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01"/>
      <c r="R190" s="401"/>
      <c r="S190" s="401"/>
      <c r="T190" s="402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IFERROR(IF(Y190=0,"",ROUNDUP(Y190/H190,0)*0.00753),"")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278</v>
      </c>
      <c r="B191" s="64" t="s">
        <v>279</v>
      </c>
      <c r="C191" s="37">
        <v>4301031199</v>
      </c>
      <c r="D191" s="399">
        <v>4680115880986</v>
      </c>
      <c r="E191" s="399"/>
      <c r="F191" s="63">
        <v>0.35</v>
      </c>
      <c r="G191" s="38">
        <v>6</v>
      </c>
      <c r="H191" s="63">
        <v>2.1</v>
      </c>
      <c r="I191" s="63">
        <v>2.23</v>
      </c>
      <c r="J191" s="38">
        <v>234</v>
      </c>
      <c r="K191" s="38" t="s">
        <v>85</v>
      </c>
      <c r="L191" s="38"/>
      <c r="M191" s="39" t="s">
        <v>84</v>
      </c>
      <c r="N191" s="39"/>
      <c r="O191" s="38">
        <v>40</v>
      </c>
      <c r="P191" s="6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01"/>
      <c r="R191" s="401"/>
      <c r="S191" s="401"/>
      <c r="T191" s="402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280</v>
      </c>
      <c r="B192" s="64" t="s">
        <v>281</v>
      </c>
      <c r="C192" s="37">
        <v>4301031205</v>
      </c>
      <c r="D192" s="399">
        <v>4680115881785</v>
      </c>
      <c r="E192" s="399"/>
      <c r="F192" s="63">
        <v>0.35</v>
      </c>
      <c r="G192" s="38">
        <v>6</v>
      </c>
      <c r="H192" s="63">
        <v>2.1</v>
      </c>
      <c r="I192" s="63">
        <v>2.23</v>
      </c>
      <c r="J192" s="38">
        <v>234</v>
      </c>
      <c r="K192" s="38" t="s">
        <v>85</v>
      </c>
      <c r="L192" s="38"/>
      <c r="M192" s="39" t="s">
        <v>84</v>
      </c>
      <c r="N192" s="39"/>
      <c r="O192" s="38">
        <v>40</v>
      </c>
      <c r="P192" s="6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01"/>
      <c r="R192" s="401"/>
      <c r="S192" s="401"/>
      <c r="T192" s="402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282</v>
      </c>
      <c r="B193" s="64" t="s">
        <v>283</v>
      </c>
      <c r="C193" s="37">
        <v>4301031202</v>
      </c>
      <c r="D193" s="399">
        <v>4680115881679</v>
      </c>
      <c r="E193" s="399"/>
      <c r="F193" s="63">
        <v>0.35</v>
      </c>
      <c r="G193" s="38">
        <v>6</v>
      </c>
      <c r="H193" s="63">
        <v>2.1</v>
      </c>
      <c r="I193" s="63">
        <v>2.2000000000000002</v>
      </c>
      <c r="J193" s="38">
        <v>234</v>
      </c>
      <c r="K193" s="38" t="s">
        <v>85</v>
      </c>
      <c r="L193" s="38"/>
      <c r="M193" s="39" t="s">
        <v>84</v>
      </c>
      <c r="N193" s="39"/>
      <c r="O193" s="38">
        <v>40</v>
      </c>
      <c r="P193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01"/>
      <c r="R193" s="401"/>
      <c r="S193" s="401"/>
      <c r="T193" s="402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284</v>
      </c>
      <c r="B194" s="64" t="s">
        <v>285</v>
      </c>
      <c r="C194" s="37">
        <v>4301031158</v>
      </c>
      <c r="D194" s="399">
        <v>4680115880191</v>
      </c>
      <c r="E194" s="399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01"/>
      <c r="R194" s="401"/>
      <c r="S194" s="401"/>
      <c r="T194" s="402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286</v>
      </c>
      <c r="B195" s="64" t="s">
        <v>287</v>
      </c>
      <c r="C195" s="37">
        <v>4301031245</v>
      </c>
      <c r="D195" s="399">
        <v>4680115883963</v>
      </c>
      <c r="E195" s="399"/>
      <c r="F195" s="63">
        <v>0.28000000000000003</v>
      </c>
      <c r="G195" s="38">
        <v>6</v>
      </c>
      <c r="H195" s="63">
        <v>1.68</v>
      </c>
      <c r="I195" s="63">
        <v>1.78</v>
      </c>
      <c r="J195" s="38">
        <v>234</v>
      </c>
      <c r="K195" s="38" t="s">
        <v>85</v>
      </c>
      <c r="L195" s="38"/>
      <c r="M195" s="39" t="s">
        <v>84</v>
      </c>
      <c r="N195" s="39"/>
      <c r="O195" s="38">
        <v>40</v>
      </c>
      <c r="P195" s="6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01"/>
      <c r="R195" s="401"/>
      <c r="S195" s="401"/>
      <c r="T195" s="402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x14ac:dyDescent="0.2">
      <c r="A196" s="393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06"/>
      <c r="P196" s="403" t="s">
        <v>43</v>
      </c>
      <c r="Q196" s="404"/>
      <c r="R196" s="404"/>
      <c r="S196" s="404"/>
      <c r="T196" s="404"/>
      <c r="U196" s="404"/>
      <c r="V196" s="405"/>
      <c r="W196" s="43" t="s">
        <v>42</v>
      </c>
      <c r="X196" s="44">
        <f>IFERROR(X188/H188,"0")+IFERROR(X189/H189,"0")+IFERROR(X190/H190,"0")+IFERROR(X191/H191,"0")+IFERROR(X192/H192,"0")+IFERROR(X193/H193,"0")+IFERROR(X194/H194,"0")+IFERROR(X195/H195,"0")</f>
        <v>0</v>
      </c>
      <c r="Y196" s="44">
        <f>IFERROR(Y188/H188,"0")+IFERROR(Y189/H189,"0")+IFERROR(Y190/H190,"0")+IFERROR(Y191/H191,"0")+IFERROR(Y192/H192,"0")+IFERROR(Y193/H193,"0")+IFERROR(Y194/H194,"0")+IFERROR(Y195/H195,"0")</f>
        <v>0</v>
      </c>
      <c r="Z196" s="44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06"/>
      <c r="P197" s="403" t="s">
        <v>43</v>
      </c>
      <c r="Q197" s="404"/>
      <c r="R197" s="404"/>
      <c r="S197" s="404"/>
      <c r="T197" s="404"/>
      <c r="U197" s="404"/>
      <c r="V197" s="405"/>
      <c r="W197" s="43" t="s">
        <v>0</v>
      </c>
      <c r="X197" s="44">
        <f>IFERROR(SUM(X188:X195),"0")</f>
        <v>0</v>
      </c>
      <c r="Y197" s="44">
        <f>IFERROR(SUM(Y188:Y195),"0")</f>
        <v>0</v>
      </c>
      <c r="Z197" s="43"/>
      <c r="AA197" s="68"/>
      <c r="AB197" s="68"/>
      <c r="AC197" s="68"/>
    </row>
    <row r="198" spans="1:68" ht="16.5" customHeight="1" x14ac:dyDescent="0.25">
      <c r="A198" s="412" t="s">
        <v>288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412"/>
      <c r="Z198" s="412"/>
      <c r="AA198" s="66"/>
      <c r="AB198" s="66"/>
      <c r="AC198" s="80"/>
    </row>
    <row r="199" spans="1:68" ht="14.25" customHeight="1" x14ac:dyDescent="0.25">
      <c r="A199" s="398" t="s">
        <v>124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67"/>
      <c r="AB199" s="67"/>
      <c r="AC199" s="81"/>
    </row>
    <row r="200" spans="1:68" ht="16.5" customHeight="1" x14ac:dyDescent="0.25">
      <c r="A200" s="64" t="s">
        <v>289</v>
      </c>
      <c r="B200" s="64" t="s">
        <v>290</v>
      </c>
      <c r="C200" s="37">
        <v>4301011450</v>
      </c>
      <c r="D200" s="399">
        <v>4680115881402</v>
      </c>
      <c r="E200" s="399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128</v>
      </c>
      <c r="L200" s="38"/>
      <c r="M200" s="39" t="s">
        <v>127</v>
      </c>
      <c r="N200" s="39"/>
      <c r="O200" s="38">
        <v>55</v>
      </c>
      <c r="P200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01"/>
      <c r="R200" s="401"/>
      <c r="S200" s="401"/>
      <c r="T200" s="402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8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27" customHeight="1" x14ac:dyDescent="0.25">
      <c r="A201" s="64" t="s">
        <v>291</v>
      </c>
      <c r="B201" s="64" t="s">
        <v>292</v>
      </c>
      <c r="C201" s="37">
        <v>4301011767</v>
      </c>
      <c r="D201" s="399">
        <v>4680115881396</v>
      </c>
      <c r="E201" s="399"/>
      <c r="F201" s="63">
        <v>0.45</v>
      </c>
      <c r="G201" s="38">
        <v>6</v>
      </c>
      <c r="H201" s="63">
        <v>2.7</v>
      </c>
      <c r="I201" s="63">
        <v>2.9</v>
      </c>
      <c r="J201" s="38">
        <v>156</v>
      </c>
      <c r="K201" s="38" t="s">
        <v>90</v>
      </c>
      <c r="L201" s="38"/>
      <c r="M201" s="39" t="s">
        <v>84</v>
      </c>
      <c r="N201" s="39"/>
      <c r="O201" s="38">
        <v>55</v>
      </c>
      <c r="P201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01"/>
      <c r="R201" s="401"/>
      <c r="S201" s="401"/>
      <c r="T201" s="402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9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06"/>
      <c r="P202" s="403" t="s">
        <v>43</v>
      </c>
      <c r="Q202" s="404"/>
      <c r="R202" s="404"/>
      <c r="S202" s="404"/>
      <c r="T202" s="404"/>
      <c r="U202" s="404"/>
      <c r="V202" s="405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06"/>
      <c r="P203" s="403" t="s">
        <v>43</v>
      </c>
      <c r="Q203" s="404"/>
      <c r="R203" s="404"/>
      <c r="S203" s="404"/>
      <c r="T203" s="404"/>
      <c r="U203" s="404"/>
      <c r="V203" s="405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398" t="s">
        <v>160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67"/>
      <c r="AB204" s="67"/>
      <c r="AC204" s="81"/>
    </row>
    <row r="205" spans="1:68" ht="16.5" customHeight="1" x14ac:dyDescent="0.25">
      <c r="A205" s="64" t="s">
        <v>293</v>
      </c>
      <c r="B205" s="64" t="s">
        <v>294</v>
      </c>
      <c r="C205" s="37">
        <v>4301020262</v>
      </c>
      <c r="D205" s="399">
        <v>4680115882935</v>
      </c>
      <c r="E205" s="39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128</v>
      </c>
      <c r="L205" s="38"/>
      <c r="M205" s="39" t="s">
        <v>130</v>
      </c>
      <c r="N205" s="39"/>
      <c r="O205" s="38">
        <v>50</v>
      </c>
      <c r="P205" s="6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01"/>
      <c r="R205" s="401"/>
      <c r="S205" s="401"/>
      <c r="T205" s="402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0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16.5" customHeight="1" x14ac:dyDescent="0.25">
      <c r="A206" s="64" t="s">
        <v>295</v>
      </c>
      <c r="B206" s="64" t="s">
        <v>296</v>
      </c>
      <c r="C206" s="37">
        <v>4301020220</v>
      </c>
      <c r="D206" s="399">
        <v>4680115880764</v>
      </c>
      <c r="E206" s="399"/>
      <c r="F206" s="63">
        <v>0.35</v>
      </c>
      <c r="G206" s="38">
        <v>6</v>
      </c>
      <c r="H206" s="63">
        <v>2.1</v>
      </c>
      <c r="I206" s="63">
        <v>2.2999999999999998</v>
      </c>
      <c r="J206" s="38">
        <v>156</v>
      </c>
      <c r="K206" s="38" t="s">
        <v>90</v>
      </c>
      <c r="L206" s="38"/>
      <c r="M206" s="39" t="s">
        <v>127</v>
      </c>
      <c r="N206" s="39"/>
      <c r="O206" s="38">
        <v>50</v>
      </c>
      <c r="P206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01"/>
      <c r="R206" s="401"/>
      <c r="S206" s="401"/>
      <c r="T206" s="402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1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393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06"/>
      <c r="P207" s="403" t="s">
        <v>43</v>
      </c>
      <c r="Q207" s="404"/>
      <c r="R207" s="404"/>
      <c r="S207" s="404"/>
      <c r="T207" s="404"/>
      <c r="U207" s="404"/>
      <c r="V207" s="405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06"/>
      <c r="P208" s="403" t="s">
        <v>43</v>
      </c>
      <c r="Q208" s="404"/>
      <c r="R208" s="404"/>
      <c r="S208" s="404"/>
      <c r="T208" s="404"/>
      <c r="U208" s="404"/>
      <c r="V208" s="405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398" t="s">
        <v>81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67"/>
      <c r="AB209" s="67"/>
      <c r="AC209" s="81"/>
    </row>
    <row r="210" spans="1:68" ht="27" customHeight="1" x14ac:dyDescent="0.25">
      <c r="A210" s="64" t="s">
        <v>297</v>
      </c>
      <c r="B210" s="64" t="s">
        <v>298</v>
      </c>
      <c r="C210" s="37">
        <v>4301031224</v>
      </c>
      <c r="D210" s="399">
        <v>4680115882683</v>
      </c>
      <c r="E210" s="399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90</v>
      </c>
      <c r="L210" s="38"/>
      <c r="M210" s="39" t="s">
        <v>84</v>
      </c>
      <c r="N210" s="39"/>
      <c r="O210" s="38">
        <v>40</v>
      </c>
      <c r="P210" s="6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01"/>
      <c r="R210" s="401"/>
      <c r="S210" s="401"/>
      <c r="T210" s="402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ref="Y210:Y217" si="31"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ref="BM210:BM217" si="32">IFERROR(X210*I210/H210,"0")</f>
        <v>0</v>
      </c>
      <c r="BN210" s="79">
        <f t="shared" ref="BN210:BN217" si="33">IFERROR(Y210*I210/H210,"0")</f>
        <v>0</v>
      </c>
      <c r="BO210" s="79">
        <f t="shared" ref="BO210:BO217" si="34">IFERROR(1/J210*(X210/H210),"0")</f>
        <v>0</v>
      </c>
      <c r="BP210" s="79">
        <f t="shared" ref="BP210:BP217" si="35">IFERROR(1/J210*(Y210/H210),"0")</f>
        <v>0</v>
      </c>
    </row>
    <row r="211" spans="1:68" ht="27" customHeight="1" x14ac:dyDescent="0.25">
      <c r="A211" s="64" t="s">
        <v>299</v>
      </c>
      <c r="B211" s="64" t="s">
        <v>300</v>
      </c>
      <c r="C211" s="37">
        <v>4301031230</v>
      </c>
      <c r="D211" s="399">
        <v>4680115882690</v>
      </c>
      <c r="E211" s="399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90</v>
      </c>
      <c r="L211" s="38"/>
      <c r="M211" s="39" t="s">
        <v>84</v>
      </c>
      <c r="N211" s="39"/>
      <c r="O211" s="38">
        <v>40</v>
      </c>
      <c r="P211" s="6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01"/>
      <c r="R211" s="401"/>
      <c r="S211" s="401"/>
      <c r="T211" s="402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301</v>
      </c>
      <c r="B212" s="64" t="s">
        <v>302</v>
      </c>
      <c r="C212" s="37">
        <v>4301031220</v>
      </c>
      <c r="D212" s="399">
        <v>4680115882669</v>
      </c>
      <c r="E212" s="399"/>
      <c r="F212" s="63">
        <v>0.9</v>
      </c>
      <c r="G212" s="38">
        <v>6</v>
      </c>
      <c r="H212" s="63">
        <v>5.4</v>
      </c>
      <c r="I212" s="63">
        <v>5.61</v>
      </c>
      <c r="J212" s="38">
        <v>120</v>
      </c>
      <c r="K212" s="38" t="s">
        <v>90</v>
      </c>
      <c r="L212" s="38"/>
      <c r="M212" s="39" t="s">
        <v>84</v>
      </c>
      <c r="N212" s="39"/>
      <c r="O212" s="38">
        <v>40</v>
      </c>
      <c r="P212" s="6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01"/>
      <c r="R212" s="401"/>
      <c r="S212" s="401"/>
      <c r="T212" s="402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IFERROR(IF(Y212=0,"",ROUNDUP(Y212/H212,0)*0.00937),"")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303</v>
      </c>
      <c r="B213" s="64" t="s">
        <v>304</v>
      </c>
      <c r="C213" s="37">
        <v>4301031221</v>
      </c>
      <c r="D213" s="399">
        <v>4680115882676</v>
      </c>
      <c r="E213" s="399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90</v>
      </c>
      <c r="L213" s="38"/>
      <c r="M213" s="39" t="s">
        <v>84</v>
      </c>
      <c r="N213" s="39"/>
      <c r="O213" s="38">
        <v>40</v>
      </c>
      <c r="P213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01"/>
      <c r="R213" s="401"/>
      <c r="S213" s="401"/>
      <c r="T213" s="402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305</v>
      </c>
      <c r="B214" s="64" t="s">
        <v>306</v>
      </c>
      <c r="C214" s="37">
        <v>4301031223</v>
      </c>
      <c r="D214" s="399">
        <v>4680115884014</v>
      </c>
      <c r="E214" s="399"/>
      <c r="F214" s="63">
        <v>0.3</v>
      </c>
      <c r="G214" s="38">
        <v>6</v>
      </c>
      <c r="H214" s="63">
        <v>1.8</v>
      </c>
      <c r="I214" s="63">
        <v>1.93</v>
      </c>
      <c r="J214" s="38">
        <v>234</v>
      </c>
      <c r="K214" s="38" t="s">
        <v>85</v>
      </c>
      <c r="L214" s="38"/>
      <c r="M214" s="39" t="s">
        <v>84</v>
      </c>
      <c r="N214" s="39"/>
      <c r="O214" s="38">
        <v>40</v>
      </c>
      <c r="P214" s="6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01"/>
      <c r="R214" s="401"/>
      <c r="S214" s="401"/>
      <c r="T214" s="402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307</v>
      </c>
      <c r="B215" s="64" t="s">
        <v>308</v>
      </c>
      <c r="C215" s="37">
        <v>4301031222</v>
      </c>
      <c r="D215" s="399">
        <v>4680115884007</v>
      </c>
      <c r="E215" s="399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85</v>
      </c>
      <c r="L215" s="38"/>
      <c r="M215" s="39" t="s">
        <v>84</v>
      </c>
      <c r="N215" s="39"/>
      <c r="O215" s="38">
        <v>40</v>
      </c>
      <c r="P215" s="6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01"/>
      <c r="R215" s="401"/>
      <c r="S215" s="401"/>
      <c r="T215" s="402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309</v>
      </c>
      <c r="B216" s="64" t="s">
        <v>310</v>
      </c>
      <c r="C216" s="37">
        <v>4301031229</v>
      </c>
      <c r="D216" s="399">
        <v>4680115884038</v>
      </c>
      <c r="E216" s="399"/>
      <c r="F216" s="63">
        <v>0.3</v>
      </c>
      <c r="G216" s="38">
        <v>6</v>
      </c>
      <c r="H216" s="63">
        <v>1.8</v>
      </c>
      <c r="I216" s="63">
        <v>1.9</v>
      </c>
      <c r="J216" s="38">
        <v>234</v>
      </c>
      <c r="K216" s="38" t="s">
        <v>85</v>
      </c>
      <c r="L216" s="38"/>
      <c r="M216" s="39" t="s">
        <v>84</v>
      </c>
      <c r="N216" s="39"/>
      <c r="O216" s="38">
        <v>40</v>
      </c>
      <c r="P216" s="6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01"/>
      <c r="R216" s="401"/>
      <c r="S216" s="401"/>
      <c r="T216" s="402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IFERROR(IF(Y216=0,"",ROUNDUP(Y216/H216,0)*0.00502),"")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311</v>
      </c>
      <c r="B217" s="64" t="s">
        <v>312</v>
      </c>
      <c r="C217" s="37">
        <v>4301031225</v>
      </c>
      <c r="D217" s="399">
        <v>4680115884021</v>
      </c>
      <c r="E217" s="399"/>
      <c r="F217" s="63">
        <v>0.3</v>
      </c>
      <c r="G217" s="38">
        <v>6</v>
      </c>
      <c r="H217" s="63">
        <v>1.8</v>
      </c>
      <c r="I217" s="63">
        <v>1.9</v>
      </c>
      <c r="J217" s="38">
        <v>234</v>
      </c>
      <c r="K217" s="38" t="s">
        <v>85</v>
      </c>
      <c r="L217" s="38"/>
      <c r="M217" s="39" t="s">
        <v>84</v>
      </c>
      <c r="N217" s="39"/>
      <c r="O217" s="38">
        <v>40</v>
      </c>
      <c r="P217" s="6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01"/>
      <c r="R217" s="401"/>
      <c r="S217" s="401"/>
      <c r="T217" s="402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x14ac:dyDescent="0.2">
      <c r="A218" s="393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06"/>
      <c r="P218" s="403" t="s">
        <v>43</v>
      </c>
      <c r="Q218" s="404"/>
      <c r="R218" s="404"/>
      <c r="S218" s="404"/>
      <c r="T218" s="404"/>
      <c r="U218" s="404"/>
      <c r="V218" s="405"/>
      <c r="W218" s="43" t="s">
        <v>42</v>
      </c>
      <c r="X218" s="44">
        <f>IFERROR(X210/H210,"0")+IFERROR(X211/H211,"0")+IFERROR(X212/H212,"0")+IFERROR(X213/H213,"0")+IFERROR(X214/H214,"0")+IFERROR(X215/H215,"0")+IFERROR(X216/H216,"0")+IFERROR(X217/H217,"0")</f>
        <v>0</v>
      </c>
      <c r="Y218" s="44">
        <f>IFERROR(Y210/H210,"0")+IFERROR(Y211/H211,"0")+IFERROR(Y212/H212,"0")+IFERROR(Y213/H213,"0")+IFERROR(Y214/H214,"0")+IFERROR(Y215/H215,"0")+IFERROR(Y216/H216,"0")+IFERROR(Y217/H217,"0")</f>
        <v>0</v>
      </c>
      <c r="Z218" s="44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8"/>
      <c r="AB218" s="68"/>
      <c r="AC218" s="68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6"/>
      <c r="P219" s="403" t="s">
        <v>43</v>
      </c>
      <c r="Q219" s="404"/>
      <c r="R219" s="404"/>
      <c r="S219" s="404"/>
      <c r="T219" s="404"/>
      <c r="U219" s="404"/>
      <c r="V219" s="405"/>
      <c r="W219" s="43" t="s">
        <v>0</v>
      </c>
      <c r="X219" s="44">
        <f>IFERROR(SUM(X210:X217),"0")</f>
        <v>0</v>
      </c>
      <c r="Y219" s="44">
        <f>IFERROR(SUM(Y210:Y217),"0")</f>
        <v>0</v>
      </c>
      <c r="Z219" s="43"/>
      <c r="AA219" s="68"/>
      <c r="AB219" s="68"/>
      <c r="AC219" s="68"/>
    </row>
    <row r="220" spans="1:68" ht="14.25" customHeight="1" x14ac:dyDescent="0.25">
      <c r="A220" s="398" t="s">
        <v>86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67"/>
      <c r="AB220" s="67"/>
      <c r="AC220" s="81"/>
    </row>
    <row r="221" spans="1:68" ht="27" customHeight="1" x14ac:dyDescent="0.25">
      <c r="A221" s="64" t="s">
        <v>313</v>
      </c>
      <c r="B221" s="64" t="s">
        <v>314</v>
      </c>
      <c r="C221" s="37">
        <v>4301051408</v>
      </c>
      <c r="D221" s="399">
        <v>4680115881594</v>
      </c>
      <c r="E221" s="399"/>
      <c r="F221" s="63">
        <v>1.35</v>
      </c>
      <c r="G221" s="38">
        <v>6</v>
      </c>
      <c r="H221" s="63">
        <v>8.1</v>
      </c>
      <c r="I221" s="63">
        <v>8.6639999999999997</v>
      </c>
      <c r="J221" s="38">
        <v>56</v>
      </c>
      <c r="K221" s="38" t="s">
        <v>128</v>
      </c>
      <c r="L221" s="38"/>
      <c r="M221" s="39" t="s">
        <v>130</v>
      </c>
      <c r="N221" s="39"/>
      <c r="O221" s="38">
        <v>40</v>
      </c>
      <c r="P221" s="6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01"/>
      <c r="R221" s="401"/>
      <c r="S221" s="401"/>
      <c r="T221" s="402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ref="Y221:Y231" si="36">IFERROR(IF(X221="",0,CEILING((X221/$H221),1)*$H221),"")</f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ref="BM221:BM231" si="37">IFERROR(X221*I221/H221,"0")</f>
        <v>0</v>
      </c>
      <c r="BN221" s="79">
        <f t="shared" ref="BN221:BN231" si="38">IFERROR(Y221*I221/H221,"0")</f>
        <v>0</v>
      </c>
      <c r="BO221" s="79">
        <f t="shared" ref="BO221:BO231" si="39">IFERROR(1/J221*(X221/H221),"0")</f>
        <v>0</v>
      </c>
      <c r="BP221" s="79">
        <f t="shared" ref="BP221:BP231" si="40">IFERROR(1/J221*(Y221/H221),"0")</f>
        <v>0</v>
      </c>
    </row>
    <row r="222" spans="1:68" ht="16.5" customHeight="1" x14ac:dyDescent="0.25">
      <c r="A222" s="64" t="s">
        <v>315</v>
      </c>
      <c r="B222" s="64" t="s">
        <v>316</v>
      </c>
      <c r="C222" s="37">
        <v>4301051754</v>
      </c>
      <c r="D222" s="399">
        <v>4680115880962</v>
      </c>
      <c r="E222" s="399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128</v>
      </c>
      <c r="L222" s="38"/>
      <c r="M222" s="39" t="s">
        <v>84</v>
      </c>
      <c r="N222" s="39"/>
      <c r="O222" s="38">
        <v>40</v>
      </c>
      <c r="P222" s="6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01"/>
      <c r="R222" s="401"/>
      <c r="S222" s="401"/>
      <c r="T222" s="402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317</v>
      </c>
      <c r="B223" s="64" t="s">
        <v>318</v>
      </c>
      <c r="C223" s="37">
        <v>4301051411</v>
      </c>
      <c r="D223" s="399">
        <v>4680115881617</v>
      </c>
      <c r="E223" s="399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128</v>
      </c>
      <c r="L223" s="38"/>
      <c r="M223" s="39" t="s">
        <v>130</v>
      </c>
      <c r="N223" s="39"/>
      <c r="O223" s="38">
        <v>40</v>
      </c>
      <c r="P223" s="6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01"/>
      <c r="R223" s="401"/>
      <c r="S223" s="401"/>
      <c r="T223" s="402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>IFERROR(IF(Y223=0,"",ROUNDUP(Y223/H223,0)*0.02175),"")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16.5" customHeight="1" x14ac:dyDescent="0.25">
      <c r="A224" s="64" t="s">
        <v>319</v>
      </c>
      <c r="B224" s="64" t="s">
        <v>320</v>
      </c>
      <c r="C224" s="37">
        <v>4301051632</v>
      </c>
      <c r="D224" s="399">
        <v>4680115880573</v>
      </c>
      <c r="E224" s="399"/>
      <c r="F224" s="63">
        <v>1.45</v>
      </c>
      <c r="G224" s="38">
        <v>6</v>
      </c>
      <c r="H224" s="63">
        <v>8.6999999999999993</v>
      </c>
      <c r="I224" s="63">
        <v>9.2639999999999993</v>
      </c>
      <c r="J224" s="38">
        <v>56</v>
      </c>
      <c r="K224" s="38" t="s">
        <v>128</v>
      </c>
      <c r="L224" s="38"/>
      <c r="M224" s="39" t="s">
        <v>84</v>
      </c>
      <c r="N224" s="39"/>
      <c r="O224" s="38">
        <v>45</v>
      </c>
      <c r="P224" s="6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01"/>
      <c r="R224" s="401"/>
      <c r="S224" s="401"/>
      <c r="T224" s="402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321</v>
      </c>
      <c r="B225" s="64" t="s">
        <v>322</v>
      </c>
      <c r="C225" s="37">
        <v>4301051407</v>
      </c>
      <c r="D225" s="399">
        <v>4680115882195</v>
      </c>
      <c r="E225" s="399"/>
      <c r="F225" s="63">
        <v>0.4</v>
      </c>
      <c r="G225" s="38">
        <v>6</v>
      </c>
      <c r="H225" s="63">
        <v>2.4</v>
      </c>
      <c r="I225" s="63">
        <v>2.69</v>
      </c>
      <c r="J225" s="38">
        <v>156</v>
      </c>
      <c r="K225" s="38" t="s">
        <v>90</v>
      </c>
      <c r="L225" s="38"/>
      <c r="M225" s="39" t="s">
        <v>130</v>
      </c>
      <c r="N225" s="39"/>
      <c r="O225" s="38">
        <v>40</v>
      </c>
      <c r="P225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01"/>
      <c r="R225" s="401"/>
      <c r="S225" s="401"/>
      <c r="T225" s="402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ref="Z225:Z231" si="41"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323</v>
      </c>
      <c r="B226" s="64" t="s">
        <v>324</v>
      </c>
      <c r="C226" s="37">
        <v>4301051752</v>
      </c>
      <c r="D226" s="399">
        <v>4680115882607</v>
      </c>
      <c r="E226" s="399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90</v>
      </c>
      <c r="L226" s="38"/>
      <c r="M226" s="39" t="s">
        <v>155</v>
      </c>
      <c r="N226" s="39"/>
      <c r="O226" s="38">
        <v>45</v>
      </c>
      <c r="P226" s="5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01"/>
      <c r="R226" s="401"/>
      <c r="S226" s="401"/>
      <c r="T226" s="402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325</v>
      </c>
      <c r="B227" s="64" t="s">
        <v>326</v>
      </c>
      <c r="C227" s="37">
        <v>4301051630</v>
      </c>
      <c r="D227" s="399">
        <v>4680115880092</v>
      </c>
      <c r="E227" s="399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90</v>
      </c>
      <c r="L227" s="38"/>
      <c r="M227" s="39" t="s">
        <v>84</v>
      </c>
      <c r="N227" s="39"/>
      <c r="O227" s="38">
        <v>45</v>
      </c>
      <c r="P227" s="5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01"/>
      <c r="R227" s="401"/>
      <c r="S227" s="401"/>
      <c r="T227" s="402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327</v>
      </c>
      <c r="B228" s="64" t="s">
        <v>328</v>
      </c>
      <c r="C228" s="37">
        <v>4301051631</v>
      </c>
      <c r="D228" s="399">
        <v>4680115880221</v>
      </c>
      <c r="E228" s="399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90</v>
      </c>
      <c r="L228" s="38"/>
      <c r="M228" s="39" t="s">
        <v>84</v>
      </c>
      <c r="N228" s="39"/>
      <c r="O228" s="38">
        <v>45</v>
      </c>
      <c r="P228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01"/>
      <c r="R228" s="401"/>
      <c r="S228" s="401"/>
      <c r="T228" s="402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329</v>
      </c>
      <c r="B229" s="64" t="s">
        <v>330</v>
      </c>
      <c r="C229" s="37">
        <v>4301051749</v>
      </c>
      <c r="D229" s="399">
        <v>4680115882942</v>
      </c>
      <c r="E229" s="399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90</v>
      </c>
      <c r="L229" s="38"/>
      <c r="M229" s="39" t="s">
        <v>84</v>
      </c>
      <c r="N229" s="39"/>
      <c r="O229" s="38">
        <v>40</v>
      </c>
      <c r="P229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01"/>
      <c r="R229" s="401"/>
      <c r="S229" s="401"/>
      <c r="T229" s="402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331</v>
      </c>
      <c r="B230" s="64" t="s">
        <v>332</v>
      </c>
      <c r="C230" s="37">
        <v>4301051753</v>
      </c>
      <c r="D230" s="399">
        <v>4680115880504</v>
      </c>
      <c r="E230" s="399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90</v>
      </c>
      <c r="L230" s="38"/>
      <c r="M230" s="39" t="s">
        <v>84</v>
      </c>
      <c r="N230" s="39"/>
      <c r="O230" s="38">
        <v>40</v>
      </c>
      <c r="P230" s="6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01"/>
      <c r="R230" s="401"/>
      <c r="S230" s="401"/>
      <c r="T230" s="402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333</v>
      </c>
      <c r="B231" s="64" t="s">
        <v>334</v>
      </c>
      <c r="C231" s="37">
        <v>4301051410</v>
      </c>
      <c r="D231" s="399">
        <v>4680115882164</v>
      </c>
      <c r="E231" s="399"/>
      <c r="F231" s="63">
        <v>0.4</v>
      </c>
      <c r="G231" s="38">
        <v>6</v>
      </c>
      <c r="H231" s="63">
        <v>2.4</v>
      </c>
      <c r="I231" s="63">
        <v>2.6779999999999999</v>
      </c>
      <c r="J231" s="38">
        <v>156</v>
      </c>
      <c r="K231" s="38" t="s">
        <v>90</v>
      </c>
      <c r="L231" s="38"/>
      <c r="M231" s="39" t="s">
        <v>130</v>
      </c>
      <c r="N231" s="39"/>
      <c r="O231" s="38">
        <v>40</v>
      </c>
      <c r="P23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01"/>
      <c r="R231" s="401"/>
      <c r="S231" s="401"/>
      <c r="T231" s="402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06"/>
      <c r="P232" s="403" t="s">
        <v>43</v>
      </c>
      <c r="Q232" s="404"/>
      <c r="R232" s="404"/>
      <c r="S232" s="404"/>
      <c r="T232" s="404"/>
      <c r="U232" s="404"/>
      <c r="V232" s="405"/>
      <c r="W232" s="43" t="s">
        <v>42</v>
      </c>
      <c r="X232" s="44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4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4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06"/>
      <c r="P233" s="403" t="s">
        <v>43</v>
      </c>
      <c r="Q233" s="404"/>
      <c r="R233" s="404"/>
      <c r="S233" s="404"/>
      <c r="T233" s="404"/>
      <c r="U233" s="404"/>
      <c r="V233" s="405"/>
      <c r="W233" s="43" t="s">
        <v>0</v>
      </c>
      <c r="X233" s="44">
        <f>IFERROR(SUM(X221:X231),"0")</f>
        <v>0</v>
      </c>
      <c r="Y233" s="44">
        <f>IFERROR(SUM(Y221:Y231),"0")</f>
        <v>0</v>
      </c>
      <c r="Z233" s="43"/>
      <c r="AA233" s="68"/>
      <c r="AB233" s="68"/>
      <c r="AC233" s="68"/>
    </row>
    <row r="234" spans="1:68" ht="14.25" customHeight="1" x14ac:dyDescent="0.25">
      <c r="A234" s="398" t="s">
        <v>181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67"/>
      <c r="AB234" s="67"/>
      <c r="AC234" s="81"/>
    </row>
    <row r="235" spans="1:68" ht="16.5" customHeight="1" x14ac:dyDescent="0.25">
      <c r="A235" s="64" t="s">
        <v>335</v>
      </c>
      <c r="B235" s="64" t="s">
        <v>336</v>
      </c>
      <c r="C235" s="37">
        <v>4301060404</v>
      </c>
      <c r="D235" s="399">
        <v>4680115882874</v>
      </c>
      <c r="E235" s="399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90</v>
      </c>
      <c r="L235" s="38"/>
      <c r="M235" s="39" t="s">
        <v>84</v>
      </c>
      <c r="N235" s="39"/>
      <c r="O235" s="38">
        <v>40</v>
      </c>
      <c r="P235" s="5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01"/>
      <c r="R235" s="401"/>
      <c r="S235" s="401"/>
      <c r="T235" s="402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335</v>
      </c>
      <c r="B236" s="64" t="s">
        <v>337</v>
      </c>
      <c r="C236" s="37">
        <v>4301060360</v>
      </c>
      <c r="D236" s="399">
        <v>4680115882874</v>
      </c>
      <c r="E236" s="399"/>
      <c r="F236" s="63">
        <v>0.8</v>
      </c>
      <c r="G236" s="38">
        <v>4</v>
      </c>
      <c r="H236" s="63">
        <v>3.2</v>
      </c>
      <c r="I236" s="63">
        <v>3.4660000000000002</v>
      </c>
      <c r="J236" s="38">
        <v>120</v>
      </c>
      <c r="K236" s="38" t="s">
        <v>90</v>
      </c>
      <c r="L236" s="38"/>
      <c r="M236" s="39" t="s">
        <v>84</v>
      </c>
      <c r="N236" s="39"/>
      <c r="O236" s="38">
        <v>30</v>
      </c>
      <c r="P236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01"/>
      <c r="R236" s="401"/>
      <c r="S236" s="401"/>
      <c r="T236" s="402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27" customHeight="1" x14ac:dyDescent="0.25">
      <c r="A237" s="64" t="s">
        <v>338</v>
      </c>
      <c r="B237" s="64" t="s">
        <v>339</v>
      </c>
      <c r="C237" s="37">
        <v>4301060359</v>
      </c>
      <c r="D237" s="399">
        <v>4680115884434</v>
      </c>
      <c r="E237" s="399"/>
      <c r="F237" s="63">
        <v>0.8</v>
      </c>
      <c r="G237" s="38">
        <v>4</v>
      </c>
      <c r="H237" s="63">
        <v>3.2</v>
      </c>
      <c r="I237" s="63">
        <v>3.4660000000000002</v>
      </c>
      <c r="J237" s="38">
        <v>120</v>
      </c>
      <c r="K237" s="38" t="s">
        <v>90</v>
      </c>
      <c r="L237" s="38"/>
      <c r="M237" s="39" t="s">
        <v>84</v>
      </c>
      <c r="N237" s="39"/>
      <c r="O237" s="38">
        <v>30</v>
      </c>
      <c r="P237" s="5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01"/>
      <c r="R237" s="401"/>
      <c r="S237" s="401"/>
      <c r="T237" s="402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t="27" customHeight="1" x14ac:dyDescent="0.25">
      <c r="A238" s="64" t="s">
        <v>340</v>
      </c>
      <c r="B238" s="64" t="s">
        <v>341</v>
      </c>
      <c r="C238" s="37">
        <v>4301060375</v>
      </c>
      <c r="D238" s="399">
        <v>4680115880818</v>
      </c>
      <c r="E238" s="399"/>
      <c r="F238" s="63">
        <v>0.4</v>
      </c>
      <c r="G238" s="38">
        <v>6</v>
      </c>
      <c r="H238" s="63">
        <v>2.4</v>
      </c>
      <c r="I238" s="63">
        <v>2.6720000000000002</v>
      </c>
      <c r="J238" s="38">
        <v>156</v>
      </c>
      <c r="K238" s="38" t="s">
        <v>90</v>
      </c>
      <c r="L238" s="38"/>
      <c r="M238" s="39" t="s">
        <v>84</v>
      </c>
      <c r="N238" s="39"/>
      <c r="O238" s="38">
        <v>40</v>
      </c>
      <c r="P238" s="5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01"/>
      <c r="R238" s="401"/>
      <c r="S238" s="401"/>
      <c r="T238" s="402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IFERROR(IF(Y238=0,"",ROUNDUP(Y238/H238,0)*0.00753),"")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25">
      <c r="A239" s="64" t="s">
        <v>342</v>
      </c>
      <c r="B239" s="64" t="s">
        <v>343</v>
      </c>
      <c r="C239" s="37">
        <v>4301060389</v>
      </c>
      <c r="D239" s="399">
        <v>4680115880801</v>
      </c>
      <c r="E239" s="399"/>
      <c r="F239" s="63">
        <v>0.4</v>
      </c>
      <c r="G239" s="38">
        <v>6</v>
      </c>
      <c r="H239" s="63">
        <v>2.4</v>
      </c>
      <c r="I239" s="63">
        <v>2.6720000000000002</v>
      </c>
      <c r="J239" s="38">
        <v>156</v>
      </c>
      <c r="K239" s="38" t="s">
        <v>90</v>
      </c>
      <c r="L239" s="38"/>
      <c r="M239" s="39" t="s">
        <v>130</v>
      </c>
      <c r="N239" s="39"/>
      <c r="O239" s="38">
        <v>40</v>
      </c>
      <c r="P239" s="5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01"/>
      <c r="R239" s="401"/>
      <c r="S239" s="401"/>
      <c r="T239" s="402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IFERROR(IF(Y239=0,"",ROUNDUP(Y239/H239,0)*0.00753),"")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6"/>
      <c r="P240" s="403" t="s">
        <v>43</v>
      </c>
      <c r="Q240" s="404"/>
      <c r="R240" s="404"/>
      <c r="S240" s="404"/>
      <c r="T240" s="404"/>
      <c r="U240" s="404"/>
      <c r="V240" s="405"/>
      <c r="W240" s="43" t="s">
        <v>42</v>
      </c>
      <c r="X240" s="44">
        <f>IFERROR(X235/H235,"0")+IFERROR(X236/H236,"0")+IFERROR(X237/H237,"0")+IFERROR(X238/H238,"0")+IFERROR(X239/H239,"0")</f>
        <v>0</v>
      </c>
      <c r="Y240" s="44">
        <f>IFERROR(Y235/H235,"0")+IFERROR(Y236/H236,"0")+IFERROR(Y237/H237,"0")+IFERROR(Y238/H238,"0")+IFERROR(Y239/H239,"0")</f>
        <v>0</v>
      </c>
      <c r="Z240" s="44">
        <f>IFERROR(IF(Z235="",0,Z235),"0")+IFERROR(IF(Z236="",0,Z236),"0")+IFERROR(IF(Z237="",0,Z237),"0")+IFERROR(IF(Z238="",0,Z238),"0")+IFERROR(IF(Z239="",0,Z239),"0")</f>
        <v>0</v>
      </c>
      <c r="AA240" s="68"/>
      <c r="AB240" s="68"/>
      <c r="AC240" s="68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06"/>
      <c r="P241" s="403" t="s">
        <v>43</v>
      </c>
      <c r="Q241" s="404"/>
      <c r="R241" s="404"/>
      <c r="S241" s="404"/>
      <c r="T241" s="404"/>
      <c r="U241" s="404"/>
      <c r="V241" s="405"/>
      <c r="W241" s="43" t="s">
        <v>0</v>
      </c>
      <c r="X241" s="44">
        <f>IFERROR(SUM(X235:X239),"0")</f>
        <v>0</v>
      </c>
      <c r="Y241" s="44">
        <f>IFERROR(SUM(Y235:Y239),"0")</f>
        <v>0</v>
      </c>
      <c r="Z241" s="43"/>
      <c r="AA241" s="68"/>
      <c r="AB241" s="68"/>
      <c r="AC241" s="68"/>
    </row>
    <row r="242" spans="1:68" ht="16.5" customHeight="1" x14ac:dyDescent="0.25">
      <c r="A242" s="412" t="s">
        <v>344</v>
      </c>
      <c r="B242" s="412"/>
      <c r="C242" s="412"/>
      <c r="D242" s="412"/>
      <c r="E242" s="412"/>
      <c r="F242" s="412"/>
      <c r="G242" s="412"/>
      <c r="H242" s="412"/>
      <c r="I242" s="412"/>
      <c r="J242" s="412"/>
      <c r="K242" s="412"/>
      <c r="L242" s="412"/>
      <c r="M242" s="412"/>
      <c r="N242" s="412"/>
      <c r="O242" s="412"/>
      <c r="P242" s="412"/>
      <c r="Q242" s="412"/>
      <c r="R242" s="412"/>
      <c r="S242" s="412"/>
      <c r="T242" s="412"/>
      <c r="U242" s="412"/>
      <c r="V242" s="412"/>
      <c r="W242" s="412"/>
      <c r="X242" s="412"/>
      <c r="Y242" s="412"/>
      <c r="Z242" s="412"/>
      <c r="AA242" s="66"/>
      <c r="AB242" s="66"/>
      <c r="AC242" s="80"/>
    </row>
    <row r="243" spans="1:68" ht="14.25" customHeight="1" x14ac:dyDescent="0.25">
      <c r="A243" s="398" t="s">
        <v>124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67"/>
      <c r="AB243" s="67"/>
      <c r="AC243" s="81"/>
    </row>
    <row r="244" spans="1:68" ht="27" customHeight="1" x14ac:dyDescent="0.25">
      <c r="A244" s="64" t="s">
        <v>345</v>
      </c>
      <c r="B244" s="64" t="s">
        <v>346</v>
      </c>
      <c r="C244" s="37">
        <v>4301011945</v>
      </c>
      <c r="D244" s="399">
        <v>4680115884274</v>
      </c>
      <c r="E244" s="399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128</v>
      </c>
      <c r="L244" s="38"/>
      <c r="M244" s="39" t="s">
        <v>147</v>
      </c>
      <c r="N244" s="39"/>
      <c r="O244" s="38">
        <v>55</v>
      </c>
      <c r="P244" s="5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01"/>
      <c r="R244" s="401"/>
      <c r="S244" s="401"/>
      <c r="T244" s="402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ref="Y244:Y251" si="42">IFERROR(IF(X244="",0,CEILING((X244/$H244),1)*$H244),"")</f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ref="BM244:BM251" si="43">IFERROR(X244*I244/H244,"0")</f>
        <v>0</v>
      </c>
      <c r="BN244" s="79">
        <f t="shared" ref="BN244:BN251" si="44">IFERROR(Y244*I244/H244,"0")</f>
        <v>0</v>
      </c>
      <c r="BO244" s="79">
        <f t="shared" ref="BO244:BO251" si="45">IFERROR(1/J244*(X244/H244),"0")</f>
        <v>0</v>
      </c>
      <c r="BP244" s="79">
        <f t="shared" ref="BP244:BP251" si="46">IFERROR(1/J244*(Y244/H244),"0")</f>
        <v>0</v>
      </c>
    </row>
    <row r="245" spans="1:68" ht="27" customHeight="1" x14ac:dyDescent="0.25">
      <c r="A245" s="64" t="s">
        <v>345</v>
      </c>
      <c r="B245" s="64" t="s">
        <v>347</v>
      </c>
      <c r="C245" s="37">
        <v>4301011717</v>
      </c>
      <c r="D245" s="399">
        <v>4680115884274</v>
      </c>
      <c r="E245" s="399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128</v>
      </c>
      <c r="L245" s="38"/>
      <c r="M245" s="39" t="s">
        <v>127</v>
      </c>
      <c r="N245" s="39"/>
      <c r="O245" s="38">
        <v>55</v>
      </c>
      <c r="P245" s="5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01"/>
      <c r="R245" s="401"/>
      <c r="S245" s="401"/>
      <c r="T245" s="402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348</v>
      </c>
      <c r="B246" s="64" t="s">
        <v>349</v>
      </c>
      <c r="C246" s="37">
        <v>4301011719</v>
      </c>
      <c r="D246" s="399">
        <v>4680115884298</v>
      </c>
      <c r="E246" s="399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128</v>
      </c>
      <c r="L246" s="38"/>
      <c r="M246" s="39" t="s">
        <v>127</v>
      </c>
      <c r="N246" s="39"/>
      <c r="O246" s="38">
        <v>55</v>
      </c>
      <c r="P246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01"/>
      <c r="R246" s="401"/>
      <c r="S246" s="401"/>
      <c r="T246" s="402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350</v>
      </c>
      <c r="B247" s="64" t="s">
        <v>351</v>
      </c>
      <c r="C247" s="37">
        <v>4301011944</v>
      </c>
      <c r="D247" s="399">
        <v>4680115884250</v>
      </c>
      <c r="E247" s="399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128</v>
      </c>
      <c r="L247" s="38"/>
      <c r="M247" s="39" t="s">
        <v>147</v>
      </c>
      <c r="N247" s="39"/>
      <c r="O247" s="38">
        <v>55</v>
      </c>
      <c r="P247" s="5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01"/>
      <c r="R247" s="401"/>
      <c r="S247" s="401"/>
      <c r="T247" s="402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350</v>
      </c>
      <c r="B248" s="64" t="s">
        <v>352</v>
      </c>
      <c r="C248" s="37">
        <v>4301011733</v>
      </c>
      <c r="D248" s="399">
        <v>4680115884250</v>
      </c>
      <c r="E248" s="399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128</v>
      </c>
      <c r="L248" s="38"/>
      <c r="M248" s="39" t="s">
        <v>130</v>
      </c>
      <c r="N248" s="39"/>
      <c r="O248" s="38">
        <v>55</v>
      </c>
      <c r="P248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01"/>
      <c r="R248" s="401"/>
      <c r="S248" s="401"/>
      <c r="T248" s="402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353</v>
      </c>
      <c r="B249" s="64" t="s">
        <v>354</v>
      </c>
      <c r="C249" s="37">
        <v>4301011718</v>
      </c>
      <c r="D249" s="399">
        <v>4680115884281</v>
      </c>
      <c r="E249" s="399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90</v>
      </c>
      <c r="L249" s="38"/>
      <c r="M249" s="39" t="s">
        <v>127</v>
      </c>
      <c r="N249" s="39"/>
      <c r="O249" s="38">
        <v>55</v>
      </c>
      <c r="P249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01"/>
      <c r="R249" s="401"/>
      <c r="S249" s="401"/>
      <c r="T249" s="402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355</v>
      </c>
      <c r="B250" s="64" t="s">
        <v>356</v>
      </c>
      <c r="C250" s="37">
        <v>4301011720</v>
      </c>
      <c r="D250" s="399">
        <v>4680115884199</v>
      </c>
      <c r="E250" s="399"/>
      <c r="F250" s="63">
        <v>0.37</v>
      </c>
      <c r="G250" s="38">
        <v>10</v>
      </c>
      <c r="H250" s="63">
        <v>3.7</v>
      </c>
      <c r="I250" s="63">
        <v>3.94</v>
      </c>
      <c r="J250" s="38">
        <v>120</v>
      </c>
      <c r="K250" s="38" t="s">
        <v>90</v>
      </c>
      <c r="L250" s="38"/>
      <c r="M250" s="39" t="s">
        <v>127</v>
      </c>
      <c r="N250" s="39"/>
      <c r="O250" s="38">
        <v>55</v>
      </c>
      <c r="P250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01"/>
      <c r="R250" s="401"/>
      <c r="S250" s="401"/>
      <c r="T250" s="402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357</v>
      </c>
      <c r="B251" s="64" t="s">
        <v>358</v>
      </c>
      <c r="C251" s="37">
        <v>4301011716</v>
      </c>
      <c r="D251" s="399">
        <v>4680115884267</v>
      </c>
      <c r="E251" s="399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90</v>
      </c>
      <c r="L251" s="38"/>
      <c r="M251" s="39" t="s">
        <v>127</v>
      </c>
      <c r="N251" s="39"/>
      <c r="O251" s="38">
        <v>55</v>
      </c>
      <c r="P251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01"/>
      <c r="R251" s="401"/>
      <c r="S251" s="401"/>
      <c r="T251" s="402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6"/>
      <c r="P252" s="403" t="s">
        <v>43</v>
      </c>
      <c r="Q252" s="404"/>
      <c r="R252" s="404"/>
      <c r="S252" s="404"/>
      <c r="T252" s="404"/>
      <c r="U252" s="404"/>
      <c r="V252" s="405"/>
      <c r="W252" s="43" t="s">
        <v>42</v>
      </c>
      <c r="X252" s="44">
        <f>IFERROR(X244/H244,"0")+IFERROR(X245/H245,"0")+IFERROR(X246/H246,"0")+IFERROR(X247/H247,"0")+IFERROR(X248/H248,"0")+IFERROR(X249/H249,"0")+IFERROR(X250/H250,"0")+IFERROR(X251/H251,"0")</f>
        <v>0</v>
      </c>
      <c r="Y252" s="44">
        <f>IFERROR(Y244/H244,"0")+IFERROR(Y245/H245,"0")+IFERROR(Y246/H246,"0")+IFERROR(Y247/H247,"0")+IFERROR(Y248/H248,"0")+IFERROR(Y249/H249,"0")+IFERROR(Y250/H250,"0")+IFERROR(Y251/H251,"0")</f>
        <v>0</v>
      </c>
      <c r="Z252" s="44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06"/>
      <c r="P253" s="403" t="s">
        <v>43</v>
      </c>
      <c r="Q253" s="404"/>
      <c r="R253" s="404"/>
      <c r="S253" s="404"/>
      <c r="T253" s="404"/>
      <c r="U253" s="404"/>
      <c r="V253" s="405"/>
      <c r="W253" s="43" t="s">
        <v>0</v>
      </c>
      <c r="X253" s="44">
        <f>IFERROR(SUM(X244:X251),"0")</f>
        <v>0</v>
      </c>
      <c r="Y253" s="44">
        <f>IFERROR(SUM(Y244:Y251),"0")</f>
        <v>0</v>
      </c>
      <c r="Z253" s="43"/>
      <c r="AA253" s="68"/>
      <c r="AB253" s="68"/>
      <c r="AC253" s="68"/>
    </row>
    <row r="254" spans="1:68" ht="16.5" customHeight="1" x14ac:dyDescent="0.25">
      <c r="A254" s="412" t="s">
        <v>359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412"/>
      <c r="AA254" s="66"/>
      <c r="AB254" s="66"/>
      <c r="AC254" s="80"/>
    </row>
    <row r="255" spans="1:68" ht="14.25" customHeight="1" x14ac:dyDescent="0.25">
      <c r="A255" s="398" t="s">
        <v>124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67"/>
      <c r="AB255" s="67"/>
      <c r="AC255" s="81"/>
    </row>
    <row r="256" spans="1:68" ht="27" customHeight="1" x14ac:dyDescent="0.25">
      <c r="A256" s="64" t="s">
        <v>360</v>
      </c>
      <c r="B256" s="64" t="s">
        <v>361</v>
      </c>
      <c r="C256" s="37">
        <v>4301011942</v>
      </c>
      <c r="D256" s="399">
        <v>4680115884137</v>
      </c>
      <c r="E256" s="399"/>
      <c r="F256" s="63">
        <v>1.45</v>
      </c>
      <c r="G256" s="38">
        <v>8</v>
      </c>
      <c r="H256" s="63">
        <v>11.6</v>
      </c>
      <c r="I256" s="63">
        <v>12.08</v>
      </c>
      <c r="J256" s="38">
        <v>48</v>
      </c>
      <c r="K256" s="38" t="s">
        <v>128</v>
      </c>
      <c r="L256" s="38"/>
      <c r="M256" s="39" t="s">
        <v>147</v>
      </c>
      <c r="N256" s="39"/>
      <c r="O256" s="38">
        <v>55</v>
      </c>
      <c r="P256" s="57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01"/>
      <c r="R256" s="401"/>
      <c r="S256" s="401"/>
      <c r="T256" s="402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3" si="47">IFERROR(IF(X256="",0,CEILING((X256/$H256),1)*$H256),"")</f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ref="BM256:BM263" si="48">IFERROR(X256*I256/H256,"0")</f>
        <v>0</v>
      </c>
      <c r="BN256" s="79">
        <f t="shared" ref="BN256:BN263" si="49">IFERROR(Y256*I256/H256,"0")</f>
        <v>0</v>
      </c>
      <c r="BO256" s="79">
        <f t="shared" ref="BO256:BO263" si="50">IFERROR(1/J256*(X256/H256),"0")</f>
        <v>0</v>
      </c>
      <c r="BP256" s="79">
        <f t="shared" ref="BP256:BP263" si="51">IFERROR(1/J256*(Y256/H256),"0")</f>
        <v>0</v>
      </c>
    </row>
    <row r="257" spans="1:68" ht="27" customHeight="1" x14ac:dyDescent="0.25">
      <c r="A257" s="64" t="s">
        <v>360</v>
      </c>
      <c r="B257" s="64" t="s">
        <v>362</v>
      </c>
      <c r="C257" s="37">
        <v>4301011826</v>
      </c>
      <c r="D257" s="399">
        <v>4680115884137</v>
      </c>
      <c r="E257" s="399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128</v>
      </c>
      <c r="L257" s="38"/>
      <c r="M257" s="39" t="s">
        <v>127</v>
      </c>
      <c r="N257" s="39"/>
      <c r="O257" s="38">
        <v>55</v>
      </c>
      <c r="P257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01"/>
      <c r="R257" s="401"/>
      <c r="S257" s="401"/>
      <c r="T257" s="402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363</v>
      </c>
      <c r="B258" s="64" t="s">
        <v>364</v>
      </c>
      <c r="C258" s="37">
        <v>4301011724</v>
      </c>
      <c r="D258" s="399">
        <v>4680115884236</v>
      </c>
      <c r="E258" s="399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128</v>
      </c>
      <c r="L258" s="38"/>
      <c r="M258" s="39" t="s">
        <v>127</v>
      </c>
      <c r="N258" s="39"/>
      <c r="O258" s="38">
        <v>55</v>
      </c>
      <c r="P258" s="5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01"/>
      <c r="R258" s="401"/>
      <c r="S258" s="401"/>
      <c r="T258" s="402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365</v>
      </c>
      <c r="B259" s="64" t="s">
        <v>366</v>
      </c>
      <c r="C259" s="37">
        <v>4301011721</v>
      </c>
      <c r="D259" s="399">
        <v>4680115884175</v>
      </c>
      <c r="E259" s="399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128</v>
      </c>
      <c r="L259" s="38"/>
      <c r="M259" s="39" t="s">
        <v>127</v>
      </c>
      <c r="N259" s="39"/>
      <c r="O259" s="38">
        <v>55</v>
      </c>
      <c r="P259" s="5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01"/>
      <c r="R259" s="401"/>
      <c r="S259" s="401"/>
      <c r="T259" s="402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IFERROR(IF(Y259=0,"",ROUNDUP(Y259/H259,0)*0.02175),"")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367</v>
      </c>
      <c r="B260" s="64" t="s">
        <v>368</v>
      </c>
      <c r="C260" s="37">
        <v>4301011824</v>
      </c>
      <c r="D260" s="399">
        <v>4680115884144</v>
      </c>
      <c r="E260" s="399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90</v>
      </c>
      <c r="L260" s="38"/>
      <c r="M260" s="39" t="s">
        <v>127</v>
      </c>
      <c r="N260" s="39"/>
      <c r="O260" s="38">
        <v>55</v>
      </c>
      <c r="P260" s="5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01"/>
      <c r="R260" s="401"/>
      <c r="S260" s="401"/>
      <c r="T260" s="402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369</v>
      </c>
      <c r="B261" s="64" t="s">
        <v>370</v>
      </c>
      <c r="C261" s="37">
        <v>4301011963</v>
      </c>
      <c r="D261" s="399">
        <v>4680115885288</v>
      </c>
      <c r="E261" s="399"/>
      <c r="F261" s="63">
        <v>0.37</v>
      </c>
      <c r="G261" s="38">
        <v>10</v>
      </c>
      <c r="H261" s="63">
        <v>3.7</v>
      </c>
      <c r="I261" s="63">
        <v>3.94</v>
      </c>
      <c r="J261" s="38">
        <v>120</v>
      </c>
      <c r="K261" s="38" t="s">
        <v>90</v>
      </c>
      <c r="L261" s="38"/>
      <c r="M261" s="39" t="s">
        <v>127</v>
      </c>
      <c r="N261" s="39"/>
      <c r="O261" s="38">
        <v>55</v>
      </c>
      <c r="P261" s="5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01"/>
      <c r="R261" s="401"/>
      <c r="S261" s="401"/>
      <c r="T261" s="402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371</v>
      </c>
      <c r="B262" s="64" t="s">
        <v>372</v>
      </c>
      <c r="C262" s="37">
        <v>4301011726</v>
      </c>
      <c r="D262" s="399">
        <v>4680115884182</v>
      </c>
      <c r="E262" s="399"/>
      <c r="F262" s="63">
        <v>0.37</v>
      </c>
      <c r="G262" s="38">
        <v>10</v>
      </c>
      <c r="H262" s="63">
        <v>3.7</v>
      </c>
      <c r="I262" s="63">
        <v>3.94</v>
      </c>
      <c r="J262" s="38">
        <v>120</v>
      </c>
      <c r="K262" s="38" t="s">
        <v>90</v>
      </c>
      <c r="L262" s="38"/>
      <c r="M262" s="39" t="s">
        <v>127</v>
      </c>
      <c r="N262" s="39"/>
      <c r="O262" s="38">
        <v>55</v>
      </c>
      <c r="P262" s="5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01"/>
      <c r="R262" s="401"/>
      <c r="S262" s="401"/>
      <c r="T262" s="402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373</v>
      </c>
      <c r="B263" s="64" t="s">
        <v>374</v>
      </c>
      <c r="C263" s="37">
        <v>4301011722</v>
      </c>
      <c r="D263" s="399">
        <v>4680115884205</v>
      </c>
      <c r="E263" s="399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90</v>
      </c>
      <c r="L263" s="38"/>
      <c r="M263" s="39" t="s">
        <v>127</v>
      </c>
      <c r="N263" s="39"/>
      <c r="O263" s="38">
        <v>55</v>
      </c>
      <c r="P263" s="5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01"/>
      <c r="R263" s="401"/>
      <c r="S263" s="401"/>
      <c r="T263" s="402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06"/>
      <c r="P264" s="403" t="s">
        <v>43</v>
      </c>
      <c r="Q264" s="404"/>
      <c r="R264" s="404"/>
      <c r="S264" s="404"/>
      <c r="T264" s="404"/>
      <c r="U264" s="404"/>
      <c r="V264" s="405"/>
      <c r="W264" s="43" t="s">
        <v>42</v>
      </c>
      <c r="X264" s="44">
        <f>IFERROR(X256/H256,"0")+IFERROR(X257/H257,"0")+IFERROR(X258/H258,"0")+IFERROR(X259/H259,"0")+IFERROR(X260/H260,"0")+IFERROR(X261/H261,"0")+IFERROR(X262/H262,"0")+IFERROR(X263/H263,"0")</f>
        <v>0</v>
      </c>
      <c r="Y264" s="44">
        <f>IFERROR(Y256/H256,"0")+IFERROR(Y257/H257,"0")+IFERROR(Y258/H258,"0")+IFERROR(Y259/H259,"0")+IFERROR(Y260/H260,"0")+IFERROR(Y261/H261,"0")+IFERROR(Y262/H262,"0")+IFERROR(Y263/H263,"0")</f>
        <v>0</v>
      </c>
      <c r="Z264" s="44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8"/>
      <c r="AB264" s="68"/>
      <c r="AC264" s="68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06"/>
      <c r="P265" s="403" t="s">
        <v>43</v>
      </c>
      <c r="Q265" s="404"/>
      <c r="R265" s="404"/>
      <c r="S265" s="404"/>
      <c r="T265" s="404"/>
      <c r="U265" s="404"/>
      <c r="V265" s="405"/>
      <c r="W265" s="43" t="s">
        <v>0</v>
      </c>
      <c r="X265" s="44">
        <f>IFERROR(SUM(X256:X263),"0")</f>
        <v>0</v>
      </c>
      <c r="Y265" s="44">
        <f>IFERROR(SUM(Y256:Y263),"0")</f>
        <v>0</v>
      </c>
      <c r="Z265" s="43"/>
      <c r="AA265" s="68"/>
      <c r="AB265" s="68"/>
      <c r="AC265" s="68"/>
    </row>
    <row r="266" spans="1:68" ht="16.5" customHeight="1" x14ac:dyDescent="0.25">
      <c r="A266" s="412" t="s">
        <v>375</v>
      </c>
      <c r="B266" s="412"/>
      <c r="C266" s="412"/>
      <c r="D266" s="412"/>
      <c r="E266" s="412"/>
      <c r="F266" s="412"/>
      <c r="G266" s="412"/>
      <c r="H266" s="412"/>
      <c r="I266" s="412"/>
      <c r="J266" s="412"/>
      <c r="K266" s="412"/>
      <c r="L266" s="412"/>
      <c r="M266" s="412"/>
      <c r="N266" s="412"/>
      <c r="O266" s="412"/>
      <c r="P266" s="412"/>
      <c r="Q266" s="412"/>
      <c r="R266" s="412"/>
      <c r="S266" s="412"/>
      <c r="T266" s="412"/>
      <c r="U266" s="412"/>
      <c r="V266" s="412"/>
      <c r="W266" s="412"/>
      <c r="X266" s="412"/>
      <c r="Y266" s="412"/>
      <c r="Z266" s="412"/>
      <c r="AA266" s="66"/>
      <c r="AB266" s="66"/>
      <c r="AC266" s="80"/>
    </row>
    <row r="267" spans="1:68" ht="14.25" customHeight="1" x14ac:dyDescent="0.25">
      <c r="A267" s="398" t="s">
        <v>124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67"/>
      <c r="AB267" s="67"/>
      <c r="AC267" s="81"/>
    </row>
    <row r="268" spans="1:68" ht="27" customHeight="1" x14ac:dyDescent="0.25">
      <c r="A268" s="64" t="s">
        <v>376</v>
      </c>
      <c r="B268" s="64" t="s">
        <v>377</v>
      </c>
      <c r="C268" s="37">
        <v>4301011855</v>
      </c>
      <c r="D268" s="399">
        <v>4680115885837</v>
      </c>
      <c r="E268" s="399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128</v>
      </c>
      <c r="L268" s="38"/>
      <c r="M268" s="39" t="s">
        <v>127</v>
      </c>
      <c r="N268" s="39"/>
      <c r="O268" s="38">
        <v>55</v>
      </c>
      <c r="P268" s="5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01"/>
      <c r="R268" s="401"/>
      <c r="S268" s="401"/>
      <c r="T268" s="402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ref="Y268:Y273" si="52"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 t="shared" ref="BM268:BM273" si="53">IFERROR(X268*I268/H268,"0")</f>
        <v>0</v>
      </c>
      <c r="BN268" s="79">
        <f t="shared" ref="BN268:BN273" si="54">IFERROR(Y268*I268/H268,"0")</f>
        <v>0</v>
      </c>
      <c r="BO268" s="79">
        <f t="shared" ref="BO268:BO273" si="55">IFERROR(1/J268*(X268/H268),"0")</f>
        <v>0</v>
      </c>
      <c r="BP268" s="79">
        <f t="shared" ref="BP268:BP273" si="56">IFERROR(1/J268*(Y268/H268),"0")</f>
        <v>0</v>
      </c>
    </row>
    <row r="269" spans="1:68" ht="27" customHeight="1" x14ac:dyDescent="0.25">
      <c r="A269" s="64" t="s">
        <v>378</v>
      </c>
      <c r="B269" s="64" t="s">
        <v>379</v>
      </c>
      <c r="C269" s="37">
        <v>4301011910</v>
      </c>
      <c r="D269" s="399">
        <v>4680115885806</v>
      </c>
      <c r="E269" s="399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128</v>
      </c>
      <c r="L269" s="38"/>
      <c r="M269" s="39" t="s">
        <v>147</v>
      </c>
      <c r="N269" s="39"/>
      <c r="O269" s="38">
        <v>55</v>
      </c>
      <c r="P269" s="570" t="s">
        <v>380</v>
      </c>
      <c r="Q269" s="401"/>
      <c r="R269" s="401"/>
      <c r="S269" s="401"/>
      <c r="T269" s="402"/>
      <c r="U269" s="40" t="s">
        <v>48</v>
      </c>
      <c r="V269" s="40" t="s">
        <v>48</v>
      </c>
      <c r="W269" s="41" t="s">
        <v>0</v>
      </c>
      <c r="X269" s="59">
        <v>0</v>
      </c>
      <c r="Y269" s="56">
        <f t="shared" si="52"/>
        <v>0</v>
      </c>
      <c r="Z269" s="42" t="str">
        <f>IFERROR(IF(Y269=0,"",ROUNDUP(Y269/H269,0)*0.02039),"")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 t="shared" si="53"/>
        <v>0</v>
      </c>
      <c r="BN269" s="79">
        <f t="shared" si="54"/>
        <v>0</v>
      </c>
      <c r="BO269" s="79">
        <f t="shared" si="55"/>
        <v>0</v>
      </c>
      <c r="BP269" s="79">
        <f t="shared" si="56"/>
        <v>0</v>
      </c>
    </row>
    <row r="270" spans="1:68" ht="27" customHeight="1" x14ac:dyDescent="0.25">
      <c r="A270" s="64" t="s">
        <v>378</v>
      </c>
      <c r="B270" s="64" t="s">
        <v>381</v>
      </c>
      <c r="C270" s="37">
        <v>4301011850</v>
      </c>
      <c r="D270" s="399">
        <v>4680115885806</v>
      </c>
      <c r="E270" s="399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128</v>
      </c>
      <c r="L270" s="38"/>
      <c r="M270" s="39" t="s">
        <v>127</v>
      </c>
      <c r="N270" s="39"/>
      <c r="O270" s="38">
        <v>55</v>
      </c>
      <c r="P270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01"/>
      <c r="R270" s="401"/>
      <c r="S270" s="401"/>
      <c r="T270" s="402"/>
      <c r="U270" s="40" t="s">
        <v>48</v>
      </c>
      <c r="V270" s="40" t="s">
        <v>48</v>
      </c>
      <c r="W270" s="41" t="s">
        <v>0</v>
      </c>
      <c r="X270" s="59">
        <v>0</v>
      </c>
      <c r="Y270" s="56">
        <f t="shared" si="52"/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 t="shared" si="53"/>
        <v>0</v>
      </c>
      <c r="BN270" s="79">
        <f t="shared" si="54"/>
        <v>0</v>
      </c>
      <c r="BO270" s="79">
        <f t="shared" si="55"/>
        <v>0</v>
      </c>
      <c r="BP270" s="79">
        <f t="shared" si="56"/>
        <v>0</v>
      </c>
    </row>
    <row r="271" spans="1:68" ht="37.5" customHeight="1" x14ac:dyDescent="0.25">
      <c r="A271" s="64" t="s">
        <v>382</v>
      </c>
      <c r="B271" s="64" t="s">
        <v>383</v>
      </c>
      <c r="C271" s="37">
        <v>4301011853</v>
      </c>
      <c r="D271" s="399">
        <v>4680115885851</v>
      </c>
      <c r="E271" s="399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128</v>
      </c>
      <c r="L271" s="38"/>
      <c r="M271" s="39" t="s">
        <v>127</v>
      </c>
      <c r="N271" s="39"/>
      <c r="O271" s="38">
        <v>55</v>
      </c>
      <c r="P271" s="5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01"/>
      <c r="R271" s="401"/>
      <c r="S271" s="401"/>
      <c r="T271" s="402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si="52"/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si="53"/>
        <v>0</v>
      </c>
      <c r="BN271" s="79">
        <f t="shared" si="54"/>
        <v>0</v>
      </c>
      <c r="BO271" s="79">
        <f t="shared" si="55"/>
        <v>0</v>
      </c>
      <c r="BP271" s="79">
        <f t="shared" si="56"/>
        <v>0</v>
      </c>
    </row>
    <row r="272" spans="1:68" ht="27" customHeight="1" x14ac:dyDescent="0.25">
      <c r="A272" s="64" t="s">
        <v>384</v>
      </c>
      <c r="B272" s="64" t="s">
        <v>385</v>
      </c>
      <c r="C272" s="37">
        <v>4301011852</v>
      </c>
      <c r="D272" s="399">
        <v>4680115885844</v>
      </c>
      <c r="E272" s="399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8" t="s">
        <v>90</v>
      </c>
      <c r="L272" s="38"/>
      <c r="M272" s="39" t="s">
        <v>127</v>
      </c>
      <c r="N272" s="39"/>
      <c r="O272" s="38">
        <v>55</v>
      </c>
      <c r="P272" s="5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01"/>
      <c r="R272" s="401"/>
      <c r="S272" s="401"/>
      <c r="T272" s="402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IFERROR(IF(Y272=0,"",ROUNDUP(Y272/H272,0)*0.00937),"")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25">
      <c r="A273" s="64" t="s">
        <v>386</v>
      </c>
      <c r="B273" s="64" t="s">
        <v>387</v>
      </c>
      <c r="C273" s="37">
        <v>4301011851</v>
      </c>
      <c r="D273" s="399">
        <v>4680115885820</v>
      </c>
      <c r="E273" s="399"/>
      <c r="F273" s="63">
        <v>0.4</v>
      </c>
      <c r="G273" s="38">
        <v>10</v>
      </c>
      <c r="H273" s="63">
        <v>4</v>
      </c>
      <c r="I273" s="63">
        <v>4.24</v>
      </c>
      <c r="J273" s="38">
        <v>120</v>
      </c>
      <c r="K273" s="38" t="s">
        <v>90</v>
      </c>
      <c r="L273" s="38"/>
      <c r="M273" s="39" t="s">
        <v>127</v>
      </c>
      <c r="N273" s="39"/>
      <c r="O273" s="38">
        <v>55</v>
      </c>
      <c r="P273" s="5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01"/>
      <c r="R273" s="401"/>
      <c r="S273" s="401"/>
      <c r="T273" s="402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IFERROR(IF(Y273=0,"",ROUNDUP(Y273/H273,0)*0.00937),"")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6"/>
      <c r="P274" s="403" t="s">
        <v>43</v>
      </c>
      <c r="Q274" s="404"/>
      <c r="R274" s="404"/>
      <c r="S274" s="404"/>
      <c r="T274" s="404"/>
      <c r="U274" s="404"/>
      <c r="V274" s="405"/>
      <c r="W274" s="43" t="s">
        <v>42</v>
      </c>
      <c r="X274" s="44">
        <f>IFERROR(X268/H268,"0")+IFERROR(X269/H269,"0")+IFERROR(X270/H270,"0")+IFERROR(X271/H271,"0")+IFERROR(X272/H272,"0")+IFERROR(X273/H273,"0")</f>
        <v>0</v>
      </c>
      <c r="Y274" s="44">
        <f>IFERROR(Y268/H268,"0")+IFERROR(Y269/H269,"0")+IFERROR(Y270/H270,"0")+IFERROR(Y271/H271,"0")+IFERROR(Y272/H272,"0")+IFERROR(Y273/H273,"0")</f>
        <v>0</v>
      </c>
      <c r="Z274" s="44">
        <f>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06"/>
      <c r="P275" s="403" t="s">
        <v>43</v>
      </c>
      <c r="Q275" s="404"/>
      <c r="R275" s="404"/>
      <c r="S275" s="404"/>
      <c r="T275" s="404"/>
      <c r="U275" s="404"/>
      <c r="V275" s="405"/>
      <c r="W275" s="43" t="s">
        <v>0</v>
      </c>
      <c r="X275" s="44">
        <f>IFERROR(SUM(X268:X273),"0")</f>
        <v>0</v>
      </c>
      <c r="Y275" s="44">
        <f>IFERROR(SUM(Y268:Y273),"0")</f>
        <v>0</v>
      </c>
      <c r="Z275" s="43"/>
      <c r="AA275" s="68"/>
      <c r="AB275" s="68"/>
      <c r="AC275" s="68"/>
    </row>
    <row r="276" spans="1:68" ht="16.5" customHeight="1" x14ac:dyDescent="0.25">
      <c r="A276" s="412" t="s">
        <v>388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412"/>
      <c r="Z276" s="412"/>
      <c r="AA276" s="66"/>
      <c r="AB276" s="66"/>
      <c r="AC276" s="80"/>
    </row>
    <row r="277" spans="1:68" ht="14.25" customHeight="1" x14ac:dyDescent="0.25">
      <c r="A277" s="398" t="s">
        <v>124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67"/>
      <c r="AB277" s="67"/>
      <c r="AC277" s="81"/>
    </row>
    <row r="278" spans="1:68" ht="27" customHeight="1" x14ac:dyDescent="0.25">
      <c r="A278" s="64" t="s">
        <v>389</v>
      </c>
      <c r="B278" s="64" t="s">
        <v>390</v>
      </c>
      <c r="C278" s="37">
        <v>4301011876</v>
      </c>
      <c r="D278" s="399">
        <v>4680115885707</v>
      </c>
      <c r="E278" s="399"/>
      <c r="F278" s="63">
        <v>0.9</v>
      </c>
      <c r="G278" s="38">
        <v>10</v>
      </c>
      <c r="H278" s="63">
        <v>9</v>
      </c>
      <c r="I278" s="63">
        <v>9.48</v>
      </c>
      <c r="J278" s="38">
        <v>56</v>
      </c>
      <c r="K278" s="38" t="s">
        <v>128</v>
      </c>
      <c r="L278" s="38"/>
      <c r="M278" s="39" t="s">
        <v>127</v>
      </c>
      <c r="N278" s="39"/>
      <c r="O278" s="38">
        <v>31</v>
      </c>
      <c r="P278" s="56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01"/>
      <c r="R278" s="401"/>
      <c r="S278" s="401"/>
      <c r="T278" s="402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8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06"/>
      <c r="P279" s="403" t="s">
        <v>43</v>
      </c>
      <c r="Q279" s="404"/>
      <c r="R279" s="404"/>
      <c r="S279" s="404"/>
      <c r="T279" s="404"/>
      <c r="U279" s="404"/>
      <c r="V279" s="405"/>
      <c r="W279" s="43" t="s">
        <v>42</v>
      </c>
      <c r="X279" s="44">
        <f>IFERROR(X278/H278,"0")</f>
        <v>0</v>
      </c>
      <c r="Y279" s="44">
        <f>IFERROR(Y278/H278,"0")</f>
        <v>0</v>
      </c>
      <c r="Z279" s="44">
        <f>IFERROR(IF(Z278="",0,Z278),"0")</f>
        <v>0</v>
      </c>
      <c r="AA279" s="68"/>
      <c r="AB279" s="68"/>
      <c r="AC279" s="68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06"/>
      <c r="P280" s="403" t="s">
        <v>43</v>
      </c>
      <c r="Q280" s="404"/>
      <c r="R280" s="404"/>
      <c r="S280" s="404"/>
      <c r="T280" s="404"/>
      <c r="U280" s="404"/>
      <c r="V280" s="405"/>
      <c r="W280" s="43" t="s">
        <v>0</v>
      </c>
      <c r="X280" s="44">
        <f>IFERROR(SUM(X278:X278),"0")</f>
        <v>0</v>
      </c>
      <c r="Y280" s="44">
        <f>IFERROR(SUM(Y278:Y278),"0")</f>
        <v>0</v>
      </c>
      <c r="Z280" s="43"/>
      <c r="AA280" s="68"/>
      <c r="AB280" s="68"/>
      <c r="AC280" s="68"/>
    </row>
    <row r="281" spans="1:68" ht="16.5" customHeight="1" x14ac:dyDescent="0.25">
      <c r="A281" s="412" t="s">
        <v>391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412"/>
      <c r="Z281" s="412"/>
      <c r="AA281" s="66"/>
      <c r="AB281" s="66"/>
      <c r="AC281" s="80"/>
    </row>
    <row r="282" spans="1:68" ht="14.25" customHeight="1" x14ac:dyDescent="0.25">
      <c r="A282" s="398" t="s">
        <v>124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67"/>
      <c r="AB282" s="67"/>
      <c r="AC282" s="81"/>
    </row>
    <row r="283" spans="1:68" ht="27" customHeight="1" x14ac:dyDescent="0.25">
      <c r="A283" s="64" t="s">
        <v>392</v>
      </c>
      <c r="B283" s="64" t="s">
        <v>393</v>
      </c>
      <c r="C283" s="37">
        <v>4301011223</v>
      </c>
      <c r="D283" s="399">
        <v>4607091383423</v>
      </c>
      <c r="E283" s="399"/>
      <c r="F283" s="63">
        <v>1.35</v>
      </c>
      <c r="G283" s="38">
        <v>8</v>
      </c>
      <c r="H283" s="63">
        <v>10.8</v>
      </c>
      <c r="I283" s="63">
        <v>11.375999999999999</v>
      </c>
      <c r="J283" s="38">
        <v>56</v>
      </c>
      <c r="K283" s="38" t="s">
        <v>128</v>
      </c>
      <c r="L283" s="38"/>
      <c r="M283" s="39" t="s">
        <v>130</v>
      </c>
      <c r="N283" s="39"/>
      <c r="O283" s="38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01"/>
      <c r="R283" s="401"/>
      <c r="S283" s="401"/>
      <c r="T283" s="402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29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37.5" customHeight="1" x14ac:dyDescent="0.25">
      <c r="A284" s="64" t="s">
        <v>394</v>
      </c>
      <c r="B284" s="64" t="s">
        <v>395</v>
      </c>
      <c r="C284" s="37">
        <v>4301011879</v>
      </c>
      <c r="D284" s="399">
        <v>4680115885691</v>
      </c>
      <c r="E284" s="399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128</v>
      </c>
      <c r="L284" s="38"/>
      <c r="M284" s="39" t="s">
        <v>84</v>
      </c>
      <c r="N284" s="39"/>
      <c r="O284" s="38">
        <v>30</v>
      </c>
      <c r="P284" s="56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01"/>
      <c r="R284" s="401"/>
      <c r="S284" s="401"/>
      <c r="T284" s="402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30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396</v>
      </c>
      <c r="B285" s="64" t="s">
        <v>397</v>
      </c>
      <c r="C285" s="37">
        <v>4301011878</v>
      </c>
      <c r="D285" s="399">
        <v>4680115885660</v>
      </c>
      <c r="E285" s="399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128</v>
      </c>
      <c r="L285" s="38"/>
      <c r="M285" s="39" t="s">
        <v>84</v>
      </c>
      <c r="N285" s="39"/>
      <c r="O285" s="38">
        <v>35</v>
      </c>
      <c r="P285" s="5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01"/>
      <c r="R285" s="401"/>
      <c r="S285" s="401"/>
      <c r="T285" s="402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IFERROR(IF(Y285=0,"",ROUNDUP(Y285/H285,0)*0.02175),"")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31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06"/>
      <c r="P286" s="403" t="s">
        <v>43</v>
      </c>
      <c r="Q286" s="404"/>
      <c r="R286" s="404"/>
      <c r="S286" s="404"/>
      <c r="T286" s="404"/>
      <c r="U286" s="404"/>
      <c r="V286" s="405"/>
      <c r="W286" s="43" t="s">
        <v>42</v>
      </c>
      <c r="X286" s="44">
        <f>IFERROR(X283/H283,"0")+IFERROR(X284/H284,"0")+IFERROR(X285/H285,"0")</f>
        <v>0</v>
      </c>
      <c r="Y286" s="44">
        <f>IFERROR(Y283/H283,"0")+IFERROR(Y284/H284,"0")+IFERROR(Y285/H285,"0")</f>
        <v>0</v>
      </c>
      <c r="Z286" s="44">
        <f>IFERROR(IF(Z283="",0,Z283),"0")+IFERROR(IF(Z284="",0,Z284),"0")+IFERROR(IF(Z285="",0,Z285),"0")</f>
        <v>0</v>
      </c>
      <c r="AA286" s="68"/>
      <c r="AB286" s="68"/>
      <c r="AC286" s="68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6"/>
      <c r="P287" s="403" t="s">
        <v>43</v>
      </c>
      <c r="Q287" s="404"/>
      <c r="R287" s="404"/>
      <c r="S287" s="404"/>
      <c r="T287" s="404"/>
      <c r="U287" s="404"/>
      <c r="V287" s="405"/>
      <c r="W287" s="43" t="s">
        <v>0</v>
      </c>
      <c r="X287" s="44">
        <f>IFERROR(SUM(X283:X285),"0")</f>
        <v>0</v>
      </c>
      <c r="Y287" s="44">
        <f>IFERROR(SUM(Y283:Y285),"0")</f>
        <v>0</v>
      </c>
      <c r="Z287" s="43"/>
      <c r="AA287" s="68"/>
      <c r="AB287" s="68"/>
      <c r="AC287" s="68"/>
    </row>
    <row r="288" spans="1:68" ht="16.5" customHeight="1" x14ac:dyDescent="0.25">
      <c r="A288" s="412" t="s">
        <v>398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412"/>
      <c r="Z288" s="412"/>
      <c r="AA288" s="66"/>
      <c r="AB288" s="66"/>
      <c r="AC288" s="80"/>
    </row>
    <row r="289" spans="1:68" ht="14.25" customHeight="1" x14ac:dyDescent="0.25">
      <c r="A289" s="398" t="s">
        <v>86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67"/>
      <c r="AB289" s="67"/>
      <c r="AC289" s="81"/>
    </row>
    <row r="290" spans="1:68" ht="27" customHeight="1" x14ac:dyDescent="0.25">
      <c r="A290" s="64" t="s">
        <v>399</v>
      </c>
      <c r="B290" s="64" t="s">
        <v>400</v>
      </c>
      <c r="C290" s="37">
        <v>4301051409</v>
      </c>
      <c r="D290" s="399">
        <v>4680115881556</v>
      </c>
      <c r="E290" s="399"/>
      <c r="F290" s="63">
        <v>1</v>
      </c>
      <c r="G290" s="38">
        <v>4</v>
      </c>
      <c r="H290" s="63">
        <v>4</v>
      </c>
      <c r="I290" s="63">
        <v>4.4080000000000004</v>
      </c>
      <c r="J290" s="38">
        <v>104</v>
      </c>
      <c r="K290" s="38" t="s">
        <v>128</v>
      </c>
      <c r="L290" s="38"/>
      <c r="M290" s="39" t="s">
        <v>130</v>
      </c>
      <c r="N290" s="39"/>
      <c r="O290" s="38">
        <v>45</v>
      </c>
      <c r="P290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01"/>
      <c r="R290" s="401"/>
      <c r="S290" s="401"/>
      <c r="T290" s="402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IFERROR(IF(Y290=0,"",ROUNDUP(Y290/H290,0)*0.01196),"")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37.5" customHeight="1" x14ac:dyDescent="0.25">
      <c r="A291" s="64" t="s">
        <v>401</v>
      </c>
      <c r="B291" s="64" t="s">
        <v>402</v>
      </c>
      <c r="C291" s="37">
        <v>4301051506</v>
      </c>
      <c r="D291" s="399">
        <v>4680115881037</v>
      </c>
      <c r="E291" s="399"/>
      <c r="F291" s="63">
        <v>0.84</v>
      </c>
      <c r="G291" s="38">
        <v>4</v>
      </c>
      <c r="H291" s="63">
        <v>3.36</v>
      </c>
      <c r="I291" s="63">
        <v>3.6179999999999999</v>
      </c>
      <c r="J291" s="38">
        <v>120</v>
      </c>
      <c r="K291" s="38" t="s">
        <v>90</v>
      </c>
      <c r="L291" s="38"/>
      <c r="M291" s="39" t="s">
        <v>84</v>
      </c>
      <c r="N291" s="39"/>
      <c r="O291" s="38">
        <v>40</v>
      </c>
      <c r="P291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01"/>
      <c r="R291" s="401"/>
      <c r="S291" s="401"/>
      <c r="T291" s="402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t="37.5" customHeight="1" x14ac:dyDescent="0.25">
      <c r="A292" s="64" t="s">
        <v>403</v>
      </c>
      <c r="B292" s="64" t="s">
        <v>404</v>
      </c>
      <c r="C292" s="37">
        <v>4301051487</v>
      </c>
      <c r="D292" s="399">
        <v>4680115881228</v>
      </c>
      <c r="E292" s="399"/>
      <c r="F292" s="63">
        <v>0.4</v>
      </c>
      <c r="G292" s="38">
        <v>6</v>
      </c>
      <c r="H292" s="63">
        <v>2.4</v>
      </c>
      <c r="I292" s="63">
        <v>2.6720000000000002</v>
      </c>
      <c r="J292" s="38">
        <v>156</v>
      </c>
      <c r="K292" s="38" t="s">
        <v>90</v>
      </c>
      <c r="L292" s="38"/>
      <c r="M292" s="39" t="s">
        <v>84</v>
      </c>
      <c r="N292" s="39"/>
      <c r="O292" s="38">
        <v>40</v>
      </c>
      <c r="P292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01"/>
      <c r="R292" s="401"/>
      <c r="S292" s="401"/>
      <c r="T292" s="402"/>
      <c r="U292" s="40" t="s">
        <v>48</v>
      </c>
      <c r="V292" s="40" t="s">
        <v>48</v>
      </c>
      <c r="W292" s="41" t="s">
        <v>0</v>
      </c>
      <c r="X292" s="59">
        <v>0</v>
      </c>
      <c r="Y292" s="56">
        <f>IFERROR(IF(X292="",0,CEILING((X292/$H292),1)*$H292),"")</f>
        <v>0</v>
      </c>
      <c r="Z292" s="42" t="str">
        <f>IFERROR(IF(Y292=0,"",ROUNDUP(Y292/H292,0)*0.00753),"")</f>
        <v/>
      </c>
      <c r="AA292" s="69" t="s">
        <v>48</v>
      </c>
      <c r="AB292" s="70" t="s">
        <v>48</v>
      </c>
      <c r="AC292" s="82"/>
      <c r="AG292" s="79"/>
      <c r="AJ292" s="84"/>
      <c r="AK292" s="84"/>
      <c r="BB292" s="234" t="s">
        <v>69</v>
      </c>
      <c r="BM292" s="79">
        <f>IFERROR(X292*I292/H292,"0")</f>
        <v>0</v>
      </c>
      <c r="BN292" s="79">
        <f>IFERROR(Y292*I292/H292,"0")</f>
        <v>0</v>
      </c>
      <c r="BO292" s="79">
        <f>IFERROR(1/J292*(X292/H292),"0")</f>
        <v>0</v>
      </c>
      <c r="BP292" s="79">
        <f>IFERROR(1/J292*(Y292/H292),"0")</f>
        <v>0</v>
      </c>
    </row>
    <row r="293" spans="1:68" ht="27" customHeight="1" x14ac:dyDescent="0.25">
      <c r="A293" s="64" t="s">
        <v>405</v>
      </c>
      <c r="B293" s="64" t="s">
        <v>406</v>
      </c>
      <c r="C293" s="37">
        <v>4301051384</v>
      </c>
      <c r="D293" s="399">
        <v>4680115881211</v>
      </c>
      <c r="E293" s="399"/>
      <c r="F293" s="63">
        <v>0.4</v>
      </c>
      <c r="G293" s="38">
        <v>6</v>
      </c>
      <c r="H293" s="63">
        <v>2.4</v>
      </c>
      <c r="I293" s="63">
        <v>2.6</v>
      </c>
      <c r="J293" s="38">
        <v>156</v>
      </c>
      <c r="K293" s="38" t="s">
        <v>90</v>
      </c>
      <c r="L293" s="38"/>
      <c r="M293" s="39" t="s">
        <v>84</v>
      </c>
      <c r="N293" s="39"/>
      <c r="O293" s="38">
        <v>45</v>
      </c>
      <c r="P293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01"/>
      <c r="R293" s="401"/>
      <c r="S293" s="401"/>
      <c r="T293" s="402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IFERROR(IF(Y293=0,"",ROUNDUP(Y293/H293,0)*0.00753),"")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27" customHeight="1" x14ac:dyDescent="0.25">
      <c r="A294" s="64" t="s">
        <v>407</v>
      </c>
      <c r="B294" s="64" t="s">
        <v>408</v>
      </c>
      <c r="C294" s="37">
        <v>4301051378</v>
      </c>
      <c r="D294" s="399">
        <v>4680115881020</v>
      </c>
      <c r="E294" s="399"/>
      <c r="F294" s="63">
        <v>0.84</v>
      </c>
      <c r="G294" s="38">
        <v>4</v>
      </c>
      <c r="H294" s="63">
        <v>3.36</v>
      </c>
      <c r="I294" s="63">
        <v>3.57</v>
      </c>
      <c r="J294" s="38">
        <v>120</v>
      </c>
      <c r="K294" s="38" t="s">
        <v>90</v>
      </c>
      <c r="L294" s="38"/>
      <c r="M294" s="39" t="s">
        <v>84</v>
      </c>
      <c r="N294" s="39"/>
      <c r="O294" s="38">
        <v>45</v>
      </c>
      <c r="P294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01"/>
      <c r="R294" s="401"/>
      <c r="S294" s="401"/>
      <c r="T294" s="402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06"/>
      <c r="P295" s="403" t="s">
        <v>43</v>
      </c>
      <c r="Q295" s="404"/>
      <c r="R295" s="404"/>
      <c r="S295" s="404"/>
      <c r="T295" s="404"/>
      <c r="U295" s="404"/>
      <c r="V295" s="405"/>
      <c r="W295" s="43" t="s">
        <v>42</v>
      </c>
      <c r="X295" s="44">
        <f>IFERROR(X290/H290,"0")+IFERROR(X291/H291,"0")+IFERROR(X292/H292,"0")+IFERROR(X293/H293,"0")+IFERROR(X294/H294,"0")</f>
        <v>0</v>
      </c>
      <c r="Y295" s="44">
        <f>IFERROR(Y290/H290,"0")+IFERROR(Y291/H291,"0")+IFERROR(Y292/H292,"0")+IFERROR(Y293/H293,"0")+IFERROR(Y294/H294,"0")</f>
        <v>0</v>
      </c>
      <c r="Z295" s="44">
        <f>IFERROR(IF(Z290="",0,Z290),"0")+IFERROR(IF(Z291="",0,Z291),"0")+IFERROR(IF(Z292="",0,Z292),"0")+IFERROR(IF(Z293="",0,Z293),"0")+IFERROR(IF(Z294="",0,Z294),"0")</f>
        <v>0</v>
      </c>
      <c r="AA295" s="68"/>
      <c r="AB295" s="68"/>
      <c r="AC295" s="68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06"/>
      <c r="P296" s="403" t="s">
        <v>43</v>
      </c>
      <c r="Q296" s="404"/>
      <c r="R296" s="404"/>
      <c r="S296" s="404"/>
      <c r="T296" s="404"/>
      <c r="U296" s="404"/>
      <c r="V296" s="405"/>
      <c r="W296" s="43" t="s">
        <v>0</v>
      </c>
      <c r="X296" s="44">
        <f>IFERROR(SUM(X290:X294),"0")</f>
        <v>0</v>
      </c>
      <c r="Y296" s="44">
        <f>IFERROR(SUM(Y290:Y294),"0")</f>
        <v>0</v>
      </c>
      <c r="Z296" s="43"/>
      <c r="AA296" s="68"/>
      <c r="AB296" s="68"/>
      <c r="AC296" s="68"/>
    </row>
    <row r="297" spans="1:68" ht="16.5" customHeight="1" x14ac:dyDescent="0.25">
      <c r="A297" s="412" t="s">
        <v>409</v>
      </c>
      <c r="B297" s="412"/>
      <c r="C297" s="412"/>
      <c r="D297" s="412"/>
      <c r="E297" s="412"/>
      <c r="F297" s="412"/>
      <c r="G297" s="412"/>
      <c r="H297" s="412"/>
      <c r="I297" s="412"/>
      <c r="J297" s="412"/>
      <c r="K297" s="412"/>
      <c r="L297" s="412"/>
      <c r="M297" s="412"/>
      <c r="N297" s="412"/>
      <c r="O297" s="412"/>
      <c r="P297" s="412"/>
      <c r="Q297" s="412"/>
      <c r="R297" s="412"/>
      <c r="S297" s="412"/>
      <c r="T297" s="412"/>
      <c r="U297" s="412"/>
      <c r="V297" s="412"/>
      <c r="W297" s="412"/>
      <c r="X297" s="412"/>
      <c r="Y297" s="412"/>
      <c r="Z297" s="412"/>
      <c r="AA297" s="66"/>
      <c r="AB297" s="66"/>
      <c r="AC297" s="80"/>
    </row>
    <row r="298" spans="1:68" ht="14.25" customHeight="1" x14ac:dyDescent="0.25">
      <c r="A298" s="398" t="s">
        <v>86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67"/>
      <c r="AB298" s="67"/>
      <c r="AC298" s="81"/>
    </row>
    <row r="299" spans="1:68" ht="27" customHeight="1" x14ac:dyDescent="0.25">
      <c r="A299" s="64" t="s">
        <v>410</v>
      </c>
      <c r="B299" s="64" t="s">
        <v>411</v>
      </c>
      <c r="C299" s="37">
        <v>4301051731</v>
      </c>
      <c r="D299" s="399">
        <v>4680115884618</v>
      </c>
      <c r="E299" s="399"/>
      <c r="F299" s="63">
        <v>0.6</v>
      </c>
      <c r="G299" s="38">
        <v>6</v>
      </c>
      <c r="H299" s="63">
        <v>3.6</v>
      </c>
      <c r="I299" s="63">
        <v>3.81</v>
      </c>
      <c r="J299" s="38">
        <v>120</v>
      </c>
      <c r="K299" s="38" t="s">
        <v>90</v>
      </c>
      <c r="L299" s="38"/>
      <c r="M299" s="39" t="s">
        <v>84</v>
      </c>
      <c r="N299" s="39"/>
      <c r="O299" s="38">
        <v>45</v>
      </c>
      <c r="P299" s="5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01"/>
      <c r="R299" s="401"/>
      <c r="S299" s="401"/>
      <c r="T299" s="402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37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393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06"/>
      <c r="P300" s="403" t="s">
        <v>43</v>
      </c>
      <c r="Q300" s="404"/>
      <c r="R300" s="404"/>
      <c r="S300" s="404"/>
      <c r="T300" s="404"/>
      <c r="U300" s="404"/>
      <c r="V300" s="405"/>
      <c r="W300" s="43" t="s">
        <v>42</v>
      </c>
      <c r="X300" s="44">
        <f>IFERROR(X299/H299,"0")</f>
        <v>0</v>
      </c>
      <c r="Y300" s="44">
        <f>IFERROR(Y299/H299,"0")</f>
        <v>0</v>
      </c>
      <c r="Z300" s="44">
        <f>IFERROR(IF(Z299="",0,Z299),"0")</f>
        <v>0</v>
      </c>
      <c r="AA300" s="68"/>
      <c r="AB300" s="68"/>
      <c r="AC300" s="68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06"/>
      <c r="P301" s="403" t="s">
        <v>43</v>
      </c>
      <c r="Q301" s="404"/>
      <c r="R301" s="404"/>
      <c r="S301" s="404"/>
      <c r="T301" s="404"/>
      <c r="U301" s="404"/>
      <c r="V301" s="405"/>
      <c r="W301" s="43" t="s">
        <v>0</v>
      </c>
      <c r="X301" s="44">
        <f>IFERROR(SUM(X299:X299),"0")</f>
        <v>0</v>
      </c>
      <c r="Y301" s="44">
        <f>IFERROR(SUM(Y299:Y299),"0")</f>
        <v>0</v>
      </c>
      <c r="Z301" s="43"/>
      <c r="AA301" s="68"/>
      <c r="AB301" s="68"/>
      <c r="AC301" s="68"/>
    </row>
    <row r="302" spans="1:68" ht="16.5" customHeight="1" x14ac:dyDescent="0.25">
      <c r="A302" s="412" t="s">
        <v>412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412"/>
      <c r="AA302" s="66"/>
      <c r="AB302" s="66"/>
      <c r="AC302" s="80"/>
    </row>
    <row r="303" spans="1:68" ht="14.25" customHeight="1" x14ac:dyDescent="0.25">
      <c r="A303" s="398" t="s">
        <v>124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67"/>
      <c r="AB303" s="67"/>
      <c r="AC303" s="81"/>
    </row>
    <row r="304" spans="1:68" ht="27" customHeight="1" x14ac:dyDescent="0.25">
      <c r="A304" s="64" t="s">
        <v>413</v>
      </c>
      <c r="B304" s="64" t="s">
        <v>414</v>
      </c>
      <c r="C304" s="37">
        <v>4301011593</v>
      </c>
      <c r="D304" s="399">
        <v>4680115882973</v>
      </c>
      <c r="E304" s="399"/>
      <c r="F304" s="63">
        <v>0.7</v>
      </c>
      <c r="G304" s="38">
        <v>6</v>
      </c>
      <c r="H304" s="63">
        <v>4.2</v>
      </c>
      <c r="I304" s="63">
        <v>4.5599999999999996</v>
      </c>
      <c r="J304" s="38">
        <v>104</v>
      </c>
      <c r="K304" s="38" t="s">
        <v>128</v>
      </c>
      <c r="L304" s="38"/>
      <c r="M304" s="39" t="s">
        <v>127</v>
      </c>
      <c r="N304" s="39"/>
      <c r="O304" s="38">
        <v>55</v>
      </c>
      <c r="P304" s="55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01"/>
      <c r="R304" s="401"/>
      <c r="S304" s="401"/>
      <c r="T304" s="402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IFERROR(IF(Y304=0,"",ROUNDUP(Y304/H304,0)*0.01196),"")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8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393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06"/>
      <c r="P305" s="403" t="s">
        <v>43</v>
      </c>
      <c r="Q305" s="404"/>
      <c r="R305" s="404"/>
      <c r="S305" s="404"/>
      <c r="T305" s="404"/>
      <c r="U305" s="404"/>
      <c r="V305" s="405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06"/>
      <c r="P306" s="403" t="s">
        <v>43</v>
      </c>
      <c r="Q306" s="404"/>
      <c r="R306" s="404"/>
      <c r="S306" s="404"/>
      <c r="T306" s="404"/>
      <c r="U306" s="404"/>
      <c r="V306" s="405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4.25" customHeight="1" x14ac:dyDescent="0.25">
      <c r="A307" s="398" t="s">
        <v>81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67"/>
      <c r="AB307" s="67"/>
      <c r="AC307" s="81"/>
    </row>
    <row r="308" spans="1:68" ht="27" customHeight="1" x14ac:dyDescent="0.25">
      <c r="A308" s="64" t="s">
        <v>415</v>
      </c>
      <c r="B308" s="64" t="s">
        <v>416</v>
      </c>
      <c r="C308" s="37">
        <v>4301031305</v>
      </c>
      <c r="D308" s="399">
        <v>4607091389845</v>
      </c>
      <c r="E308" s="399"/>
      <c r="F308" s="63">
        <v>0.35</v>
      </c>
      <c r="G308" s="38">
        <v>6</v>
      </c>
      <c r="H308" s="63">
        <v>2.1</v>
      </c>
      <c r="I308" s="63">
        <v>2.2000000000000002</v>
      </c>
      <c r="J308" s="38">
        <v>234</v>
      </c>
      <c r="K308" s="38" t="s">
        <v>85</v>
      </c>
      <c r="L308" s="38"/>
      <c r="M308" s="39" t="s">
        <v>84</v>
      </c>
      <c r="N308" s="39"/>
      <c r="O308" s="38">
        <v>40</v>
      </c>
      <c r="P308" s="55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01"/>
      <c r="R308" s="401"/>
      <c r="S308" s="401"/>
      <c r="T308" s="402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IFERROR(IF(Y308=0,"",ROUNDUP(Y308/H308,0)*0.00502),"")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9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t="27" customHeight="1" x14ac:dyDescent="0.25">
      <c r="A309" s="64" t="s">
        <v>417</v>
      </c>
      <c r="B309" s="64" t="s">
        <v>418</v>
      </c>
      <c r="C309" s="37">
        <v>4301031306</v>
      </c>
      <c r="D309" s="399">
        <v>4680115882881</v>
      </c>
      <c r="E309" s="399"/>
      <c r="F309" s="63">
        <v>0.28000000000000003</v>
      </c>
      <c r="G309" s="38">
        <v>6</v>
      </c>
      <c r="H309" s="63">
        <v>1.68</v>
      </c>
      <c r="I309" s="63">
        <v>1.81</v>
      </c>
      <c r="J309" s="38">
        <v>234</v>
      </c>
      <c r="K309" s="38" t="s">
        <v>85</v>
      </c>
      <c r="L309" s="38"/>
      <c r="M309" s="39" t="s">
        <v>84</v>
      </c>
      <c r="N309" s="39"/>
      <c r="O309" s="38">
        <v>40</v>
      </c>
      <c r="P309" s="55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01"/>
      <c r="R309" s="401"/>
      <c r="S309" s="401"/>
      <c r="T309" s="402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IFERROR(IF(Y309=0,"",ROUNDUP(Y309/H309,0)*0.00502),"")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0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6"/>
      <c r="P310" s="403" t="s">
        <v>43</v>
      </c>
      <c r="Q310" s="404"/>
      <c r="R310" s="404"/>
      <c r="S310" s="404"/>
      <c r="T310" s="404"/>
      <c r="U310" s="404"/>
      <c r="V310" s="405"/>
      <c r="W310" s="43" t="s">
        <v>42</v>
      </c>
      <c r="X310" s="44">
        <f>IFERROR(X308/H308,"0")+IFERROR(X309/H309,"0")</f>
        <v>0</v>
      </c>
      <c r="Y310" s="44">
        <f>IFERROR(Y308/H308,"0")+IFERROR(Y309/H309,"0")</f>
        <v>0</v>
      </c>
      <c r="Z310" s="44">
        <f>IFERROR(IF(Z308="",0,Z308),"0")+IFERROR(IF(Z309="",0,Z309),"0")</f>
        <v>0</v>
      </c>
      <c r="AA310" s="68"/>
      <c r="AB310" s="68"/>
      <c r="AC310" s="68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06"/>
      <c r="P311" s="403" t="s">
        <v>43</v>
      </c>
      <c r="Q311" s="404"/>
      <c r="R311" s="404"/>
      <c r="S311" s="404"/>
      <c r="T311" s="404"/>
      <c r="U311" s="404"/>
      <c r="V311" s="405"/>
      <c r="W311" s="43" t="s">
        <v>0</v>
      </c>
      <c r="X311" s="44">
        <f>IFERROR(SUM(X308:X309),"0")</f>
        <v>0</v>
      </c>
      <c r="Y311" s="44">
        <f>IFERROR(SUM(Y308:Y309),"0")</f>
        <v>0</v>
      </c>
      <c r="Z311" s="43"/>
      <c r="AA311" s="68"/>
      <c r="AB311" s="68"/>
      <c r="AC311" s="68"/>
    </row>
    <row r="312" spans="1:68" ht="16.5" customHeight="1" x14ac:dyDescent="0.25">
      <c r="A312" s="412" t="s">
        <v>419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412"/>
      <c r="AA312" s="66"/>
      <c r="AB312" s="66"/>
      <c r="AC312" s="80"/>
    </row>
    <row r="313" spans="1:68" ht="14.25" customHeight="1" x14ac:dyDescent="0.25">
      <c r="A313" s="398" t="s">
        <v>124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67"/>
      <c r="AB313" s="67"/>
      <c r="AC313" s="81"/>
    </row>
    <row r="314" spans="1:68" ht="27" customHeight="1" x14ac:dyDescent="0.25">
      <c r="A314" s="64" t="s">
        <v>420</v>
      </c>
      <c r="B314" s="64" t="s">
        <v>421</v>
      </c>
      <c r="C314" s="37">
        <v>4301012024</v>
      </c>
      <c r="D314" s="399">
        <v>4680115885615</v>
      </c>
      <c r="E314" s="399"/>
      <c r="F314" s="63">
        <v>1.35</v>
      </c>
      <c r="G314" s="38">
        <v>8</v>
      </c>
      <c r="H314" s="63">
        <v>10.8</v>
      </c>
      <c r="I314" s="63">
        <v>11.28</v>
      </c>
      <c r="J314" s="38">
        <v>56</v>
      </c>
      <c r="K314" s="38" t="s">
        <v>128</v>
      </c>
      <c r="L314" s="38"/>
      <c r="M314" s="39" t="s">
        <v>130</v>
      </c>
      <c r="N314" s="39"/>
      <c r="O314" s="38">
        <v>55</v>
      </c>
      <c r="P314" s="5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01"/>
      <c r="R314" s="401"/>
      <c r="S314" s="401"/>
      <c r="T314" s="402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ref="Y314:Y321" si="57">IFERROR(IF(X314="",0,CEILING((X314/$H314),1)*$H314),"")</f>
        <v>0</v>
      </c>
      <c r="Z314" s="42" t="str">
        <f>IFERROR(IF(Y314=0,"",ROUNDUP(Y314/H314,0)*0.02175),"")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ref="BM314:BM321" si="58">IFERROR(X314*I314/H314,"0")</f>
        <v>0</v>
      </c>
      <c r="BN314" s="79">
        <f t="shared" ref="BN314:BN321" si="59">IFERROR(Y314*I314/H314,"0")</f>
        <v>0</v>
      </c>
      <c r="BO314" s="79">
        <f t="shared" ref="BO314:BO321" si="60">IFERROR(1/J314*(X314/H314),"0")</f>
        <v>0</v>
      </c>
      <c r="BP314" s="79">
        <f t="shared" ref="BP314:BP321" si="61">IFERROR(1/J314*(Y314/H314),"0")</f>
        <v>0</v>
      </c>
    </row>
    <row r="315" spans="1:68" ht="37.5" customHeight="1" x14ac:dyDescent="0.25">
      <c r="A315" s="64" t="s">
        <v>422</v>
      </c>
      <c r="B315" s="64" t="s">
        <v>423</v>
      </c>
      <c r="C315" s="37">
        <v>4301011858</v>
      </c>
      <c r="D315" s="399">
        <v>4680115885646</v>
      </c>
      <c r="E315" s="399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128</v>
      </c>
      <c r="L315" s="38"/>
      <c r="M315" s="39" t="s">
        <v>127</v>
      </c>
      <c r="N315" s="39"/>
      <c r="O315" s="38">
        <v>55</v>
      </c>
      <c r="P315" s="5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01"/>
      <c r="R315" s="401"/>
      <c r="S315" s="401"/>
      <c r="T315" s="402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7"/>
        <v>0</v>
      </c>
      <c r="Z315" s="42" t="str">
        <f>IFERROR(IF(Y315=0,"",ROUNDUP(Y315/H315,0)*0.02175),"")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8"/>
        <v>0</v>
      </c>
      <c r="BN315" s="79">
        <f t="shared" si="59"/>
        <v>0</v>
      </c>
      <c r="BO315" s="79">
        <f t="shared" si="60"/>
        <v>0</v>
      </c>
      <c r="BP315" s="79">
        <f t="shared" si="61"/>
        <v>0</v>
      </c>
    </row>
    <row r="316" spans="1:68" ht="27" customHeight="1" x14ac:dyDescent="0.25">
      <c r="A316" s="64" t="s">
        <v>424</v>
      </c>
      <c r="B316" s="64" t="s">
        <v>425</v>
      </c>
      <c r="C316" s="37">
        <v>4301011911</v>
      </c>
      <c r="D316" s="399">
        <v>4680115885554</v>
      </c>
      <c r="E316" s="399"/>
      <c r="F316" s="63">
        <v>1.35</v>
      </c>
      <c r="G316" s="38">
        <v>8</v>
      </c>
      <c r="H316" s="63">
        <v>10.8</v>
      </c>
      <c r="I316" s="63">
        <v>11.28</v>
      </c>
      <c r="J316" s="38">
        <v>48</v>
      </c>
      <c r="K316" s="38" t="s">
        <v>128</v>
      </c>
      <c r="L316" s="38"/>
      <c r="M316" s="39" t="s">
        <v>147</v>
      </c>
      <c r="N316" s="39"/>
      <c r="O316" s="38">
        <v>55</v>
      </c>
      <c r="P316" s="554" t="s">
        <v>426</v>
      </c>
      <c r="Q316" s="401"/>
      <c r="R316" s="401"/>
      <c r="S316" s="401"/>
      <c r="T316" s="402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7"/>
        <v>0</v>
      </c>
      <c r="Z316" s="42" t="str">
        <f>IFERROR(IF(Y316=0,"",ROUNDUP(Y316/H316,0)*0.02039),"")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8"/>
        <v>0</v>
      </c>
      <c r="BN316" s="79">
        <f t="shared" si="59"/>
        <v>0</v>
      </c>
      <c r="BO316" s="79">
        <f t="shared" si="60"/>
        <v>0</v>
      </c>
      <c r="BP316" s="79">
        <f t="shared" si="61"/>
        <v>0</v>
      </c>
    </row>
    <row r="317" spans="1:68" ht="27" customHeight="1" x14ac:dyDescent="0.25">
      <c r="A317" s="64" t="s">
        <v>424</v>
      </c>
      <c r="B317" s="64" t="s">
        <v>427</v>
      </c>
      <c r="C317" s="37">
        <v>4301012016</v>
      </c>
      <c r="D317" s="399">
        <v>4680115885554</v>
      </c>
      <c r="E317" s="399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128</v>
      </c>
      <c r="L317" s="38"/>
      <c r="M317" s="39" t="s">
        <v>130</v>
      </c>
      <c r="N317" s="39"/>
      <c r="O317" s="38">
        <v>55</v>
      </c>
      <c r="P317" s="5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01"/>
      <c r="R317" s="401"/>
      <c r="S317" s="401"/>
      <c r="T317" s="402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7"/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8"/>
        <v>0</v>
      </c>
      <c r="BN317" s="79">
        <f t="shared" si="59"/>
        <v>0</v>
      </c>
      <c r="BO317" s="79">
        <f t="shared" si="60"/>
        <v>0</v>
      </c>
      <c r="BP317" s="79">
        <f t="shared" si="61"/>
        <v>0</v>
      </c>
    </row>
    <row r="318" spans="1:68" ht="27" customHeight="1" x14ac:dyDescent="0.25">
      <c r="A318" s="64" t="s">
        <v>428</v>
      </c>
      <c r="B318" s="64" t="s">
        <v>429</v>
      </c>
      <c r="C318" s="37">
        <v>4301011857</v>
      </c>
      <c r="D318" s="399">
        <v>4680115885622</v>
      </c>
      <c r="E318" s="399"/>
      <c r="F318" s="63">
        <v>0.4</v>
      </c>
      <c r="G318" s="38">
        <v>10</v>
      </c>
      <c r="H318" s="63">
        <v>4</v>
      </c>
      <c r="I318" s="63">
        <v>4.24</v>
      </c>
      <c r="J318" s="38">
        <v>120</v>
      </c>
      <c r="K318" s="38" t="s">
        <v>90</v>
      </c>
      <c r="L318" s="38"/>
      <c r="M318" s="39" t="s">
        <v>127</v>
      </c>
      <c r="N318" s="39"/>
      <c r="O318" s="38">
        <v>55</v>
      </c>
      <c r="P318" s="5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01"/>
      <c r="R318" s="401"/>
      <c r="S318" s="401"/>
      <c r="T318" s="402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IFERROR(IF(Y318=0,"",ROUNDUP(Y318/H318,0)*0.00937),"")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25">
      <c r="A319" s="64" t="s">
        <v>430</v>
      </c>
      <c r="B319" s="64" t="s">
        <v>431</v>
      </c>
      <c r="C319" s="37">
        <v>4301011573</v>
      </c>
      <c r="D319" s="399">
        <v>4680115881938</v>
      </c>
      <c r="E319" s="399"/>
      <c r="F319" s="63">
        <v>0.4</v>
      </c>
      <c r="G319" s="38">
        <v>10</v>
      </c>
      <c r="H319" s="63">
        <v>4</v>
      </c>
      <c r="I319" s="63">
        <v>4.24</v>
      </c>
      <c r="J319" s="38">
        <v>120</v>
      </c>
      <c r="K319" s="38" t="s">
        <v>90</v>
      </c>
      <c r="L319" s="38"/>
      <c r="M319" s="39" t="s">
        <v>127</v>
      </c>
      <c r="N319" s="39"/>
      <c r="O319" s="38">
        <v>90</v>
      </c>
      <c r="P319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01"/>
      <c r="R319" s="401"/>
      <c r="S319" s="401"/>
      <c r="T319" s="402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IFERROR(IF(Y319=0,"",ROUNDUP(Y319/H319,0)*0.00937),"")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432</v>
      </c>
      <c r="B320" s="64" t="s">
        <v>433</v>
      </c>
      <c r="C320" s="37">
        <v>4301010944</v>
      </c>
      <c r="D320" s="399">
        <v>4607091387346</v>
      </c>
      <c r="E320" s="399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90</v>
      </c>
      <c r="L320" s="38"/>
      <c r="M320" s="39" t="s">
        <v>127</v>
      </c>
      <c r="N320" s="39"/>
      <c r="O320" s="38">
        <v>55</v>
      </c>
      <c r="P320" s="5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01"/>
      <c r="R320" s="401"/>
      <c r="S320" s="401"/>
      <c r="T320" s="402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IFERROR(IF(Y320=0,"",ROUNDUP(Y320/H320,0)*0.00937),"")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434</v>
      </c>
      <c r="B321" s="64" t="s">
        <v>435</v>
      </c>
      <c r="C321" s="37">
        <v>4301011859</v>
      </c>
      <c r="D321" s="399">
        <v>4680115885608</v>
      </c>
      <c r="E321" s="399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90</v>
      </c>
      <c r="L321" s="38"/>
      <c r="M321" s="39" t="s">
        <v>127</v>
      </c>
      <c r="N321" s="39"/>
      <c r="O321" s="38">
        <v>55</v>
      </c>
      <c r="P321" s="5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01"/>
      <c r="R321" s="401"/>
      <c r="S321" s="401"/>
      <c r="T321" s="402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06"/>
      <c r="P322" s="403" t="s">
        <v>43</v>
      </c>
      <c r="Q322" s="404"/>
      <c r="R322" s="404"/>
      <c r="S322" s="404"/>
      <c r="T322" s="404"/>
      <c r="U322" s="404"/>
      <c r="V322" s="405"/>
      <c r="W322" s="43" t="s">
        <v>42</v>
      </c>
      <c r="X322" s="44">
        <f>IFERROR(X314/H314,"0")+IFERROR(X315/H315,"0")+IFERROR(X316/H316,"0")+IFERROR(X317/H317,"0")+IFERROR(X318/H318,"0")+IFERROR(X319/H319,"0")+IFERROR(X320/H320,"0")+IFERROR(X321/H321,"0")</f>
        <v>0</v>
      </c>
      <c r="Y322" s="44">
        <f>IFERROR(Y314/H314,"0")+IFERROR(Y315/H315,"0")+IFERROR(Y316/H316,"0")+IFERROR(Y317/H317,"0")+IFERROR(Y318/H318,"0")+IFERROR(Y319/H319,"0")+IFERROR(Y320/H320,"0")+IFERROR(Y321/H321,"0")</f>
        <v>0</v>
      </c>
      <c r="Z322" s="44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06"/>
      <c r="P323" s="403" t="s">
        <v>43</v>
      </c>
      <c r="Q323" s="404"/>
      <c r="R323" s="404"/>
      <c r="S323" s="404"/>
      <c r="T323" s="404"/>
      <c r="U323" s="404"/>
      <c r="V323" s="405"/>
      <c r="W323" s="43" t="s">
        <v>0</v>
      </c>
      <c r="X323" s="44">
        <f>IFERROR(SUM(X314:X321),"0")</f>
        <v>0</v>
      </c>
      <c r="Y323" s="44">
        <f>IFERROR(SUM(Y314:Y321),"0")</f>
        <v>0</v>
      </c>
      <c r="Z323" s="43"/>
      <c r="AA323" s="68"/>
      <c r="AB323" s="68"/>
      <c r="AC323" s="68"/>
    </row>
    <row r="324" spans="1:68" ht="14.25" customHeight="1" x14ac:dyDescent="0.25">
      <c r="A324" s="398" t="s">
        <v>81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67"/>
      <c r="AB324" s="67"/>
      <c r="AC324" s="81"/>
    </row>
    <row r="325" spans="1:68" ht="27" customHeight="1" x14ac:dyDescent="0.25">
      <c r="A325" s="64" t="s">
        <v>436</v>
      </c>
      <c r="B325" s="64" t="s">
        <v>437</v>
      </c>
      <c r="C325" s="37">
        <v>4301030878</v>
      </c>
      <c r="D325" s="399">
        <v>4607091387193</v>
      </c>
      <c r="E325" s="399"/>
      <c r="F325" s="63">
        <v>0.7</v>
      </c>
      <c r="G325" s="38">
        <v>6</v>
      </c>
      <c r="H325" s="63">
        <v>4.2</v>
      </c>
      <c r="I325" s="63">
        <v>4.46</v>
      </c>
      <c r="J325" s="38">
        <v>156</v>
      </c>
      <c r="K325" s="38" t="s">
        <v>90</v>
      </c>
      <c r="L325" s="38"/>
      <c r="M325" s="39" t="s">
        <v>84</v>
      </c>
      <c r="N325" s="39"/>
      <c r="O325" s="38">
        <v>35</v>
      </c>
      <c r="P325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01"/>
      <c r="R325" s="401"/>
      <c r="S325" s="401"/>
      <c r="T325" s="402"/>
      <c r="U325" s="40" t="s">
        <v>48</v>
      </c>
      <c r="V325" s="40" t="s">
        <v>48</v>
      </c>
      <c r="W325" s="41" t="s">
        <v>0</v>
      </c>
      <c r="X325" s="59">
        <v>0</v>
      </c>
      <c r="Y325" s="56">
        <f>IFERROR(IF(X325="",0,CEILING((X325/$H325),1)*$H325),"")</f>
        <v>0</v>
      </c>
      <c r="Z325" s="42" t="str">
        <f>IFERROR(IF(Y325=0,"",ROUNDUP(Y325/H325,0)*0.00753),"")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9" t="s">
        <v>69</v>
      </c>
      <c r="BM325" s="79">
        <f>IFERROR(X325*I325/H325,"0")</f>
        <v>0</v>
      </c>
      <c r="BN325" s="79">
        <f>IFERROR(Y325*I325/H325,"0")</f>
        <v>0</v>
      </c>
      <c r="BO325" s="79">
        <f>IFERROR(1/J325*(X325/H325),"0")</f>
        <v>0</v>
      </c>
      <c r="BP325" s="79">
        <f>IFERROR(1/J325*(Y325/H325),"0")</f>
        <v>0</v>
      </c>
    </row>
    <row r="326" spans="1:68" ht="27" customHeight="1" x14ac:dyDescent="0.25">
      <c r="A326" s="64" t="s">
        <v>438</v>
      </c>
      <c r="B326" s="64" t="s">
        <v>439</v>
      </c>
      <c r="C326" s="37">
        <v>4301031153</v>
      </c>
      <c r="D326" s="399">
        <v>4607091387230</v>
      </c>
      <c r="E326" s="399"/>
      <c r="F326" s="63">
        <v>0.7</v>
      </c>
      <c r="G326" s="38">
        <v>6</v>
      </c>
      <c r="H326" s="63">
        <v>4.2</v>
      </c>
      <c r="I326" s="63">
        <v>4.46</v>
      </c>
      <c r="J326" s="38">
        <v>156</v>
      </c>
      <c r="K326" s="38" t="s">
        <v>90</v>
      </c>
      <c r="L326" s="38"/>
      <c r="M326" s="39" t="s">
        <v>84</v>
      </c>
      <c r="N326" s="39"/>
      <c r="O326" s="38">
        <v>40</v>
      </c>
      <c r="P326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01"/>
      <c r="R326" s="401"/>
      <c r="S326" s="401"/>
      <c r="T326" s="402"/>
      <c r="U326" s="40" t="s">
        <v>48</v>
      </c>
      <c r="V326" s="40" t="s">
        <v>48</v>
      </c>
      <c r="W326" s="41" t="s">
        <v>0</v>
      </c>
      <c r="X326" s="59">
        <v>0</v>
      </c>
      <c r="Y326" s="56">
        <f>IFERROR(IF(X326="",0,CEILING((X326/$H326),1)*$H326),"")</f>
        <v>0</v>
      </c>
      <c r="Z326" s="42" t="str">
        <f>IFERROR(IF(Y326=0,"",ROUNDUP(Y326/H326,0)*0.00753),"")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0" t="s">
        <v>69</v>
      </c>
      <c r="BM326" s="79">
        <f>IFERROR(X326*I326/H326,"0")</f>
        <v>0</v>
      </c>
      <c r="BN326" s="79">
        <f>IFERROR(Y326*I326/H326,"0")</f>
        <v>0</v>
      </c>
      <c r="BO326" s="79">
        <f>IFERROR(1/J326*(X326/H326),"0")</f>
        <v>0</v>
      </c>
      <c r="BP326" s="79">
        <f>IFERROR(1/J326*(Y326/H326),"0")</f>
        <v>0</v>
      </c>
    </row>
    <row r="327" spans="1:68" ht="27" customHeight="1" x14ac:dyDescent="0.25">
      <c r="A327" s="64" t="s">
        <v>440</v>
      </c>
      <c r="B327" s="64" t="s">
        <v>441</v>
      </c>
      <c r="C327" s="37">
        <v>4301031154</v>
      </c>
      <c r="D327" s="399">
        <v>4607091387292</v>
      </c>
      <c r="E327" s="399"/>
      <c r="F327" s="63">
        <v>0.73</v>
      </c>
      <c r="G327" s="38">
        <v>6</v>
      </c>
      <c r="H327" s="63">
        <v>4.38</v>
      </c>
      <c r="I327" s="63">
        <v>4.6399999999999997</v>
      </c>
      <c r="J327" s="38">
        <v>156</v>
      </c>
      <c r="K327" s="38" t="s">
        <v>90</v>
      </c>
      <c r="L327" s="38"/>
      <c r="M327" s="39" t="s">
        <v>84</v>
      </c>
      <c r="N327" s="39"/>
      <c r="O327" s="38">
        <v>45</v>
      </c>
      <c r="P327" s="5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01"/>
      <c r="R327" s="401"/>
      <c r="S327" s="401"/>
      <c r="T327" s="402"/>
      <c r="U327" s="40" t="s">
        <v>48</v>
      </c>
      <c r="V327" s="40" t="s">
        <v>48</v>
      </c>
      <c r="W327" s="41" t="s">
        <v>0</v>
      </c>
      <c r="X327" s="59">
        <v>0</v>
      </c>
      <c r="Y327" s="56">
        <f>IFERROR(IF(X327="",0,CEILING((X327/$H327),1)*$H327),"")</f>
        <v>0</v>
      </c>
      <c r="Z327" s="42" t="str">
        <f>IFERROR(IF(Y327=0,"",ROUNDUP(Y327/H327,0)*0.00753),"")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51" t="s">
        <v>69</v>
      </c>
      <c r="BM327" s="79">
        <f>IFERROR(X327*I327/H327,"0")</f>
        <v>0</v>
      </c>
      <c r="BN327" s="79">
        <f>IFERROR(Y327*I327/H327,"0")</f>
        <v>0</v>
      </c>
      <c r="BO327" s="79">
        <f>IFERROR(1/J327*(X327/H327),"0")</f>
        <v>0</v>
      </c>
      <c r="BP327" s="79">
        <f>IFERROR(1/J327*(Y327/H327),"0")</f>
        <v>0</v>
      </c>
    </row>
    <row r="328" spans="1:68" ht="27" customHeight="1" x14ac:dyDescent="0.25">
      <c r="A328" s="64" t="s">
        <v>442</v>
      </c>
      <c r="B328" s="64" t="s">
        <v>443</v>
      </c>
      <c r="C328" s="37">
        <v>4301031152</v>
      </c>
      <c r="D328" s="399">
        <v>4607091387285</v>
      </c>
      <c r="E328" s="399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8" t="s">
        <v>85</v>
      </c>
      <c r="L328" s="38"/>
      <c r="M328" s="39" t="s">
        <v>84</v>
      </c>
      <c r="N328" s="39"/>
      <c r="O328" s="38">
        <v>40</v>
      </c>
      <c r="P328" s="5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01"/>
      <c r="R328" s="401"/>
      <c r="S328" s="401"/>
      <c r="T328" s="402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IFERROR(IF(Y328=0,"",ROUNDUP(Y328/H328,0)*0.00502),"")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x14ac:dyDescent="0.2">
      <c r="A329" s="393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06"/>
      <c r="P329" s="403" t="s">
        <v>43</v>
      </c>
      <c r="Q329" s="404"/>
      <c r="R329" s="404"/>
      <c r="S329" s="404"/>
      <c r="T329" s="404"/>
      <c r="U329" s="404"/>
      <c r="V329" s="405"/>
      <c r="W329" s="43" t="s">
        <v>42</v>
      </c>
      <c r="X329" s="44">
        <f>IFERROR(X325/H325,"0")+IFERROR(X326/H326,"0")+IFERROR(X327/H327,"0")+IFERROR(X328/H328,"0")</f>
        <v>0</v>
      </c>
      <c r="Y329" s="44">
        <f>IFERROR(Y325/H325,"0")+IFERROR(Y326/H326,"0")+IFERROR(Y327/H327,"0")+IFERROR(Y328/H328,"0")</f>
        <v>0</v>
      </c>
      <c r="Z329" s="44">
        <f>IFERROR(IF(Z325="",0,Z325),"0")+IFERROR(IF(Z326="",0,Z326),"0")+IFERROR(IF(Z327="",0,Z327),"0")+IFERROR(IF(Z328="",0,Z328),"0")</f>
        <v>0</v>
      </c>
      <c r="AA329" s="68"/>
      <c r="AB329" s="68"/>
      <c r="AC329" s="68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06"/>
      <c r="P330" s="403" t="s">
        <v>43</v>
      </c>
      <c r="Q330" s="404"/>
      <c r="R330" s="404"/>
      <c r="S330" s="404"/>
      <c r="T330" s="404"/>
      <c r="U330" s="404"/>
      <c r="V330" s="405"/>
      <c r="W330" s="43" t="s">
        <v>0</v>
      </c>
      <c r="X330" s="44">
        <f>IFERROR(SUM(X325:X328),"0")</f>
        <v>0</v>
      </c>
      <c r="Y330" s="44">
        <f>IFERROR(SUM(Y325:Y328),"0")</f>
        <v>0</v>
      </c>
      <c r="Z330" s="43"/>
      <c r="AA330" s="68"/>
      <c r="AB330" s="68"/>
      <c r="AC330" s="68"/>
    </row>
    <row r="331" spans="1:68" ht="14.25" customHeight="1" x14ac:dyDescent="0.25">
      <c r="A331" s="398" t="s">
        <v>86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67"/>
      <c r="AB331" s="67"/>
      <c r="AC331" s="81"/>
    </row>
    <row r="332" spans="1:68" ht="16.5" customHeight="1" x14ac:dyDescent="0.25">
      <c r="A332" s="64" t="s">
        <v>444</v>
      </c>
      <c r="B332" s="64" t="s">
        <v>445</v>
      </c>
      <c r="C332" s="37">
        <v>4301051100</v>
      </c>
      <c r="D332" s="399">
        <v>4607091387766</v>
      </c>
      <c r="E332" s="399"/>
      <c r="F332" s="63">
        <v>1.3</v>
      </c>
      <c r="G332" s="38">
        <v>6</v>
      </c>
      <c r="H332" s="63">
        <v>7.8</v>
      </c>
      <c r="I332" s="63">
        <v>8.3580000000000005</v>
      </c>
      <c r="J332" s="38">
        <v>56</v>
      </c>
      <c r="K332" s="38" t="s">
        <v>128</v>
      </c>
      <c r="L332" s="38"/>
      <c r="M332" s="39" t="s">
        <v>130</v>
      </c>
      <c r="N332" s="39"/>
      <c r="O332" s="38">
        <v>40</v>
      </c>
      <c r="P332" s="5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01"/>
      <c r="R332" s="401"/>
      <c r="S332" s="401"/>
      <c r="T332" s="402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ref="Y332:Y337" si="62">IFERROR(IF(X332="",0,CEILING((X332/$H332),1)*$H332),"")</f>
        <v>0</v>
      </c>
      <c r="Z332" s="42" t="str">
        <f>IFERROR(IF(Y332=0,"",ROUNDUP(Y332/H332,0)*0.02175),"")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ref="BM332:BM337" si="63">IFERROR(X332*I332/H332,"0")</f>
        <v>0</v>
      </c>
      <c r="BN332" s="79">
        <f t="shared" ref="BN332:BN337" si="64">IFERROR(Y332*I332/H332,"0")</f>
        <v>0</v>
      </c>
      <c r="BO332" s="79">
        <f t="shared" ref="BO332:BO337" si="65">IFERROR(1/J332*(X332/H332),"0")</f>
        <v>0</v>
      </c>
      <c r="BP332" s="79">
        <f t="shared" ref="BP332:BP337" si="66">IFERROR(1/J332*(Y332/H332),"0")</f>
        <v>0</v>
      </c>
    </row>
    <row r="333" spans="1:68" ht="27" customHeight="1" x14ac:dyDescent="0.25">
      <c r="A333" s="64" t="s">
        <v>446</v>
      </c>
      <c r="B333" s="64" t="s">
        <v>447</v>
      </c>
      <c r="C333" s="37">
        <v>4301051116</v>
      </c>
      <c r="D333" s="399">
        <v>4607091387957</v>
      </c>
      <c r="E333" s="399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128</v>
      </c>
      <c r="L333" s="38"/>
      <c r="M333" s="39" t="s">
        <v>84</v>
      </c>
      <c r="N333" s="39"/>
      <c r="O333" s="38">
        <v>40</v>
      </c>
      <c r="P333" s="5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01"/>
      <c r="R333" s="401"/>
      <c r="S333" s="401"/>
      <c r="T333" s="402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62"/>
        <v>0</v>
      </c>
      <c r="Z333" s="42" t="str">
        <f>IFERROR(IF(Y333=0,"",ROUNDUP(Y333/H333,0)*0.02175),"")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63"/>
        <v>0</v>
      </c>
      <c r="BN333" s="79">
        <f t="shared" si="64"/>
        <v>0</v>
      </c>
      <c r="BO333" s="79">
        <f t="shared" si="65"/>
        <v>0</v>
      </c>
      <c r="BP333" s="79">
        <f t="shared" si="66"/>
        <v>0</v>
      </c>
    </row>
    <row r="334" spans="1:68" ht="27" customHeight="1" x14ac:dyDescent="0.25">
      <c r="A334" s="64" t="s">
        <v>448</v>
      </c>
      <c r="B334" s="64" t="s">
        <v>449</v>
      </c>
      <c r="C334" s="37">
        <v>4301051115</v>
      </c>
      <c r="D334" s="399">
        <v>4607091387964</v>
      </c>
      <c r="E334" s="399"/>
      <c r="F334" s="63">
        <v>1.35</v>
      </c>
      <c r="G334" s="38">
        <v>6</v>
      </c>
      <c r="H334" s="63">
        <v>8.1</v>
      </c>
      <c r="I334" s="63">
        <v>8.6460000000000008</v>
      </c>
      <c r="J334" s="38">
        <v>56</v>
      </c>
      <c r="K334" s="38" t="s">
        <v>128</v>
      </c>
      <c r="L334" s="38"/>
      <c r="M334" s="39" t="s">
        <v>84</v>
      </c>
      <c r="N334" s="39"/>
      <c r="O334" s="38">
        <v>40</v>
      </c>
      <c r="P334" s="5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01"/>
      <c r="R334" s="401"/>
      <c r="S334" s="401"/>
      <c r="T334" s="402"/>
      <c r="U334" s="40" t="s">
        <v>48</v>
      </c>
      <c r="V334" s="40" t="s">
        <v>48</v>
      </c>
      <c r="W334" s="41" t="s">
        <v>0</v>
      </c>
      <c r="X334" s="59">
        <v>0</v>
      </c>
      <c r="Y334" s="56">
        <f t="shared" si="62"/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5" t="s">
        <v>69</v>
      </c>
      <c r="BM334" s="79">
        <f t="shared" si="63"/>
        <v>0</v>
      </c>
      <c r="BN334" s="79">
        <f t="shared" si="64"/>
        <v>0</v>
      </c>
      <c r="BO334" s="79">
        <f t="shared" si="65"/>
        <v>0</v>
      </c>
      <c r="BP334" s="79">
        <f t="shared" si="66"/>
        <v>0</v>
      </c>
    </row>
    <row r="335" spans="1:68" ht="27" customHeight="1" x14ac:dyDescent="0.25">
      <c r="A335" s="64" t="s">
        <v>450</v>
      </c>
      <c r="B335" s="64" t="s">
        <v>451</v>
      </c>
      <c r="C335" s="37">
        <v>4301051705</v>
      </c>
      <c r="D335" s="399">
        <v>4680115884588</v>
      </c>
      <c r="E335" s="399"/>
      <c r="F335" s="63">
        <v>0.5</v>
      </c>
      <c r="G335" s="38">
        <v>6</v>
      </c>
      <c r="H335" s="63">
        <v>3</v>
      </c>
      <c r="I335" s="63">
        <v>3.266</v>
      </c>
      <c r="J335" s="38">
        <v>156</v>
      </c>
      <c r="K335" s="38" t="s">
        <v>90</v>
      </c>
      <c r="L335" s="38"/>
      <c r="M335" s="39" t="s">
        <v>84</v>
      </c>
      <c r="N335" s="39"/>
      <c r="O335" s="38">
        <v>40</v>
      </c>
      <c r="P335" s="5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01"/>
      <c r="R335" s="401"/>
      <c r="S335" s="401"/>
      <c r="T335" s="402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si="62"/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si="63"/>
        <v>0</v>
      </c>
      <c r="BN335" s="79">
        <f t="shared" si="64"/>
        <v>0</v>
      </c>
      <c r="BO335" s="79">
        <f t="shared" si="65"/>
        <v>0</v>
      </c>
      <c r="BP335" s="79">
        <f t="shared" si="66"/>
        <v>0</v>
      </c>
    </row>
    <row r="336" spans="1:68" ht="27" customHeight="1" x14ac:dyDescent="0.25">
      <c r="A336" s="64" t="s">
        <v>452</v>
      </c>
      <c r="B336" s="64" t="s">
        <v>453</v>
      </c>
      <c r="C336" s="37">
        <v>4301051130</v>
      </c>
      <c r="D336" s="399">
        <v>4607091387537</v>
      </c>
      <c r="E336" s="399"/>
      <c r="F336" s="63">
        <v>0.45</v>
      </c>
      <c r="G336" s="38">
        <v>6</v>
      </c>
      <c r="H336" s="63">
        <v>2.7</v>
      </c>
      <c r="I336" s="63">
        <v>2.99</v>
      </c>
      <c r="J336" s="38">
        <v>156</v>
      </c>
      <c r="K336" s="38" t="s">
        <v>90</v>
      </c>
      <c r="L336" s="38"/>
      <c r="M336" s="39" t="s">
        <v>84</v>
      </c>
      <c r="N336" s="39"/>
      <c r="O336" s="38">
        <v>40</v>
      </c>
      <c r="P336" s="5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01"/>
      <c r="R336" s="401"/>
      <c r="S336" s="401"/>
      <c r="T336" s="402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25">
      <c r="A337" s="64" t="s">
        <v>454</v>
      </c>
      <c r="B337" s="64" t="s">
        <v>455</v>
      </c>
      <c r="C337" s="37">
        <v>4301051132</v>
      </c>
      <c r="D337" s="399">
        <v>4607091387513</v>
      </c>
      <c r="E337" s="399"/>
      <c r="F337" s="63">
        <v>0.45</v>
      </c>
      <c r="G337" s="38">
        <v>6</v>
      </c>
      <c r="H337" s="63">
        <v>2.7</v>
      </c>
      <c r="I337" s="63">
        <v>2.9780000000000002</v>
      </c>
      <c r="J337" s="38">
        <v>156</v>
      </c>
      <c r="K337" s="38" t="s">
        <v>90</v>
      </c>
      <c r="L337" s="38"/>
      <c r="M337" s="39" t="s">
        <v>84</v>
      </c>
      <c r="N337" s="39"/>
      <c r="O337" s="38">
        <v>40</v>
      </c>
      <c r="P337" s="5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01"/>
      <c r="R337" s="401"/>
      <c r="S337" s="401"/>
      <c r="T337" s="402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x14ac:dyDescent="0.2">
      <c r="A338" s="39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6"/>
      <c r="P338" s="403" t="s">
        <v>43</v>
      </c>
      <c r="Q338" s="404"/>
      <c r="R338" s="404"/>
      <c r="S338" s="404"/>
      <c r="T338" s="404"/>
      <c r="U338" s="404"/>
      <c r="V338" s="405"/>
      <c r="W338" s="43" t="s">
        <v>42</v>
      </c>
      <c r="X338" s="44">
        <f>IFERROR(X332/H332,"0")+IFERROR(X333/H333,"0")+IFERROR(X334/H334,"0")+IFERROR(X335/H335,"0")+IFERROR(X336/H336,"0")+IFERROR(X337/H337,"0")</f>
        <v>0</v>
      </c>
      <c r="Y338" s="44">
        <f>IFERROR(Y332/H332,"0")+IFERROR(Y333/H333,"0")+IFERROR(Y334/H334,"0")+IFERROR(Y335/H335,"0")+IFERROR(Y336/H336,"0")+IFERROR(Y337/H337,"0")</f>
        <v>0</v>
      </c>
      <c r="Z338" s="44">
        <f>IFERROR(IF(Z332="",0,Z332),"0")+IFERROR(IF(Z333="",0,Z333),"0")+IFERROR(IF(Z334="",0,Z334),"0")+IFERROR(IF(Z335="",0,Z335),"0")+IFERROR(IF(Z336="",0,Z336),"0")+IFERROR(IF(Z337="",0,Z337),"0")</f>
        <v>0</v>
      </c>
      <c r="AA338" s="68"/>
      <c r="AB338" s="68"/>
      <c r="AC338" s="68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6"/>
      <c r="P339" s="403" t="s">
        <v>43</v>
      </c>
      <c r="Q339" s="404"/>
      <c r="R339" s="404"/>
      <c r="S339" s="404"/>
      <c r="T339" s="404"/>
      <c r="U339" s="404"/>
      <c r="V339" s="405"/>
      <c r="W339" s="43" t="s">
        <v>0</v>
      </c>
      <c r="X339" s="44">
        <f>IFERROR(SUM(X332:X337),"0")</f>
        <v>0</v>
      </c>
      <c r="Y339" s="44">
        <f>IFERROR(SUM(Y332:Y337),"0")</f>
        <v>0</v>
      </c>
      <c r="Z339" s="43"/>
      <c r="AA339" s="68"/>
      <c r="AB339" s="68"/>
      <c r="AC339" s="68"/>
    </row>
    <row r="340" spans="1:68" ht="14.25" customHeight="1" x14ac:dyDescent="0.25">
      <c r="A340" s="398" t="s">
        <v>181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67"/>
      <c r="AB340" s="67"/>
      <c r="AC340" s="81"/>
    </row>
    <row r="341" spans="1:68" ht="16.5" customHeight="1" x14ac:dyDescent="0.25">
      <c r="A341" s="64" t="s">
        <v>456</v>
      </c>
      <c r="B341" s="64" t="s">
        <v>457</v>
      </c>
      <c r="C341" s="37">
        <v>4301060379</v>
      </c>
      <c r="D341" s="399">
        <v>4607091380880</v>
      </c>
      <c r="E341" s="399"/>
      <c r="F341" s="63">
        <v>1.4</v>
      </c>
      <c r="G341" s="38">
        <v>6</v>
      </c>
      <c r="H341" s="63">
        <v>8.4</v>
      </c>
      <c r="I341" s="63">
        <v>8.9640000000000004</v>
      </c>
      <c r="J341" s="38">
        <v>56</v>
      </c>
      <c r="K341" s="38" t="s">
        <v>128</v>
      </c>
      <c r="L341" s="38"/>
      <c r="M341" s="39" t="s">
        <v>84</v>
      </c>
      <c r="N341" s="39"/>
      <c r="O341" s="38">
        <v>30</v>
      </c>
      <c r="P341" s="53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01"/>
      <c r="R341" s="401"/>
      <c r="S341" s="401"/>
      <c r="T341" s="402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IFERROR(IF(Y341=0,"",ROUNDUP(Y341/H341,0)*0.02175),"")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9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458</v>
      </c>
      <c r="B342" s="64" t="s">
        <v>459</v>
      </c>
      <c r="C342" s="37">
        <v>4301060308</v>
      </c>
      <c r="D342" s="399">
        <v>4607091384482</v>
      </c>
      <c r="E342" s="399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128</v>
      </c>
      <c r="L342" s="38"/>
      <c r="M342" s="39" t="s">
        <v>84</v>
      </c>
      <c r="N342" s="39"/>
      <c r="O342" s="38">
        <v>30</v>
      </c>
      <c r="P342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01"/>
      <c r="R342" s="401"/>
      <c r="S342" s="401"/>
      <c r="T342" s="402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16.5" customHeight="1" x14ac:dyDescent="0.25">
      <c r="A343" s="64" t="s">
        <v>460</v>
      </c>
      <c r="B343" s="64" t="s">
        <v>461</v>
      </c>
      <c r="C343" s="37">
        <v>4301060325</v>
      </c>
      <c r="D343" s="399">
        <v>4607091380897</v>
      </c>
      <c r="E343" s="399"/>
      <c r="F343" s="63">
        <v>1.4</v>
      </c>
      <c r="G343" s="38">
        <v>6</v>
      </c>
      <c r="H343" s="63">
        <v>8.4</v>
      </c>
      <c r="I343" s="63">
        <v>8.9640000000000004</v>
      </c>
      <c r="J343" s="38">
        <v>56</v>
      </c>
      <c r="K343" s="38" t="s">
        <v>128</v>
      </c>
      <c r="L343" s="38"/>
      <c r="M343" s="39" t="s">
        <v>84</v>
      </c>
      <c r="N343" s="39"/>
      <c r="O343" s="38">
        <v>30</v>
      </c>
      <c r="P343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01"/>
      <c r="R343" s="401"/>
      <c r="S343" s="401"/>
      <c r="T343" s="402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6"/>
      <c r="P344" s="403" t="s">
        <v>43</v>
      </c>
      <c r="Q344" s="404"/>
      <c r="R344" s="404"/>
      <c r="S344" s="404"/>
      <c r="T344" s="404"/>
      <c r="U344" s="404"/>
      <c r="V344" s="405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6"/>
      <c r="P345" s="403" t="s">
        <v>43</v>
      </c>
      <c r="Q345" s="404"/>
      <c r="R345" s="404"/>
      <c r="S345" s="404"/>
      <c r="T345" s="404"/>
      <c r="U345" s="404"/>
      <c r="V345" s="405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4.25" customHeight="1" x14ac:dyDescent="0.25">
      <c r="A346" s="398" t="s">
        <v>110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67"/>
      <c r="AB346" s="67"/>
      <c r="AC346" s="81"/>
    </row>
    <row r="347" spans="1:68" ht="16.5" customHeight="1" x14ac:dyDescent="0.25">
      <c r="A347" s="64" t="s">
        <v>462</v>
      </c>
      <c r="B347" s="64" t="s">
        <v>463</v>
      </c>
      <c r="C347" s="37">
        <v>4301030232</v>
      </c>
      <c r="D347" s="399">
        <v>4607091388374</v>
      </c>
      <c r="E347" s="399"/>
      <c r="F347" s="63">
        <v>0.38</v>
      </c>
      <c r="G347" s="38">
        <v>8</v>
      </c>
      <c r="H347" s="63">
        <v>3.04</v>
      </c>
      <c r="I347" s="63">
        <v>3.28</v>
      </c>
      <c r="J347" s="38">
        <v>156</v>
      </c>
      <c r="K347" s="38" t="s">
        <v>90</v>
      </c>
      <c r="L347" s="38"/>
      <c r="M347" s="39" t="s">
        <v>114</v>
      </c>
      <c r="N347" s="39"/>
      <c r="O347" s="38">
        <v>180</v>
      </c>
      <c r="P347" s="535" t="s">
        <v>464</v>
      </c>
      <c r="Q347" s="401"/>
      <c r="R347" s="401"/>
      <c r="S347" s="401"/>
      <c r="T347" s="402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IFERROR(IF(Y347=0,"",ROUNDUP(Y347/H347,0)*0.00753),"")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2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465</v>
      </c>
      <c r="B348" s="64" t="s">
        <v>466</v>
      </c>
      <c r="C348" s="37">
        <v>4301030235</v>
      </c>
      <c r="D348" s="399">
        <v>4607091388381</v>
      </c>
      <c r="E348" s="399"/>
      <c r="F348" s="63">
        <v>0.38</v>
      </c>
      <c r="G348" s="38">
        <v>8</v>
      </c>
      <c r="H348" s="63">
        <v>3.04</v>
      </c>
      <c r="I348" s="63">
        <v>3.32</v>
      </c>
      <c r="J348" s="38">
        <v>156</v>
      </c>
      <c r="K348" s="38" t="s">
        <v>90</v>
      </c>
      <c r="L348" s="38"/>
      <c r="M348" s="39" t="s">
        <v>114</v>
      </c>
      <c r="N348" s="39"/>
      <c r="O348" s="38">
        <v>180</v>
      </c>
      <c r="P348" s="536" t="s">
        <v>467</v>
      </c>
      <c r="Q348" s="401"/>
      <c r="R348" s="401"/>
      <c r="S348" s="401"/>
      <c r="T348" s="402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468</v>
      </c>
      <c r="B349" s="64" t="s">
        <v>469</v>
      </c>
      <c r="C349" s="37">
        <v>4301032015</v>
      </c>
      <c r="D349" s="399">
        <v>4607091383102</v>
      </c>
      <c r="E349" s="399"/>
      <c r="F349" s="63">
        <v>0.17</v>
      </c>
      <c r="G349" s="38">
        <v>15</v>
      </c>
      <c r="H349" s="63">
        <v>2.5499999999999998</v>
      </c>
      <c r="I349" s="63">
        <v>2.9750000000000001</v>
      </c>
      <c r="J349" s="38">
        <v>156</v>
      </c>
      <c r="K349" s="38" t="s">
        <v>90</v>
      </c>
      <c r="L349" s="38"/>
      <c r="M349" s="39" t="s">
        <v>114</v>
      </c>
      <c r="N349" s="39"/>
      <c r="O349" s="38">
        <v>180</v>
      </c>
      <c r="P349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01"/>
      <c r="R349" s="401"/>
      <c r="S349" s="401"/>
      <c r="T349" s="402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IFERROR(IF(Y349=0,"",ROUNDUP(Y349/H349,0)*0.00753),"")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470</v>
      </c>
      <c r="B350" s="64" t="s">
        <v>471</v>
      </c>
      <c r="C350" s="37">
        <v>4301030233</v>
      </c>
      <c r="D350" s="399">
        <v>4607091388404</v>
      </c>
      <c r="E350" s="399"/>
      <c r="F350" s="63">
        <v>0.17</v>
      </c>
      <c r="G350" s="38">
        <v>15</v>
      </c>
      <c r="H350" s="63">
        <v>2.5499999999999998</v>
      </c>
      <c r="I350" s="63">
        <v>2.9</v>
      </c>
      <c r="J350" s="38">
        <v>156</v>
      </c>
      <c r="K350" s="38" t="s">
        <v>90</v>
      </c>
      <c r="L350" s="38"/>
      <c r="M350" s="39" t="s">
        <v>114</v>
      </c>
      <c r="N350" s="39"/>
      <c r="O350" s="38">
        <v>180</v>
      </c>
      <c r="P350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01"/>
      <c r="R350" s="401"/>
      <c r="S350" s="401"/>
      <c r="T350" s="402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06"/>
      <c r="P351" s="403" t="s">
        <v>43</v>
      </c>
      <c r="Q351" s="404"/>
      <c r="R351" s="404"/>
      <c r="S351" s="404"/>
      <c r="T351" s="404"/>
      <c r="U351" s="404"/>
      <c r="V351" s="405"/>
      <c r="W351" s="43" t="s">
        <v>42</v>
      </c>
      <c r="X351" s="44">
        <f>IFERROR(X347/H347,"0")+IFERROR(X348/H348,"0")+IFERROR(X349/H349,"0")+IFERROR(X350/H350,"0")</f>
        <v>0</v>
      </c>
      <c r="Y351" s="44">
        <f>IFERROR(Y347/H347,"0")+IFERROR(Y348/H348,"0")+IFERROR(Y349/H349,"0")+IFERROR(Y350/H350,"0")</f>
        <v>0</v>
      </c>
      <c r="Z351" s="44">
        <f>IFERROR(IF(Z347="",0,Z347),"0")+IFERROR(IF(Z348="",0,Z348),"0")+IFERROR(IF(Z349="",0,Z349),"0")+IFERROR(IF(Z350="",0,Z350),"0")</f>
        <v>0</v>
      </c>
      <c r="AA351" s="68"/>
      <c r="AB351" s="68"/>
      <c r="AC351" s="68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06"/>
      <c r="P352" s="403" t="s">
        <v>43</v>
      </c>
      <c r="Q352" s="404"/>
      <c r="R352" s="404"/>
      <c r="S352" s="404"/>
      <c r="T352" s="404"/>
      <c r="U352" s="404"/>
      <c r="V352" s="405"/>
      <c r="W352" s="43" t="s">
        <v>0</v>
      </c>
      <c r="X352" s="44">
        <f>IFERROR(SUM(X347:X350),"0")</f>
        <v>0</v>
      </c>
      <c r="Y352" s="44">
        <f>IFERROR(SUM(Y347:Y350),"0")</f>
        <v>0</v>
      </c>
      <c r="Z352" s="43"/>
      <c r="AA352" s="68"/>
      <c r="AB352" s="68"/>
      <c r="AC352" s="68"/>
    </row>
    <row r="353" spans="1:68" ht="14.25" customHeight="1" x14ac:dyDescent="0.25">
      <c r="A353" s="398" t="s">
        <v>472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67"/>
      <c r="AB353" s="67"/>
      <c r="AC353" s="81"/>
    </row>
    <row r="354" spans="1:68" ht="16.5" customHeight="1" x14ac:dyDescent="0.25">
      <c r="A354" s="64" t="s">
        <v>473</v>
      </c>
      <c r="B354" s="64" t="s">
        <v>474</v>
      </c>
      <c r="C354" s="37">
        <v>4301180007</v>
      </c>
      <c r="D354" s="399">
        <v>4680115881808</v>
      </c>
      <c r="E354" s="399"/>
      <c r="F354" s="63">
        <v>0.1</v>
      </c>
      <c r="G354" s="38">
        <v>20</v>
      </c>
      <c r="H354" s="63">
        <v>2</v>
      </c>
      <c r="I354" s="63">
        <v>2.2400000000000002</v>
      </c>
      <c r="J354" s="38">
        <v>238</v>
      </c>
      <c r="K354" s="38" t="s">
        <v>476</v>
      </c>
      <c r="L354" s="38"/>
      <c r="M354" s="39" t="s">
        <v>475</v>
      </c>
      <c r="N354" s="39"/>
      <c r="O354" s="38">
        <v>730</v>
      </c>
      <c r="P354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01"/>
      <c r="R354" s="401"/>
      <c r="S354" s="401"/>
      <c r="T354" s="402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IFERROR(IF(Y354=0,"",ROUNDUP(Y354/H354,0)*0.00474),"")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6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477</v>
      </c>
      <c r="B355" s="64" t="s">
        <v>478</v>
      </c>
      <c r="C355" s="37">
        <v>4301180006</v>
      </c>
      <c r="D355" s="399">
        <v>4680115881822</v>
      </c>
      <c r="E355" s="399"/>
      <c r="F355" s="63">
        <v>0.1</v>
      </c>
      <c r="G355" s="38">
        <v>20</v>
      </c>
      <c r="H355" s="63">
        <v>2</v>
      </c>
      <c r="I355" s="63">
        <v>2.2400000000000002</v>
      </c>
      <c r="J355" s="38">
        <v>238</v>
      </c>
      <c r="K355" s="38" t="s">
        <v>476</v>
      </c>
      <c r="L355" s="38"/>
      <c r="M355" s="39" t="s">
        <v>475</v>
      </c>
      <c r="N355" s="39"/>
      <c r="O355" s="38">
        <v>730</v>
      </c>
      <c r="P355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01"/>
      <c r="R355" s="401"/>
      <c r="S355" s="401"/>
      <c r="T355" s="402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IFERROR(IF(Y355=0,"",ROUNDUP(Y355/H355,0)*0.00474),"")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67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t="27" customHeight="1" x14ac:dyDescent="0.25">
      <c r="A356" s="64" t="s">
        <v>479</v>
      </c>
      <c r="B356" s="64" t="s">
        <v>480</v>
      </c>
      <c r="C356" s="37">
        <v>4301180001</v>
      </c>
      <c r="D356" s="399">
        <v>4680115880016</v>
      </c>
      <c r="E356" s="399"/>
      <c r="F356" s="63">
        <v>0.1</v>
      </c>
      <c r="G356" s="38">
        <v>20</v>
      </c>
      <c r="H356" s="63">
        <v>2</v>
      </c>
      <c r="I356" s="63">
        <v>2.2400000000000002</v>
      </c>
      <c r="J356" s="38">
        <v>238</v>
      </c>
      <c r="K356" s="38" t="s">
        <v>476</v>
      </c>
      <c r="L356" s="38"/>
      <c r="M356" s="39" t="s">
        <v>475</v>
      </c>
      <c r="N356" s="39"/>
      <c r="O356" s="38">
        <v>730</v>
      </c>
      <c r="P356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01"/>
      <c r="R356" s="401"/>
      <c r="S356" s="401"/>
      <c r="T356" s="402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IFERROR(IF(Y356=0,"",ROUNDUP(Y356/H356,0)*0.00474),"")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8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06"/>
      <c r="P357" s="403" t="s">
        <v>43</v>
      </c>
      <c r="Q357" s="404"/>
      <c r="R357" s="404"/>
      <c r="S357" s="404"/>
      <c r="T357" s="404"/>
      <c r="U357" s="404"/>
      <c r="V357" s="405"/>
      <c r="W357" s="43" t="s">
        <v>42</v>
      </c>
      <c r="X357" s="44">
        <f>IFERROR(X354/H354,"0")+IFERROR(X355/H355,"0")+IFERROR(X356/H356,"0")</f>
        <v>0</v>
      </c>
      <c r="Y357" s="44">
        <f>IFERROR(Y354/H354,"0")+IFERROR(Y355/H355,"0")+IFERROR(Y356/H356,"0")</f>
        <v>0</v>
      </c>
      <c r="Z357" s="44">
        <f>IFERROR(IF(Z354="",0,Z354),"0")+IFERROR(IF(Z355="",0,Z355),"0")+IFERROR(IF(Z356="",0,Z356),"0")</f>
        <v>0</v>
      </c>
      <c r="AA357" s="68"/>
      <c r="AB357" s="68"/>
      <c r="AC357" s="68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06"/>
      <c r="P358" s="403" t="s">
        <v>43</v>
      </c>
      <c r="Q358" s="404"/>
      <c r="R358" s="404"/>
      <c r="S358" s="404"/>
      <c r="T358" s="404"/>
      <c r="U358" s="404"/>
      <c r="V358" s="405"/>
      <c r="W358" s="43" t="s">
        <v>0</v>
      </c>
      <c r="X358" s="44">
        <f>IFERROR(SUM(X354:X356),"0")</f>
        <v>0</v>
      </c>
      <c r="Y358" s="44">
        <f>IFERROR(SUM(Y354:Y356),"0")</f>
        <v>0</v>
      </c>
      <c r="Z358" s="43"/>
      <c r="AA358" s="68"/>
      <c r="AB358" s="68"/>
      <c r="AC358" s="68"/>
    </row>
    <row r="359" spans="1:68" ht="16.5" customHeight="1" x14ac:dyDescent="0.25">
      <c r="A359" s="412" t="s">
        <v>481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412"/>
      <c r="Z359" s="412"/>
      <c r="AA359" s="66"/>
      <c r="AB359" s="66"/>
      <c r="AC359" s="80"/>
    </row>
    <row r="360" spans="1:68" ht="14.25" customHeight="1" x14ac:dyDescent="0.25">
      <c r="A360" s="398" t="s">
        <v>81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67"/>
      <c r="AB360" s="67"/>
      <c r="AC360" s="81"/>
    </row>
    <row r="361" spans="1:68" ht="27" customHeight="1" x14ac:dyDescent="0.25">
      <c r="A361" s="64" t="s">
        <v>482</v>
      </c>
      <c r="B361" s="64" t="s">
        <v>483</v>
      </c>
      <c r="C361" s="37">
        <v>4301031066</v>
      </c>
      <c r="D361" s="399">
        <v>4607091383836</v>
      </c>
      <c r="E361" s="399"/>
      <c r="F361" s="63">
        <v>0.3</v>
      </c>
      <c r="G361" s="38">
        <v>6</v>
      </c>
      <c r="H361" s="63">
        <v>1.8</v>
      </c>
      <c r="I361" s="63">
        <v>2.048</v>
      </c>
      <c r="J361" s="38">
        <v>156</v>
      </c>
      <c r="K361" s="38" t="s">
        <v>90</v>
      </c>
      <c r="L361" s="38"/>
      <c r="M361" s="39" t="s">
        <v>84</v>
      </c>
      <c r="N361" s="39"/>
      <c r="O361" s="38">
        <v>40</v>
      </c>
      <c r="P361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01"/>
      <c r="R361" s="401"/>
      <c r="S361" s="401"/>
      <c r="T361" s="402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9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06"/>
      <c r="P362" s="403" t="s">
        <v>43</v>
      </c>
      <c r="Q362" s="404"/>
      <c r="R362" s="404"/>
      <c r="S362" s="404"/>
      <c r="T362" s="404"/>
      <c r="U362" s="404"/>
      <c r="V362" s="405"/>
      <c r="W362" s="43" t="s">
        <v>42</v>
      </c>
      <c r="X362" s="44">
        <f>IFERROR(X361/H361,"0")</f>
        <v>0</v>
      </c>
      <c r="Y362" s="44">
        <f>IFERROR(Y361/H361,"0")</f>
        <v>0</v>
      </c>
      <c r="Z362" s="44">
        <f>IFERROR(IF(Z361="",0,Z361),"0")</f>
        <v>0</v>
      </c>
      <c r="AA362" s="68"/>
      <c r="AB362" s="68"/>
      <c r="AC362" s="68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06"/>
      <c r="P363" s="403" t="s">
        <v>43</v>
      </c>
      <c r="Q363" s="404"/>
      <c r="R363" s="404"/>
      <c r="S363" s="404"/>
      <c r="T363" s="404"/>
      <c r="U363" s="404"/>
      <c r="V363" s="405"/>
      <c r="W363" s="43" t="s">
        <v>0</v>
      </c>
      <c r="X363" s="44">
        <f>IFERROR(SUM(X361:X361),"0")</f>
        <v>0</v>
      </c>
      <c r="Y363" s="44">
        <f>IFERROR(SUM(Y361:Y361),"0")</f>
        <v>0</v>
      </c>
      <c r="Z363" s="43"/>
      <c r="AA363" s="68"/>
      <c r="AB363" s="68"/>
      <c r="AC363" s="68"/>
    </row>
    <row r="364" spans="1:68" ht="14.25" customHeight="1" x14ac:dyDescent="0.25">
      <c r="A364" s="398" t="s">
        <v>86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67"/>
      <c r="AB364" s="67"/>
      <c r="AC364" s="81"/>
    </row>
    <row r="365" spans="1:68" ht="16.5" customHeight="1" x14ac:dyDescent="0.25">
      <c r="A365" s="64" t="s">
        <v>484</v>
      </c>
      <c r="B365" s="64" t="s">
        <v>485</v>
      </c>
      <c r="C365" s="37">
        <v>4301051142</v>
      </c>
      <c r="D365" s="399">
        <v>4607091387919</v>
      </c>
      <c r="E365" s="399"/>
      <c r="F365" s="63">
        <v>1.35</v>
      </c>
      <c r="G365" s="38">
        <v>6</v>
      </c>
      <c r="H365" s="63">
        <v>8.1</v>
      </c>
      <c r="I365" s="63">
        <v>8.6639999999999997</v>
      </c>
      <c r="J365" s="38">
        <v>56</v>
      </c>
      <c r="K365" s="38" t="s">
        <v>128</v>
      </c>
      <c r="L365" s="38"/>
      <c r="M365" s="39" t="s">
        <v>84</v>
      </c>
      <c r="N365" s="39"/>
      <c r="O365" s="38">
        <v>45</v>
      </c>
      <c r="P365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01"/>
      <c r="R365" s="401"/>
      <c r="S365" s="401"/>
      <c r="T365" s="402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486</v>
      </c>
      <c r="B366" s="64" t="s">
        <v>487</v>
      </c>
      <c r="C366" s="37">
        <v>4301051461</v>
      </c>
      <c r="D366" s="399">
        <v>4680115883604</v>
      </c>
      <c r="E366" s="399"/>
      <c r="F366" s="63">
        <v>0.35</v>
      </c>
      <c r="G366" s="38">
        <v>6</v>
      </c>
      <c r="H366" s="63">
        <v>2.1</v>
      </c>
      <c r="I366" s="63">
        <v>2.3719999999999999</v>
      </c>
      <c r="J366" s="38">
        <v>156</v>
      </c>
      <c r="K366" s="38" t="s">
        <v>90</v>
      </c>
      <c r="L366" s="38"/>
      <c r="M366" s="39" t="s">
        <v>130</v>
      </c>
      <c r="N366" s="39"/>
      <c r="O366" s="38">
        <v>45</v>
      </c>
      <c r="P366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01"/>
      <c r="R366" s="401"/>
      <c r="S366" s="401"/>
      <c r="T366" s="402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488</v>
      </c>
      <c r="B367" s="64" t="s">
        <v>489</v>
      </c>
      <c r="C367" s="37">
        <v>4301051485</v>
      </c>
      <c r="D367" s="399">
        <v>4680115883567</v>
      </c>
      <c r="E367" s="399"/>
      <c r="F367" s="63">
        <v>0.35</v>
      </c>
      <c r="G367" s="38">
        <v>6</v>
      </c>
      <c r="H367" s="63">
        <v>2.1</v>
      </c>
      <c r="I367" s="63">
        <v>2.36</v>
      </c>
      <c r="J367" s="38">
        <v>156</v>
      </c>
      <c r="K367" s="38" t="s">
        <v>90</v>
      </c>
      <c r="L367" s="38"/>
      <c r="M367" s="39" t="s">
        <v>84</v>
      </c>
      <c r="N367" s="39"/>
      <c r="O367" s="38">
        <v>40</v>
      </c>
      <c r="P367" s="5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01"/>
      <c r="R367" s="401"/>
      <c r="S367" s="401"/>
      <c r="T367" s="402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06"/>
      <c r="P368" s="403" t="s">
        <v>43</v>
      </c>
      <c r="Q368" s="404"/>
      <c r="R368" s="404"/>
      <c r="S368" s="404"/>
      <c r="T368" s="404"/>
      <c r="U368" s="404"/>
      <c r="V368" s="405"/>
      <c r="W368" s="43" t="s">
        <v>42</v>
      </c>
      <c r="X368" s="44">
        <f>IFERROR(X365/H365,"0")+IFERROR(X366/H366,"0")+IFERROR(X367/H367,"0")</f>
        <v>0</v>
      </c>
      <c r="Y368" s="44">
        <f>IFERROR(Y365/H365,"0")+IFERROR(Y366/H366,"0")+IFERROR(Y367/H367,"0")</f>
        <v>0</v>
      </c>
      <c r="Z368" s="44">
        <f>IFERROR(IF(Z365="",0,Z365),"0")+IFERROR(IF(Z366="",0,Z366),"0")+IFERROR(IF(Z367="",0,Z367),"0")</f>
        <v>0</v>
      </c>
      <c r="AA368" s="68"/>
      <c r="AB368" s="68"/>
      <c r="AC368" s="68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6"/>
      <c r="P369" s="403" t="s">
        <v>43</v>
      </c>
      <c r="Q369" s="404"/>
      <c r="R369" s="404"/>
      <c r="S369" s="404"/>
      <c r="T369" s="404"/>
      <c r="U369" s="404"/>
      <c r="V369" s="405"/>
      <c r="W369" s="43" t="s">
        <v>0</v>
      </c>
      <c r="X369" s="44">
        <f>IFERROR(SUM(X365:X367),"0")</f>
        <v>0</v>
      </c>
      <c r="Y369" s="44">
        <f>IFERROR(SUM(Y365:Y367),"0")</f>
        <v>0</v>
      </c>
      <c r="Z369" s="43"/>
      <c r="AA369" s="68"/>
      <c r="AB369" s="68"/>
      <c r="AC369" s="68"/>
    </row>
    <row r="370" spans="1:68" ht="27.75" customHeight="1" x14ac:dyDescent="0.2">
      <c r="A370" s="435" t="s">
        <v>490</v>
      </c>
      <c r="B370" s="435"/>
      <c r="C370" s="435"/>
      <c r="D370" s="435"/>
      <c r="E370" s="435"/>
      <c r="F370" s="435"/>
      <c r="G370" s="435"/>
      <c r="H370" s="435"/>
      <c r="I370" s="435"/>
      <c r="J370" s="435"/>
      <c r="K370" s="435"/>
      <c r="L370" s="435"/>
      <c r="M370" s="435"/>
      <c r="N370" s="435"/>
      <c r="O370" s="435"/>
      <c r="P370" s="435"/>
      <c r="Q370" s="435"/>
      <c r="R370" s="435"/>
      <c r="S370" s="435"/>
      <c r="T370" s="435"/>
      <c r="U370" s="435"/>
      <c r="V370" s="435"/>
      <c r="W370" s="435"/>
      <c r="X370" s="435"/>
      <c r="Y370" s="435"/>
      <c r="Z370" s="435"/>
      <c r="AA370" s="55"/>
      <c r="AB370" s="55"/>
      <c r="AC370" s="55"/>
    </row>
    <row r="371" spans="1:68" ht="16.5" customHeight="1" x14ac:dyDescent="0.25">
      <c r="A371" s="412" t="s">
        <v>491</v>
      </c>
      <c r="B371" s="412"/>
      <c r="C371" s="412"/>
      <c r="D371" s="412"/>
      <c r="E371" s="412"/>
      <c r="F371" s="412"/>
      <c r="G371" s="412"/>
      <c r="H371" s="412"/>
      <c r="I371" s="412"/>
      <c r="J371" s="412"/>
      <c r="K371" s="412"/>
      <c r="L371" s="412"/>
      <c r="M371" s="412"/>
      <c r="N371" s="412"/>
      <c r="O371" s="412"/>
      <c r="P371" s="412"/>
      <c r="Q371" s="412"/>
      <c r="R371" s="412"/>
      <c r="S371" s="412"/>
      <c r="T371" s="412"/>
      <c r="U371" s="412"/>
      <c r="V371" s="412"/>
      <c r="W371" s="412"/>
      <c r="X371" s="412"/>
      <c r="Y371" s="412"/>
      <c r="Z371" s="412"/>
      <c r="AA371" s="66"/>
      <c r="AB371" s="66"/>
      <c r="AC371" s="80"/>
    </row>
    <row r="372" spans="1:68" ht="14.25" customHeight="1" x14ac:dyDescent="0.25">
      <c r="A372" s="398" t="s">
        <v>124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67"/>
      <c r="AB372" s="67"/>
      <c r="AC372" s="81"/>
    </row>
    <row r="373" spans="1:68" ht="27" customHeight="1" x14ac:dyDescent="0.25">
      <c r="A373" s="64" t="s">
        <v>492</v>
      </c>
      <c r="B373" s="64" t="s">
        <v>493</v>
      </c>
      <c r="C373" s="37">
        <v>4301011869</v>
      </c>
      <c r="D373" s="399">
        <v>4680115884847</v>
      </c>
      <c r="E373" s="399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128</v>
      </c>
      <c r="L373" s="38"/>
      <c r="M373" s="39" t="s">
        <v>84</v>
      </c>
      <c r="N373" s="39"/>
      <c r="O373" s="38">
        <v>60</v>
      </c>
      <c r="P373" s="5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01"/>
      <c r="R373" s="401"/>
      <c r="S373" s="401"/>
      <c r="T373" s="402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ref="Y373:Y381" si="67"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ref="BM373:BM381" si="68">IFERROR(X373*I373/H373,"0")</f>
        <v>0</v>
      </c>
      <c r="BN373" s="79">
        <f t="shared" ref="BN373:BN381" si="69">IFERROR(Y373*I373/H373,"0")</f>
        <v>0</v>
      </c>
      <c r="BO373" s="79">
        <f t="shared" ref="BO373:BO381" si="70">IFERROR(1/J373*(X373/H373),"0")</f>
        <v>0</v>
      </c>
      <c r="BP373" s="79">
        <f t="shared" ref="BP373:BP381" si="71">IFERROR(1/J373*(Y373/H373),"0")</f>
        <v>0</v>
      </c>
    </row>
    <row r="374" spans="1:68" ht="27" customHeight="1" x14ac:dyDescent="0.25">
      <c r="A374" s="64" t="s">
        <v>492</v>
      </c>
      <c r="B374" s="64" t="s">
        <v>494</v>
      </c>
      <c r="C374" s="37">
        <v>4301011946</v>
      </c>
      <c r="D374" s="399">
        <v>4680115884847</v>
      </c>
      <c r="E374" s="399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128</v>
      </c>
      <c r="L374" s="38"/>
      <c r="M374" s="39" t="s">
        <v>147</v>
      </c>
      <c r="N374" s="39"/>
      <c r="O374" s="38">
        <v>60</v>
      </c>
      <c r="P374" s="5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01"/>
      <c r="R374" s="401"/>
      <c r="S374" s="401"/>
      <c r="T374" s="402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7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8"/>
        <v>0</v>
      </c>
      <c r="BN374" s="79">
        <f t="shared" si="69"/>
        <v>0</v>
      </c>
      <c r="BO374" s="79">
        <f t="shared" si="70"/>
        <v>0</v>
      </c>
      <c r="BP374" s="79">
        <f t="shared" si="71"/>
        <v>0</v>
      </c>
    </row>
    <row r="375" spans="1:68" ht="27" customHeight="1" x14ac:dyDescent="0.25">
      <c r="A375" s="64" t="s">
        <v>495</v>
      </c>
      <c r="B375" s="64" t="s">
        <v>496</v>
      </c>
      <c r="C375" s="37">
        <v>4301011870</v>
      </c>
      <c r="D375" s="399">
        <v>4680115884854</v>
      </c>
      <c r="E375" s="399"/>
      <c r="F375" s="63">
        <v>2.5</v>
      </c>
      <c r="G375" s="38">
        <v>6</v>
      </c>
      <c r="H375" s="63">
        <v>15</v>
      </c>
      <c r="I375" s="63">
        <v>15.48</v>
      </c>
      <c r="J375" s="38">
        <v>48</v>
      </c>
      <c r="K375" s="38" t="s">
        <v>128</v>
      </c>
      <c r="L375" s="38"/>
      <c r="M375" s="39" t="s">
        <v>84</v>
      </c>
      <c r="N375" s="39"/>
      <c r="O375" s="38">
        <v>60</v>
      </c>
      <c r="P375" s="5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01"/>
      <c r="R375" s="401"/>
      <c r="S375" s="401"/>
      <c r="T375" s="402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7"/>
        <v>0</v>
      </c>
      <c r="Z375" s="42" t="str">
        <f>IFERROR(IF(Y375=0,"",ROUNDUP(Y375/H375,0)*0.02175),"")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8"/>
        <v>0</v>
      </c>
      <c r="BN375" s="79">
        <f t="shared" si="69"/>
        <v>0</v>
      </c>
      <c r="BO375" s="79">
        <f t="shared" si="70"/>
        <v>0</v>
      </c>
      <c r="BP375" s="79">
        <f t="shared" si="71"/>
        <v>0</v>
      </c>
    </row>
    <row r="376" spans="1:68" ht="27" customHeight="1" x14ac:dyDescent="0.25">
      <c r="A376" s="64" t="s">
        <v>495</v>
      </c>
      <c r="B376" s="64" t="s">
        <v>497</v>
      </c>
      <c r="C376" s="37">
        <v>4301011947</v>
      </c>
      <c r="D376" s="399">
        <v>4680115884854</v>
      </c>
      <c r="E376" s="399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128</v>
      </c>
      <c r="L376" s="38"/>
      <c r="M376" s="39" t="s">
        <v>147</v>
      </c>
      <c r="N376" s="39"/>
      <c r="O376" s="38">
        <v>60</v>
      </c>
      <c r="P376" s="51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01"/>
      <c r="R376" s="401"/>
      <c r="S376" s="401"/>
      <c r="T376" s="402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7"/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8"/>
        <v>0</v>
      </c>
      <c r="BN376" s="79">
        <f t="shared" si="69"/>
        <v>0</v>
      </c>
      <c r="BO376" s="79">
        <f t="shared" si="70"/>
        <v>0</v>
      </c>
      <c r="BP376" s="79">
        <f t="shared" si="71"/>
        <v>0</v>
      </c>
    </row>
    <row r="377" spans="1:68" ht="27" customHeight="1" x14ac:dyDescent="0.25">
      <c r="A377" s="64" t="s">
        <v>498</v>
      </c>
      <c r="B377" s="64" t="s">
        <v>499</v>
      </c>
      <c r="C377" s="37">
        <v>4301011943</v>
      </c>
      <c r="D377" s="399">
        <v>4680115884830</v>
      </c>
      <c r="E377" s="399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128</v>
      </c>
      <c r="L377" s="38"/>
      <c r="M377" s="39" t="s">
        <v>147</v>
      </c>
      <c r="N377" s="39"/>
      <c r="O377" s="38">
        <v>60</v>
      </c>
      <c r="P377" s="5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01"/>
      <c r="R377" s="401"/>
      <c r="S377" s="401"/>
      <c r="T377" s="402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498</v>
      </c>
      <c r="B378" s="64" t="s">
        <v>500</v>
      </c>
      <c r="C378" s="37">
        <v>4301011867</v>
      </c>
      <c r="D378" s="399">
        <v>4680115884830</v>
      </c>
      <c r="E378" s="399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128</v>
      </c>
      <c r="L378" s="38"/>
      <c r="M378" s="39" t="s">
        <v>84</v>
      </c>
      <c r="N378" s="39"/>
      <c r="O378" s="38">
        <v>60</v>
      </c>
      <c r="P378" s="5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01"/>
      <c r="R378" s="401"/>
      <c r="S378" s="401"/>
      <c r="T378" s="402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501</v>
      </c>
      <c r="B379" s="64" t="s">
        <v>502</v>
      </c>
      <c r="C379" s="37">
        <v>4301011433</v>
      </c>
      <c r="D379" s="399">
        <v>4680115882638</v>
      </c>
      <c r="E379" s="399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90</v>
      </c>
      <c r="L379" s="38"/>
      <c r="M379" s="39" t="s">
        <v>127</v>
      </c>
      <c r="N379" s="39"/>
      <c r="O379" s="38">
        <v>90</v>
      </c>
      <c r="P379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01"/>
      <c r="R379" s="401"/>
      <c r="S379" s="401"/>
      <c r="T379" s="402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503</v>
      </c>
      <c r="B380" s="64" t="s">
        <v>504</v>
      </c>
      <c r="C380" s="37">
        <v>4301011952</v>
      </c>
      <c r="D380" s="399">
        <v>4680115884922</v>
      </c>
      <c r="E380" s="399"/>
      <c r="F380" s="63">
        <v>0.5</v>
      </c>
      <c r="G380" s="38">
        <v>10</v>
      </c>
      <c r="H380" s="63">
        <v>5</v>
      </c>
      <c r="I380" s="63">
        <v>5.21</v>
      </c>
      <c r="J380" s="38">
        <v>120</v>
      </c>
      <c r="K380" s="38" t="s">
        <v>90</v>
      </c>
      <c r="L380" s="38"/>
      <c r="M380" s="39" t="s">
        <v>84</v>
      </c>
      <c r="N380" s="39"/>
      <c r="O380" s="38">
        <v>60</v>
      </c>
      <c r="P380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01"/>
      <c r="R380" s="401"/>
      <c r="S380" s="401"/>
      <c r="T380" s="402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IFERROR(IF(Y380=0,"",ROUNDUP(Y380/H380,0)*0.00937),"")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505</v>
      </c>
      <c r="B381" s="64" t="s">
        <v>506</v>
      </c>
      <c r="C381" s="37">
        <v>4301011868</v>
      </c>
      <c r="D381" s="399">
        <v>4680115884861</v>
      </c>
      <c r="E381" s="399"/>
      <c r="F381" s="63">
        <v>0.5</v>
      </c>
      <c r="G381" s="38">
        <v>10</v>
      </c>
      <c r="H381" s="63">
        <v>5</v>
      </c>
      <c r="I381" s="63">
        <v>5.21</v>
      </c>
      <c r="J381" s="38">
        <v>120</v>
      </c>
      <c r="K381" s="38" t="s">
        <v>90</v>
      </c>
      <c r="L381" s="38"/>
      <c r="M381" s="39" t="s">
        <v>84</v>
      </c>
      <c r="N381" s="39"/>
      <c r="O381" s="38">
        <v>60</v>
      </c>
      <c r="P381" s="5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01"/>
      <c r="R381" s="401"/>
      <c r="S381" s="401"/>
      <c r="T381" s="402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06"/>
      <c r="P382" s="403" t="s">
        <v>43</v>
      </c>
      <c r="Q382" s="404"/>
      <c r="R382" s="404"/>
      <c r="S382" s="404"/>
      <c r="T382" s="404"/>
      <c r="U382" s="404"/>
      <c r="V382" s="405"/>
      <c r="W382" s="43" t="s">
        <v>42</v>
      </c>
      <c r="X382" s="44">
        <f>IFERROR(X373/H373,"0")+IFERROR(X374/H374,"0")+IFERROR(X375/H375,"0")+IFERROR(X376/H376,"0")+IFERROR(X377/H377,"0")+IFERROR(X378/H378,"0")+IFERROR(X379/H379,"0")+IFERROR(X380/H380,"0")+IFERROR(X381/H381,"0")</f>
        <v>0</v>
      </c>
      <c r="Y382" s="44">
        <f>IFERROR(Y373/H373,"0")+IFERROR(Y374/H374,"0")+IFERROR(Y375/H375,"0")+IFERROR(Y376/H376,"0")+IFERROR(Y377/H377,"0")+IFERROR(Y378/H378,"0")+IFERROR(Y379/H379,"0")+IFERROR(Y380/H380,"0")+IFERROR(Y381/H381,"0")</f>
        <v>0</v>
      </c>
      <c r="Z382" s="44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68"/>
      <c r="AB382" s="68"/>
      <c r="AC382" s="68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06"/>
      <c r="P383" s="403" t="s">
        <v>43</v>
      </c>
      <c r="Q383" s="404"/>
      <c r="R383" s="404"/>
      <c r="S383" s="404"/>
      <c r="T383" s="404"/>
      <c r="U383" s="404"/>
      <c r="V383" s="405"/>
      <c r="W383" s="43" t="s">
        <v>0</v>
      </c>
      <c r="X383" s="44">
        <f>IFERROR(SUM(X373:X381),"0")</f>
        <v>0</v>
      </c>
      <c r="Y383" s="44">
        <f>IFERROR(SUM(Y373:Y381),"0")</f>
        <v>0</v>
      </c>
      <c r="Z383" s="43"/>
      <c r="AA383" s="68"/>
      <c r="AB383" s="68"/>
      <c r="AC383" s="68"/>
    </row>
    <row r="384" spans="1:68" ht="14.25" customHeight="1" x14ac:dyDescent="0.25">
      <c r="A384" s="398" t="s">
        <v>160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67"/>
      <c r="AB384" s="67"/>
      <c r="AC384" s="81"/>
    </row>
    <row r="385" spans="1:68" ht="27" customHeight="1" x14ac:dyDescent="0.25">
      <c r="A385" s="64" t="s">
        <v>507</v>
      </c>
      <c r="B385" s="64" t="s">
        <v>508</v>
      </c>
      <c r="C385" s="37">
        <v>4301020178</v>
      </c>
      <c r="D385" s="399">
        <v>4607091383980</v>
      </c>
      <c r="E385" s="399"/>
      <c r="F385" s="63">
        <v>2.5</v>
      </c>
      <c r="G385" s="38">
        <v>6</v>
      </c>
      <c r="H385" s="63">
        <v>15</v>
      </c>
      <c r="I385" s="63">
        <v>15.48</v>
      </c>
      <c r="J385" s="38">
        <v>48</v>
      </c>
      <c r="K385" s="38" t="s">
        <v>128</v>
      </c>
      <c r="L385" s="38"/>
      <c r="M385" s="39" t="s">
        <v>127</v>
      </c>
      <c r="N385" s="39"/>
      <c r="O385" s="38">
        <v>50</v>
      </c>
      <c r="P385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01"/>
      <c r="R385" s="401"/>
      <c r="S385" s="401"/>
      <c r="T385" s="402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2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customHeight="1" x14ac:dyDescent="0.25">
      <c r="A386" s="64" t="s">
        <v>509</v>
      </c>
      <c r="B386" s="64" t="s">
        <v>510</v>
      </c>
      <c r="C386" s="37">
        <v>4301020179</v>
      </c>
      <c r="D386" s="399">
        <v>4607091384178</v>
      </c>
      <c r="E386" s="399"/>
      <c r="F386" s="63">
        <v>0.4</v>
      </c>
      <c r="G386" s="38">
        <v>10</v>
      </c>
      <c r="H386" s="63">
        <v>4</v>
      </c>
      <c r="I386" s="63">
        <v>4.24</v>
      </c>
      <c r="J386" s="38">
        <v>120</v>
      </c>
      <c r="K386" s="38" t="s">
        <v>90</v>
      </c>
      <c r="L386" s="38"/>
      <c r="M386" s="39" t="s">
        <v>127</v>
      </c>
      <c r="N386" s="39"/>
      <c r="O386" s="38">
        <v>50</v>
      </c>
      <c r="P386" s="5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01"/>
      <c r="R386" s="401"/>
      <c r="S386" s="401"/>
      <c r="T386" s="402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3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06"/>
      <c r="P387" s="403" t="s">
        <v>43</v>
      </c>
      <c r="Q387" s="404"/>
      <c r="R387" s="404"/>
      <c r="S387" s="404"/>
      <c r="T387" s="404"/>
      <c r="U387" s="404"/>
      <c r="V387" s="405"/>
      <c r="W387" s="43" t="s">
        <v>42</v>
      </c>
      <c r="X387" s="44">
        <f>IFERROR(X385/H385,"0")+IFERROR(X386/H386,"0")</f>
        <v>0</v>
      </c>
      <c r="Y387" s="44">
        <f>IFERROR(Y385/H385,"0")+IFERROR(Y386/H386,"0")</f>
        <v>0</v>
      </c>
      <c r="Z387" s="44">
        <f>IFERROR(IF(Z385="",0,Z385),"0")+IFERROR(IF(Z386="",0,Z386),"0")</f>
        <v>0</v>
      </c>
      <c r="AA387" s="68"/>
      <c r="AB387" s="68"/>
      <c r="AC387" s="68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06"/>
      <c r="P388" s="403" t="s">
        <v>43</v>
      </c>
      <c r="Q388" s="404"/>
      <c r="R388" s="404"/>
      <c r="S388" s="404"/>
      <c r="T388" s="404"/>
      <c r="U388" s="404"/>
      <c r="V388" s="405"/>
      <c r="W388" s="43" t="s">
        <v>0</v>
      </c>
      <c r="X388" s="44">
        <f>IFERROR(SUM(X385:X386),"0")</f>
        <v>0</v>
      </c>
      <c r="Y388" s="44">
        <f>IFERROR(SUM(Y385:Y386),"0")</f>
        <v>0</v>
      </c>
      <c r="Z388" s="43"/>
      <c r="AA388" s="68"/>
      <c r="AB388" s="68"/>
      <c r="AC388" s="68"/>
    </row>
    <row r="389" spans="1:68" ht="14.25" customHeight="1" x14ac:dyDescent="0.25">
      <c r="A389" s="398" t="s">
        <v>86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67"/>
      <c r="AB389" s="67"/>
      <c r="AC389" s="81"/>
    </row>
    <row r="390" spans="1:68" ht="27" customHeight="1" x14ac:dyDescent="0.25">
      <c r="A390" s="64" t="s">
        <v>511</v>
      </c>
      <c r="B390" s="64" t="s">
        <v>512</v>
      </c>
      <c r="C390" s="37">
        <v>4301051560</v>
      </c>
      <c r="D390" s="399">
        <v>4607091383928</v>
      </c>
      <c r="E390" s="399"/>
      <c r="F390" s="63">
        <v>1.3</v>
      </c>
      <c r="G390" s="38">
        <v>6</v>
      </c>
      <c r="H390" s="63">
        <v>7.8</v>
      </c>
      <c r="I390" s="63">
        <v>8.3699999999999992</v>
      </c>
      <c r="J390" s="38">
        <v>56</v>
      </c>
      <c r="K390" s="38" t="s">
        <v>128</v>
      </c>
      <c r="L390" s="38"/>
      <c r="M390" s="39" t="s">
        <v>130</v>
      </c>
      <c r="N390" s="39"/>
      <c r="O390" s="38">
        <v>40</v>
      </c>
      <c r="P390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01"/>
      <c r="R390" s="401"/>
      <c r="S390" s="401"/>
      <c r="T390" s="402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4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511</v>
      </c>
      <c r="B391" s="64" t="s">
        <v>513</v>
      </c>
      <c r="C391" s="37">
        <v>4301051639</v>
      </c>
      <c r="D391" s="399">
        <v>4607091383928</v>
      </c>
      <c r="E391" s="399"/>
      <c r="F391" s="63">
        <v>1.3</v>
      </c>
      <c r="G391" s="38">
        <v>6</v>
      </c>
      <c r="H391" s="63">
        <v>7.8</v>
      </c>
      <c r="I391" s="63">
        <v>8.3699999999999992</v>
      </c>
      <c r="J391" s="38">
        <v>56</v>
      </c>
      <c r="K391" s="38" t="s">
        <v>128</v>
      </c>
      <c r="L391" s="38"/>
      <c r="M391" s="39" t="s">
        <v>84</v>
      </c>
      <c r="N391" s="39"/>
      <c r="O391" s="38">
        <v>40</v>
      </c>
      <c r="P391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01"/>
      <c r="R391" s="401"/>
      <c r="S391" s="401"/>
      <c r="T391" s="402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5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27" customHeight="1" x14ac:dyDescent="0.25">
      <c r="A392" s="64" t="s">
        <v>514</v>
      </c>
      <c r="B392" s="64" t="s">
        <v>515</v>
      </c>
      <c r="C392" s="37">
        <v>4301051636</v>
      </c>
      <c r="D392" s="399">
        <v>4607091384260</v>
      </c>
      <c r="E392" s="399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128</v>
      </c>
      <c r="L392" s="38"/>
      <c r="M392" s="39" t="s">
        <v>84</v>
      </c>
      <c r="N392" s="39"/>
      <c r="O392" s="38">
        <v>40</v>
      </c>
      <c r="P392" s="50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01"/>
      <c r="R392" s="401"/>
      <c r="S392" s="401"/>
      <c r="T392" s="402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6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6"/>
      <c r="P393" s="403" t="s">
        <v>43</v>
      </c>
      <c r="Q393" s="404"/>
      <c r="R393" s="404"/>
      <c r="S393" s="404"/>
      <c r="T393" s="404"/>
      <c r="U393" s="404"/>
      <c r="V393" s="405"/>
      <c r="W393" s="43" t="s">
        <v>42</v>
      </c>
      <c r="X393" s="44">
        <f>IFERROR(X390/H390,"0")+IFERROR(X391/H391,"0")+IFERROR(X392/H392,"0")</f>
        <v>0</v>
      </c>
      <c r="Y393" s="44">
        <f>IFERROR(Y390/H390,"0")+IFERROR(Y391/H391,"0")+IFERROR(Y392/H392,"0")</f>
        <v>0</v>
      </c>
      <c r="Z393" s="44">
        <f>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6"/>
      <c r="P394" s="403" t="s">
        <v>43</v>
      </c>
      <c r="Q394" s="404"/>
      <c r="R394" s="404"/>
      <c r="S394" s="404"/>
      <c r="T394" s="404"/>
      <c r="U394" s="404"/>
      <c r="V394" s="405"/>
      <c r="W394" s="43" t="s">
        <v>0</v>
      </c>
      <c r="X394" s="44">
        <f>IFERROR(SUM(X390:X392),"0")</f>
        <v>0</v>
      </c>
      <c r="Y394" s="44">
        <f>IFERROR(SUM(Y390:Y392),"0")</f>
        <v>0</v>
      </c>
      <c r="Z394" s="43"/>
      <c r="AA394" s="68"/>
      <c r="AB394" s="68"/>
      <c r="AC394" s="68"/>
    </row>
    <row r="395" spans="1:68" ht="14.25" customHeight="1" x14ac:dyDescent="0.25">
      <c r="A395" s="398" t="s">
        <v>181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67"/>
      <c r="AB395" s="67"/>
      <c r="AC395" s="81"/>
    </row>
    <row r="396" spans="1:68" ht="16.5" customHeight="1" x14ac:dyDescent="0.25">
      <c r="A396" s="64" t="s">
        <v>516</v>
      </c>
      <c r="B396" s="64" t="s">
        <v>517</v>
      </c>
      <c r="C396" s="37">
        <v>4301060314</v>
      </c>
      <c r="D396" s="399">
        <v>4607091384673</v>
      </c>
      <c r="E396" s="399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128</v>
      </c>
      <c r="L396" s="38"/>
      <c r="M396" s="39" t="s">
        <v>84</v>
      </c>
      <c r="N396" s="39"/>
      <c r="O396" s="38">
        <v>30</v>
      </c>
      <c r="P396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01"/>
      <c r="R396" s="401"/>
      <c r="S396" s="401"/>
      <c r="T396" s="402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7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16.5" customHeight="1" x14ac:dyDescent="0.25">
      <c r="A397" s="64" t="s">
        <v>516</v>
      </c>
      <c r="B397" s="64" t="s">
        <v>518</v>
      </c>
      <c r="C397" s="37">
        <v>4301060345</v>
      </c>
      <c r="D397" s="399">
        <v>4607091384673</v>
      </c>
      <c r="E397" s="399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128</v>
      </c>
      <c r="L397" s="38"/>
      <c r="M397" s="39" t="s">
        <v>84</v>
      </c>
      <c r="N397" s="39"/>
      <c r="O397" s="38">
        <v>30</v>
      </c>
      <c r="P397" s="5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01"/>
      <c r="R397" s="401"/>
      <c r="S397" s="401"/>
      <c r="T397" s="402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8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39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6"/>
      <c r="P398" s="403" t="s">
        <v>43</v>
      </c>
      <c r="Q398" s="404"/>
      <c r="R398" s="404"/>
      <c r="S398" s="404"/>
      <c r="T398" s="404"/>
      <c r="U398" s="404"/>
      <c r="V398" s="405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6"/>
      <c r="P399" s="403" t="s">
        <v>43</v>
      </c>
      <c r="Q399" s="404"/>
      <c r="R399" s="404"/>
      <c r="S399" s="404"/>
      <c r="T399" s="404"/>
      <c r="U399" s="404"/>
      <c r="V399" s="405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6.5" customHeight="1" x14ac:dyDescent="0.25">
      <c r="A400" s="412" t="s">
        <v>519</v>
      </c>
      <c r="B400" s="412"/>
      <c r="C400" s="412"/>
      <c r="D400" s="412"/>
      <c r="E400" s="412"/>
      <c r="F400" s="412"/>
      <c r="G400" s="412"/>
      <c r="H400" s="412"/>
      <c r="I400" s="412"/>
      <c r="J400" s="412"/>
      <c r="K400" s="412"/>
      <c r="L400" s="412"/>
      <c r="M400" s="412"/>
      <c r="N400" s="412"/>
      <c r="O400" s="412"/>
      <c r="P400" s="412"/>
      <c r="Q400" s="412"/>
      <c r="R400" s="412"/>
      <c r="S400" s="412"/>
      <c r="T400" s="412"/>
      <c r="U400" s="412"/>
      <c r="V400" s="412"/>
      <c r="W400" s="412"/>
      <c r="X400" s="412"/>
      <c r="Y400" s="412"/>
      <c r="Z400" s="412"/>
      <c r="AA400" s="66"/>
      <c r="AB400" s="66"/>
      <c r="AC400" s="80"/>
    </row>
    <row r="401" spans="1:68" ht="14.25" customHeight="1" x14ac:dyDescent="0.25">
      <c r="A401" s="398" t="s">
        <v>124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67"/>
      <c r="AB401" s="67"/>
      <c r="AC401" s="81"/>
    </row>
    <row r="402" spans="1:68" ht="27" customHeight="1" x14ac:dyDescent="0.25">
      <c r="A402" s="64" t="s">
        <v>520</v>
      </c>
      <c r="B402" s="64" t="s">
        <v>521</v>
      </c>
      <c r="C402" s="37">
        <v>4301011873</v>
      </c>
      <c r="D402" s="399">
        <v>4680115881907</v>
      </c>
      <c r="E402" s="399"/>
      <c r="F402" s="63">
        <v>1.8</v>
      </c>
      <c r="G402" s="38">
        <v>6</v>
      </c>
      <c r="H402" s="63">
        <v>10.8</v>
      </c>
      <c r="I402" s="63">
        <v>11.28</v>
      </c>
      <c r="J402" s="38">
        <v>56</v>
      </c>
      <c r="K402" s="38" t="s">
        <v>128</v>
      </c>
      <c r="L402" s="38"/>
      <c r="M402" s="39" t="s">
        <v>84</v>
      </c>
      <c r="N402" s="39"/>
      <c r="O402" s="38">
        <v>60</v>
      </c>
      <c r="P402" s="510" t="s">
        <v>522</v>
      </c>
      <c r="Q402" s="401"/>
      <c r="R402" s="401"/>
      <c r="S402" s="401"/>
      <c r="T402" s="402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9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37.5" customHeight="1" x14ac:dyDescent="0.25">
      <c r="A403" s="64" t="s">
        <v>523</v>
      </c>
      <c r="B403" s="64" t="s">
        <v>524</v>
      </c>
      <c r="C403" s="37">
        <v>4301011874</v>
      </c>
      <c r="D403" s="399">
        <v>4680115884892</v>
      </c>
      <c r="E403" s="399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8" t="s">
        <v>128</v>
      </c>
      <c r="L403" s="38"/>
      <c r="M403" s="39" t="s">
        <v>84</v>
      </c>
      <c r="N403" s="39"/>
      <c r="O403" s="38">
        <v>60</v>
      </c>
      <c r="P403" s="50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01"/>
      <c r="R403" s="401"/>
      <c r="S403" s="401"/>
      <c r="T403" s="402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IFERROR(IF(Y403=0,"",ROUNDUP(Y403/H403,0)*0.02175),"")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0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525</v>
      </c>
      <c r="B404" s="64" t="s">
        <v>526</v>
      </c>
      <c r="C404" s="37">
        <v>4301011875</v>
      </c>
      <c r="D404" s="399">
        <v>4680115884885</v>
      </c>
      <c r="E404" s="399"/>
      <c r="F404" s="63">
        <v>0.8</v>
      </c>
      <c r="G404" s="38">
        <v>15</v>
      </c>
      <c r="H404" s="63">
        <v>12</v>
      </c>
      <c r="I404" s="63">
        <v>12.48</v>
      </c>
      <c r="J404" s="38">
        <v>56</v>
      </c>
      <c r="K404" s="38" t="s">
        <v>128</v>
      </c>
      <c r="L404" s="38"/>
      <c r="M404" s="39" t="s">
        <v>84</v>
      </c>
      <c r="N404" s="39"/>
      <c r="O404" s="38">
        <v>60</v>
      </c>
      <c r="P404" s="5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01"/>
      <c r="R404" s="401"/>
      <c r="S404" s="401"/>
      <c r="T404" s="402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IFERROR(IF(Y404=0,"",ROUNDUP(Y404/H404,0)*0.02175),"")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1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37.5" customHeight="1" x14ac:dyDescent="0.25">
      <c r="A405" s="64" t="s">
        <v>527</v>
      </c>
      <c r="B405" s="64" t="s">
        <v>528</v>
      </c>
      <c r="C405" s="37">
        <v>4301011871</v>
      </c>
      <c r="D405" s="399">
        <v>4680115884908</v>
      </c>
      <c r="E405" s="399"/>
      <c r="F405" s="63">
        <v>0.4</v>
      </c>
      <c r="G405" s="38">
        <v>10</v>
      </c>
      <c r="H405" s="63">
        <v>4</v>
      </c>
      <c r="I405" s="63">
        <v>4.21</v>
      </c>
      <c r="J405" s="38">
        <v>120</v>
      </c>
      <c r="K405" s="38" t="s">
        <v>90</v>
      </c>
      <c r="L405" s="38"/>
      <c r="M405" s="39" t="s">
        <v>84</v>
      </c>
      <c r="N405" s="39"/>
      <c r="O405" s="38">
        <v>60</v>
      </c>
      <c r="P405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01"/>
      <c r="R405" s="401"/>
      <c r="S405" s="401"/>
      <c r="T405" s="402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IFERROR(IF(Y405=0,"",ROUNDUP(Y405/H405,0)*0.00937),"")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39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6"/>
      <c r="P406" s="403" t="s">
        <v>43</v>
      </c>
      <c r="Q406" s="404"/>
      <c r="R406" s="404"/>
      <c r="S406" s="404"/>
      <c r="T406" s="404"/>
      <c r="U406" s="404"/>
      <c r="V406" s="405"/>
      <c r="W406" s="43" t="s">
        <v>42</v>
      </c>
      <c r="X406" s="44">
        <f>IFERROR(X402/H402,"0")+IFERROR(X403/H403,"0")+IFERROR(X404/H404,"0")+IFERROR(X405/H405,"0")</f>
        <v>0</v>
      </c>
      <c r="Y406" s="44">
        <f>IFERROR(Y402/H402,"0")+IFERROR(Y403/H403,"0")+IFERROR(Y404/H404,"0")+IFERROR(Y405/H405,"0")</f>
        <v>0</v>
      </c>
      <c r="Z406" s="44">
        <f>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6"/>
      <c r="P407" s="403" t="s">
        <v>43</v>
      </c>
      <c r="Q407" s="404"/>
      <c r="R407" s="404"/>
      <c r="S407" s="404"/>
      <c r="T407" s="404"/>
      <c r="U407" s="404"/>
      <c r="V407" s="405"/>
      <c r="W407" s="43" t="s">
        <v>0</v>
      </c>
      <c r="X407" s="44">
        <f>IFERROR(SUM(X402:X405),"0")</f>
        <v>0</v>
      </c>
      <c r="Y407" s="44">
        <f>IFERROR(SUM(Y402:Y405),"0")</f>
        <v>0</v>
      </c>
      <c r="Z407" s="43"/>
      <c r="AA407" s="68"/>
      <c r="AB407" s="68"/>
      <c r="AC407" s="68"/>
    </row>
    <row r="408" spans="1:68" ht="14.25" customHeight="1" x14ac:dyDescent="0.25">
      <c r="A408" s="398" t="s">
        <v>81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67"/>
      <c r="AB408" s="67"/>
      <c r="AC408" s="81"/>
    </row>
    <row r="409" spans="1:68" ht="27" customHeight="1" x14ac:dyDescent="0.25">
      <c r="A409" s="64" t="s">
        <v>529</v>
      </c>
      <c r="B409" s="64" t="s">
        <v>530</v>
      </c>
      <c r="C409" s="37">
        <v>4301031303</v>
      </c>
      <c r="D409" s="399">
        <v>4607091384802</v>
      </c>
      <c r="E409" s="399"/>
      <c r="F409" s="63">
        <v>0.73</v>
      </c>
      <c r="G409" s="38">
        <v>6</v>
      </c>
      <c r="H409" s="63">
        <v>4.38</v>
      </c>
      <c r="I409" s="63">
        <v>4.6399999999999997</v>
      </c>
      <c r="J409" s="38">
        <v>156</v>
      </c>
      <c r="K409" s="38" t="s">
        <v>90</v>
      </c>
      <c r="L409" s="38"/>
      <c r="M409" s="39" t="s">
        <v>84</v>
      </c>
      <c r="N409" s="39"/>
      <c r="O409" s="38">
        <v>35</v>
      </c>
      <c r="P409" s="5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01"/>
      <c r="R409" s="401"/>
      <c r="S409" s="401"/>
      <c r="T409" s="402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3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531</v>
      </c>
      <c r="B410" s="64" t="s">
        <v>532</v>
      </c>
      <c r="C410" s="37">
        <v>4301031304</v>
      </c>
      <c r="D410" s="399">
        <v>4607091384826</v>
      </c>
      <c r="E410" s="399"/>
      <c r="F410" s="63">
        <v>0.35</v>
      </c>
      <c r="G410" s="38">
        <v>8</v>
      </c>
      <c r="H410" s="63">
        <v>2.8</v>
      </c>
      <c r="I410" s="63">
        <v>2.98</v>
      </c>
      <c r="J410" s="38">
        <v>234</v>
      </c>
      <c r="K410" s="38" t="s">
        <v>85</v>
      </c>
      <c r="L410" s="38"/>
      <c r="M410" s="39" t="s">
        <v>84</v>
      </c>
      <c r="N410" s="39"/>
      <c r="O410" s="38">
        <v>35</v>
      </c>
      <c r="P410" s="5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01"/>
      <c r="R410" s="401"/>
      <c r="S410" s="401"/>
      <c r="T410" s="402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IFERROR(IF(Y410=0,"",ROUNDUP(Y410/H410,0)*0.00502),"")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4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6"/>
      <c r="P411" s="403" t="s">
        <v>43</v>
      </c>
      <c r="Q411" s="404"/>
      <c r="R411" s="404"/>
      <c r="S411" s="404"/>
      <c r="T411" s="404"/>
      <c r="U411" s="404"/>
      <c r="V411" s="405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06"/>
      <c r="P412" s="403" t="s">
        <v>43</v>
      </c>
      <c r="Q412" s="404"/>
      <c r="R412" s="404"/>
      <c r="S412" s="404"/>
      <c r="T412" s="404"/>
      <c r="U412" s="404"/>
      <c r="V412" s="405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398" t="s">
        <v>86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67"/>
      <c r="AB413" s="67"/>
      <c r="AC413" s="81"/>
    </row>
    <row r="414" spans="1:68" ht="27" customHeight="1" x14ac:dyDescent="0.25">
      <c r="A414" s="64" t="s">
        <v>533</v>
      </c>
      <c r="B414" s="64" t="s">
        <v>534</v>
      </c>
      <c r="C414" s="37">
        <v>4301051635</v>
      </c>
      <c r="D414" s="399">
        <v>4607091384246</v>
      </c>
      <c r="E414" s="399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8" t="s">
        <v>128</v>
      </c>
      <c r="L414" s="38"/>
      <c r="M414" s="39" t="s">
        <v>84</v>
      </c>
      <c r="N414" s="39"/>
      <c r="O414" s="38">
        <v>40</v>
      </c>
      <c r="P414" s="49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01"/>
      <c r="R414" s="401"/>
      <c r="S414" s="401"/>
      <c r="T414" s="402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IFERROR(IF(Y414=0,"",ROUNDUP(Y414/H414,0)*0.02175),"")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535</v>
      </c>
      <c r="B415" s="64" t="s">
        <v>536</v>
      </c>
      <c r="C415" s="37">
        <v>4301051445</v>
      </c>
      <c r="D415" s="399">
        <v>4680115881976</v>
      </c>
      <c r="E415" s="399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8" t="s">
        <v>128</v>
      </c>
      <c r="L415" s="38"/>
      <c r="M415" s="39" t="s">
        <v>84</v>
      </c>
      <c r="N415" s="39"/>
      <c r="O415" s="38">
        <v>40</v>
      </c>
      <c r="P415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01"/>
      <c r="R415" s="401"/>
      <c r="S415" s="401"/>
      <c r="T415" s="402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IFERROR(IF(Y415=0,"",ROUNDUP(Y415/H415,0)*0.02175),"")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537</v>
      </c>
      <c r="B416" s="64" t="s">
        <v>538</v>
      </c>
      <c r="C416" s="37">
        <v>4301051297</v>
      </c>
      <c r="D416" s="399">
        <v>4607091384253</v>
      </c>
      <c r="E416" s="399"/>
      <c r="F416" s="63">
        <v>0.4</v>
      </c>
      <c r="G416" s="38">
        <v>6</v>
      </c>
      <c r="H416" s="63">
        <v>2.4</v>
      </c>
      <c r="I416" s="63">
        <v>2.6840000000000002</v>
      </c>
      <c r="J416" s="38">
        <v>156</v>
      </c>
      <c r="K416" s="38" t="s">
        <v>90</v>
      </c>
      <c r="L416" s="38"/>
      <c r="M416" s="39" t="s">
        <v>84</v>
      </c>
      <c r="N416" s="39"/>
      <c r="O416" s="38">
        <v>40</v>
      </c>
      <c r="P416" s="4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01"/>
      <c r="R416" s="401"/>
      <c r="S416" s="401"/>
      <c r="T416" s="402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IFERROR(IF(Y416=0,"",ROUNDUP(Y416/H416,0)*0.00753),"")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7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537</v>
      </c>
      <c r="B417" s="64" t="s">
        <v>539</v>
      </c>
      <c r="C417" s="37">
        <v>4301051634</v>
      </c>
      <c r="D417" s="399">
        <v>4607091384253</v>
      </c>
      <c r="E417" s="399"/>
      <c r="F417" s="63">
        <v>0.4</v>
      </c>
      <c r="G417" s="38">
        <v>6</v>
      </c>
      <c r="H417" s="63">
        <v>2.4</v>
      </c>
      <c r="I417" s="63">
        <v>2.6840000000000002</v>
      </c>
      <c r="J417" s="38">
        <v>156</v>
      </c>
      <c r="K417" s="38" t="s">
        <v>90</v>
      </c>
      <c r="L417" s="38"/>
      <c r="M417" s="39" t="s">
        <v>84</v>
      </c>
      <c r="N417" s="39"/>
      <c r="O417" s="38">
        <v>40</v>
      </c>
      <c r="P417" s="4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01"/>
      <c r="R417" s="401"/>
      <c r="S417" s="401"/>
      <c r="T417" s="402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IFERROR(IF(Y417=0,"",ROUNDUP(Y417/H417,0)*0.00753),"")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25">
      <c r="A418" s="64" t="s">
        <v>540</v>
      </c>
      <c r="B418" s="64" t="s">
        <v>541</v>
      </c>
      <c r="C418" s="37">
        <v>4301051444</v>
      </c>
      <c r="D418" s="399">
        <v>4680115881969</v>
      </c>
      <c r="E418" s="399"/>
      <c r="F418" s="63">
        <v>0.4</v>
      </c>
      <c r="G418" s="38">
        <v>6</v>
      </c>
      <c r="H418" s="63">
        <v>2.4</v>
      </c>
      <c r="I418" s="63">
        <v>2.6</v>
      </c>
      <c r="J418" s="38">
        <v>156</v>
      </c>
      <c r="K418" s="38" t="s">
        <v>90</v>
      </c>
      <c r="L418" s="38"/>
      <c r="M418" s="39" t="s">
        <v>84</v>
      </c>
      <c r="N418" s="39"/>
      <c r="O418" s="38">
        <v>40</v>
      </c>
      <c r="P418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01"/>
      <c r="R418" s="401"/>
      <c r="S418" s="401"/>
      <c r="T418" s="402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IFERROR(IF(Y418=0,"",ROUNDUP(Y418/H418,0)*0.00753),"")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06"/>
      <c r="P419" s="403" t="s">
        <v>43</v>
      </c>
      <c r="Q419" s="404"/>
      <c r="R419" s="404"/>
      <c r="S419" s="404"/>
      <c r="T419" s="404"/>
      <c r="U419" s="404"/>
      <c r="V419" s="405"/>
      <c r="W419" s="43" t="s">
        <v>42</v>
      </c>
      <c r="X419" s="44">
        <f>IFERROR(X414/H414,"0")+IFERROR(X415/H415,"0")+IFERROR(X416/H416,"0")+IFERROR(X417/H417,"0")+IFERROR(X418/H418,"0")</f>
        <v>0</v>
      </c>
      <c r="Y419" s="44">
        <f>IFERROR(Y414/H414,"0")+IFERROR(Y415/H415,"0")+IFERROR(Y416/H416,"0")+IFERROR(Y417/H417,"0")+IFERROR(Y418/H418,"0")</f>
        <v>0</v>
      </c>
      <c r="Z419" s="44">
        <f>IFERROR(IF(Z414="",0,Z414),"0")+IFERROR(IF(Z415="",0,Z415),"0")+IFERROR(IF(Z416="",0,Z416),"0")+IFERROR(IF(Z417="",0,Z417),"0")+IFERROR(IF(Z418="",0,Z418),"0")</f>
        <v>0</v>
      </c>
      <c r="AA419" s="68"/>
      <c r="AB419" s="68"/>
      <c r="AC419" s="68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06"/>
      <c r="P420" s="403" t="s">
        <v>43</v>
      </c>
      <c r="Q420" s="404"/>
      <c r="R420" s="404"/>
      <c r="S420" s="404"/>
      <c r="T420" s="404"/>
      <c r="U420" s="404"/>
      <c r="V420" s="405"/>
      <c r="W420" s="43" t="s">
        <v>0</v>
      </c>
      <c r="X420" s="44">
        <f>IFERROR(SUM(X414:X418),"0")</f>
        <v>0</v>
      </c>
      <c r="Y420" s="44">
        <f>IFERROR(SUM(Y414:Y418),"0")</f>
        <v>0</v>
      </c>
      <c r="Z420" s="43"/>
      <c r="AA420" s="68"/>
      <c r="AB420" s="68"/>
      <c r="AC420" s="68"/>
    </row>
    <row r="421" spans="1:68" ht="14.25" customHeight="1" x14ac:dyDescent="0.25">
      <c r="A421" s="398" t="s">
        <v>181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67"/>
      <c r="AB421" s="67"/>
      <c r="AC421" s="81"/>
    </row>
    <row r="422" spans="1:68" ht="27" customHeight="1" x14ac:dyDescent="0.25">
      <c r="A422" s="64" t="s">
        <v>542</v>
      </c>
      <c r="B422" s="64" t="s">
        <v>543</v>
      </c>
      <c r="C422" s="37">
        <v>4301060377</v>
      </c>
      <c r="D422" s="399">
        <v>4607091389357</v>
      </c>
      <c r="E422" s="399"/>
      <c r="F422" s="63">
        <v>1.3</v>
      </c>
      <c r="G422" s="38">
        <v>6</v>
      </c>
      <c r="H422" s="63">
        <v>7.8</v>
      </c>
      <c r="I422" s="63">
        <v>8.2799999999999994</v>
      </c>
      <c r="J422" s="38">
        <v>56</v>
      </c>
      <c r="K422" s="38" t="s">
        <v>128</v>
      </c>
      <c r="L422" s="38"/>
      <c r="M422" s="39" t="s">
        <v>84</v>
      </c>
      <c r="N422" s="39"/>
      <c r="O422" s="38">
        <v>40</v>
      </c>
      <c r="P422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01"/>
      <c r="R422" s="401"/>
      <c r="S422" s="401"/>
      <c r="T422" s="402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IFERROR(IF(Y422=0,"",ROUNDUP(Y422/H422,0)*0.02175),"")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0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06"/>
      <c r="P423" s="403" t="s">
        <v>43</v>
      </c>
      <c r="Q423" s="404"/>
      <c r="R423" s="404"/>
      <c r="S423" s="404"/>
      <c r="T423" s="404"/>
      <c r="U423" s="404"/>
      <c r="V423" s="405"/>
      <c r="W423" s="43" t="s">
        <v>42</v>
      </c>
      <c r="X423" s="44">
        <f>IFERROR(X422/H422,"0")</f>
        <v>0</v>
      </c>
      <c r="Y423" s="44">
        <f>IFERROR(Y422/H422,"0")</f>
        <v>0</v>
      </c>
      <c r="Z423" s="44">
        <f>IFERROR(IF(Z422="",0,Z422),"0")</f>
        <v>0</v>
      </c>
      <c r="AA423" s="68"/>
      <c r="AB423" s="68"/>
      <c r="AC423" s="68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06"/>
      <c r="P424" s="403" t="s">
        <v>43</v>
      </c>
      <c r="Q424" s="404"/>
      <c r="R424" s="404"/>
      <c r="S424" s="404"/>
      <c r="T424" s="404"/>
      <c r="U424" s="404"/>
      <c r="V424" s="405"/>
      <c r="W424" s="43" t="s">
        <v>0</v>
      </c>
      <c r="X424" s="44">
        <f>IFERROR(SUM(X422:X422),"0")</f>
        <v>0</v>
      </c>
      <c r="Y424" s="44">
        <f>IFERROR(SUM(Y422:Y422),"0")</f>
        <v>0</v>
      </c>
      <c r="Z424" s="43"/>
      <c r="AA424" s="68"/>
      <c r="AB424" s="68"/>
      <c r="AC424" s="68"/>
    </row>
    <row r="425" spans="1:68" ht="27.75" customHeight="1" x14ac:dyDescent="0.2">
      <c r="A425" s="435" t="s">
        <v>544</v>
      </c>
      <c r="B425" s="435"/>
      <c r="C425" s="435"/>
      <c r="D425" s="435"/>
      <c r="E425" s="435"/>
      <c r="F425" s="435"/>
      <c r="G425" s="435"/>
      <c r="H425" s="435"/>
      <c r="I425" s="435"/>
      <c r="J425" s="435"/>
      <c r="K425" s="435"/>
      <c r="L425" s="435"/>
      <c r="M425" s="435"/>
      <c r="N425" s="435"/>
      <c r="O425" s="435"/>
      <c r="P425" s="435"/>
      <c r="Q425" s="435"/>
      <c r="R425" s="435"/>
      <c r="S425" s="435"/>
      <c r="T425" s="435"/>
      <c r="U425" s="435"/>
      <c r="V425" s="435"/>
      <c r="W425" s="435"/>
      <c r="X425" s="435"/>
      <c r="Y425" s="435"/>
      <c r="Z425" s="435"/>
      <c r="AA425" s="55"/>
      <c r="AB425" s="55"/>
      <c r="AC425" s="55"/>
    </row>
    <row r="426" spans="1:68" ht="16.5" customHeight="1" x14ac:dyDescent="0.25">
      <c r="A426" s="412" t="s">
        <v>545</v>
      </c>
      <c r="B426" s="412"/>
      <c r="C426" s="412"/>
      <c r="D426" s="412"/>
      <c r="E426" s="412"/>
      <c r="F426" s="412"/>
      <c r="G426" s="412"/>
      <c r="H426" s="412"/>
      <c r="I426" s="412"/>
      <c r="J426" s="412"/>
      <c r="K426" s="412"/>
      <c r="L426" s="412"/>
      <c r="M426" s="412"/>
      <c r="N426" s="412"/>
      <c r="O426" s="412"/>
      <c r="P426" s="412"/>
      <c r="Q426" s="412"/>
      <c r="R426" s="412"/>
      <c r="S426" s="412"/>
      <c r="T426" s="412"/>
      <c r="U426" s="412"/>
      <c r="V426" s="412"/>
      <c r="W426" s="412"/>
      <c r="X426" s="412"/>
      <c r="Y426" s="412"/>
      <c r="Z426" s="412"/>
      <c r="AA426" s="66"/>
      <c r="AB426" s="66"/>
      <c r="AC426" s="80"/>
    </row>
    <row r="427" spans="1:68" ht="14.25" customHeight="1" x14ac:dyDescent="0.25">
      <c r="A427" s="398" t="s">
        <v>124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67"/>
      <c r="AB427" s="67"/>
      <c r="AC427" s="81"/>
    </row>
    <row r="428" spans="1:68" ht="27" customHeight="1" x14ac:dyDescent="0.25">
      <c r="A428" s="64" t="s">
        <v>546</v>
      </c>
      <c r="B428" s="64" t="s">
        <v>547</v>
      </c>
      <c r="C428" s="37">
        <v>4301011428</v>
      </c>
      <c r="D428" s="399">
        <v>4607091389708</v>
      </c>
      <c r="E428" s="399"/>
      <c r="F428" s="63">
        <v>0.45</v>
      </c>
      <c r="G428" s="38">
        <v>6</v>
      </c>
      <c r="H428" s="63">
        <v>2.7</v>
      </c>
      <c r="I428" s="63">
        <v>2.9</v>
      </c>
      <c r="J428" s="38">
        <v>156</v>
      </c>
      <c r="K428" s="38" t="s">
        <v>90</v>
      </c>
      <c r="L428" s="38"/>
      <c r="M428" s="39" t="s">
        <v>127</v>
      </c>
      <c r="N428" s="39"/>
      <c r="O428" s="38">
        <v>50</v>
      </c>
      <c r="P428" s="4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01"/>
      <c r="R428" s="401"/>
      <c r="S428" s="401"/>
      <c r="T428" s="402"/>
      <c r="U428" s="40" t="s">
        <v>48</v>
      </c>
      <c r="V428" s="40" t="s">
        <v>48</v>
      </c>
      <c r="W428" s="41" t="s">
        <v>0</v>
      </c>
      <c r="X428" s="59">
        <v>0</v>
      </c>
      <c r="Y428" s="56">
        <f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1" t="s">
        <v>69</v>
      </c>
      <c r="BM428" s="79">
        <f>IFERROR(X428*I428/H428,"0")</f>
        <v>0</v>
      </c>
      <c r="BN428" s="79">
        <f>IFERROR(Y428*I428/H428,"0")</f>
        <v>0</v>
      </c>
      <c r="BO428" s="79">
        <f>IFERROR(1/J428*(X428/H428),"0")</f>
        <v>0</v>
      </c>
      <c r="BP428" s="79">
        <f>IFERROR(1/J428*(Y428/H428),"0")</f>
        <v>0</v>
      </c>
    </row>
    <row r="429" spans="1:68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06"/>
      <c r="P429" s="403" t="s">
        <v>43</v>
      </c>
      <c r="Q429" s="404"/>
      <c r="R429" s="404"/>
      <c r="S429" s="404"/>
      <c r="T429" s="404"/>
      <c r="U429" s="404"/>
      <c r="V429" s="405"/>
      <c r="W429" s="43" t="s">
        <v>42</v>
      </c>
      <c r="X429" s="44">
        <f>IFERROR(X428/H428,"0")</f>
        <v>0</v>
      </c>
      <c r="Y429" s="44">
        <f>IFERROR(Y428/H428,"0")</f>
        <v>0</v>
      </c>
      <c r="Z429" s="44">
        <f>IFERROR(IF(Z428="",0,Z428),"0")</f>
        <v>0</v>
      </c>
      <c r="AA429" s="68"/>
      <c r="AB429" s="68"/>
      <c r="AC429" s="68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06"/>
      <c r="P430" s="403" t="s">
        <v>43</v>
      </c>
      <c r="Q430" s="404"/>
      <c r="R430" s="404"/>
      <c r="S430" s="404"/>
      <c r="T430" s="404"/>
      <c r="U430" s="404"/>
      <c r="V430" s="405"/>
      <c r="W430" s="43" t="s">
        <v>0</v>
      </c>
      <c r="X430" s="44">
        <f>IFERROR(SUM(X428:X428),"0")</f>
        <v>0</v>
      </c>
      <c r="Y430" s="44">
        <f>IFERROR(SUM(Y428:Y428),"0")</f>
        <v>0</v>
      </c>
      <c r="Z430" s="43"/>
      <c r="AA430" s="68"/>
      <c r="AB430" s="68"/>
      <c r="AC430" s="68"/>
    </row>
    <row r="431" spans="1:68" ht="14.25" customHeight="1" x14ac:dyDescent="0.25">
      <c r="A431" s="398" t="s">
        <v>81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67"/>
      <c r="AB431" s="67"/>
      <c r="AC431" s="81"/>
    </row>
    <row r="432" spans="1:68" ht="27" customHeight="1" x14ac:dyDescent="0.25">
      <c r="A432" s="64" t="s">
        <v>548</v>
      </c>
      <c r="B432" s="64" t="s">
        <v>549</v>
      </c>
      <c r="C432" s="37">
        <v>4301031322</v>
      </c>
      <c r="D432" s="399">
        <v>4607091389753</v>
      </c>
      <c r="E432" s="399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90</v>
      </c>
      <c r="L432" s="38"/>
      <c r="M432" s="39" t="s">
        <v>84</v>
      </c>
      <c r="N432" s="39"/>
      <c r="O432" s="38">
        <v>50</v>
      </c>
      <c r="P432" s="4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01"/>
      <c r="R432" s="401"/>
      <c r="S432" s="401"/>
      <c r="T432" s="402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ref="Y432:Y452" si="72"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ref="BM432:BM452" si="73">IFERROR(X432*I432/H432,"0")</f>
        <v>0</v>
      </c>
      <c r="BN432" s="79">
        <f t="shared" ref="BN432:BN452" si="74">IFERROR(Y432*I432/H432,"0")</f>
        <v>0</v>
      </c>
      <c r="BO432" s="79">
        <f t="shared" ref="BO432:BO452" si="75">IFERROR(1/J432*(X432/H432),"0")</f>
        <v>0</v>
      </c>
      <c r="BP432" s="79">
        <f t="shared" ref="BP432:BP452" si="76">IFERROR(1/J432*(Y432/H432),"0")</f>
        <v>0</v>
      </c>
    </row>
    <row r="433" spans="1:68" ht="27" customHeight="1" x14ac:dyDescent="0.25">
      <c r="A433" s="64" t="s">
        <v>548</v>
      </c>
      <c r="B433" s="64" t="s">
        <v>550</v>
      </c>
      <c r="C433" s="37">
        <v>4301031355</v>
      </c>
      <c r="D433" s="399">
        <v>4607091389753</v>
      </c>
      <c r="E433" s="399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90</v>
      </c>
      <c r="L433" s="38"/>
      <c r="M433" s="39" t="s">
        <v>84</v>
      </c>
      <c r="N433" s="39"/>
      <c r="O433" s="38">
        <v>50</v>
      </c>
      <c r="P433" s="4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01"/>
      <c r="R433" s="401"/>
      <c r="S433" s="401"/>
      <c r="T433" s="402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551</v>
      </c>
      <c r="B434" s="64" t="s">
        <v>552</v>
      </c>
      <c r="C434" s="37">
        <v>4301031323</v>
      </c>
      <c r="D434" s="399">
        <v>4607091389760</v>
      </c>
      <c r="E434" s="399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90</v>
      </c>
      <c r="L434" s="38"/>
      <c r="M434" s="39" t="s">
        <v>84</v>
      </c>
      <c r="N434" s="39"/>
      <c r="O434" s="38">
        <v>50</v>
      </c>
      <c r="P434" s="49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01"/>
      <c r="R434" s="401"/>
      <c r="S434" s="401"/>
      <c r="T434" s="402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>IFERROR(IF(Y434=0,"",ROUNDUP(Y434/H434,0)*0.00753),"")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553</v>
      </c>
      <c r="B435" s="64" t="s">
        <v>554</v>
      </c>
      <c r="C435" s="37">
        <v>4301031325</v>
      </c>
      <c r="D435" s="399">
        <v>4607091389746</v>
      </c>
      <c r="E435" s="399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90</v>
      </c>
      <c r="L435" s="38"/>
      <c r="M435" s="39" t="s">
        <v>84</v>
      </c>
      <c r="N435" s="39"/>
      <c r="O435" s="38">
        <v>50</v>
      </c>
      <c r="P435" s="4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01"/>
      <c r="R435" s="401"/>
      <c r="S435" s="401"/>
      <c r="T435" s="402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27" customHeight="1" x14ac:dyDescent="0.25">
      <c r="A436" s="64" t="s">
        <v>553</v>
      </c>
      <c r="B436" s="64" t="s">
        <v>555</v>
      </c>
      <c r="C436" s="37">
        <v>4301031356</v>
      </c>
      <c r="D436" s="399">
        <v>4607091389746</v>
      </c>
      <c r="E436" s="399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90</v>
      </c>
      <c r="L436" s="38"/>
      <c r="M436" s="39" t="s">
        <v>84</v>
      </c>
      <c r="N436" s="39"/>
      <c r="O436" s="38">
        <v>50</v>
      </c>
      <c r="P436" s="4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01"/>
      <c r="R436" s="401"/>
      <c r="S436" s="401"/>
      <c r="T436" s="402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556</v>
      </c>
      <c r="B437" s="64" t="s">
        <v>557</v>
      </c>
      <c r="C437" s="37">
        <v>4301031335</v>
      </c>
      <c r="D437" s="399">
        <v>4680115883147</v>
      </c>
      <c r="E437" s="399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85</v>
      </c>
      <c r="L437" s="38"/>
      <c r="M437" s="39" t="s">
        <v>84</v>
      </c>
      <c r="N437" s="39"/>
      <c r="O437" s="38">
        <v>50</v>
      </c>
      <c r="P437" s="4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01"/>
      <c r="R437" s="401"/>
      <c r="S437" s="401"/>
      <c r="T437" s="402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ref="Z437:Z451" si="77">IFERROR(IF(Y437=0,"",ROUNDUP(Y437/H437,0)*0.00502),"")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556</v>
      </c>
      <c r="B438" s="64" t="s">
        <v>558</v>
      </c>
      <c r="C438" s="37">
        <v>4301031257</v>
      </c>
      <c r="D438" s="399">
        <v>4680115883147</v>
      </c>
      <c r="E438" s="399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85</v>
      </c>
      <c r="L438" s="38"/>
      <c r="M438" s="39" t="s">
        <v>84</v>
      </c>
      <c r="N438" s="39"/>
      <c r="O438" s="38">
        <v>45</v>
      </c>
      <c r="P438" s="4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01"/>
      <c r="R438" s="401"/>
      <c r="S438" s="401"/>
      <c r="T438" s="402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559</v>
      </c>
      <c r="B439" s="64" t="s">
        <v>560</v>
      </c>
      <c r="C439" s="37">
        <v>4301031330</v>
      </c>
      <c r="D439" s="399">
        <v>4607091384338</v>
      </c>
      <c r="E439" s="399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85</v>
      </c>
      <c r="L439" s="38"/>
      <c r="M439" s="39" t="s">
        <v>84</v>
      </c>
      <c r="N439" s="39"/>
      <c r="O439" s="38">
        <v>50</v>
      </c>
      <c r="P439" s="4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401"/>
      <c r="R439" s="401"/>
      <c r="S439" s="401"/>
      <c r="T439" s="402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 t="shared" si="77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559</v>
      </c>
      <c r="B440" s="64" t="s">
        <v>561</v>
      </c>
      <c r="C440" s="37">
        <v>4301031178</v>
      </c>
      <c r="D440" s="399">
        <v>4607091384338</v>
      </c>
      <c r="E440" s="399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85</v>
      </c>
      <c r="L440" s="38"/>
      <c r="M440" s="39" t="s">
        <v>84</v>
      </c>
      <c r="N440" s="39"/>
      <c r="O440" s="38">
        <v>45</v>
      </c>
      <c r="P440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401"/>
      <c r="R440" s="401"/>
      <c r="S440" s="401"/>
      <c r="T440" s="402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si="77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37.5" customHeight="1" x14ac:dyDescent="0.25">
      <c r="A441" s="64" t="s">
        <v>562</v>
      </c>
      <c r="B441" s="64" t="s">
        <v>563</v>
      </c>
      <c r="C441" s="37">
        <v>4301031336</v>
      </c>
      <c r="D441" s="399">
        <v>4680115883154</v>
      </c>
      <c r="E441" s="399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48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01"/>
      <c r="R441" s="401"/>
      <c r="S441" s="401"/>
      <c r="T441" s="402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37.5" customHeight="1" x14ac:dyDescent="0.25">
      <c r="A442" s="64" t="s">
        <v>562</v>
      </c>
      <c r="B442" s="64" t="s">
        <v>564</v>
      </c>
      <c r="C442" s="37">
        <v>4301031254</v>
      </c>
      <c r="D442" s="399">
        <v>4680115883154</v>
      </c>
      <c r="E442" s="399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4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01"/>
      <c r="R442" s="401"/>
      <c r="S442" s="401"/>
      <c r="T442" s="402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37.5" customHeight="1" x14ac:dyDescent="0.25">
      <c r="A443" s="64" t="s">
        <v>565</v>
      </c>
      <c r="B443" s="64" t="s">
        <v>566</v>
      </c>
      <c r="C443" s="37">
        <v>4301031331</v>
      </c>
      <c r="D443" s="399">
        <v>4607091389524</v>
      </c>
      <c r="E443" s="399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50</v>
      </c>
      <c r="P443" s="49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01"/>
      <c r="R443" s="401"/>
      <c r="S443" s="401"/>
      <c r="T443" s="402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25">
      <c r="A444" s="64" t="s">
        <v>565</v>
      </c>
      <c r="B444" s="64" t="s">
        <v>567</v>
      </c>
      <c r="C444" s="37">
        <v>4301031361</v>
      </c>
      <c r="D444" s="399">
        <v>4607091389524</v>
      </c>
      <c r="E444" s="399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474" t="s">
        <v>568</v>
      </c>
      <c r="Q444" s="401"/>
      <c r="R444" s="401"/>
      <c r="S444" s="401"/>
      <c r="T444" s="402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569</v>
      </c>
      <c r="B445" s="64" t="s">
        <v>570</v>
      </c>
      <c r="C445" s="37">
        <v>4301031337</v>
      </c>
      <c r="D445" s="399">
        <v>4680115883161</v>
      </c>
      <c r="E445" s="399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47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01"/>
      <c r="R445" s="401"/>
      <c r="S445" s="401"/>
      <c r="T445" s="402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27" customHeight="1" x14ac:dyDescent="0.25">
      <c r="A446" s="64" t="s">
        <v>569</v>
      </c>
      <c r="B446" s="64" t="s">
        <v>571</v>
      </c>
      <c r="C446" s="37">
        <v>4301031258</v>
      </c>
      <c r="D446" s="399">
        <v>4680115883161</v>
      </c>
      <c r="E446" s="399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45</v>
      </c>
      <c r="P446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01"/>
      <c r="R446" s="401"/>
      <c r="S446" s="401"/>
      <c r="T446" s="402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27" customHeight="1" x14ac:dyDescent="0.25">
      <c r="A447" s="64" t="s">
        <v>572</v>
      </c>
      <c r="B447" s="64" t="s">
        <v>573</v>
      </c>
      <c r="C447" s="37">
        <v>4301031333</v>
      </c>
      <c r="D447" s="399">
        <v>4607091389531</v>
      </c>
      <c r="E447" s="399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47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01"/>
      <c r="R447" s="401"/>
      <c r="S447" s="401"/>
      <c r="T447" s="402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25">
      <c r="A448" s="64" t="s">
        <v>572</v>
      </c>
      <c r="B448" s="64" t="s">
        <v>574</v>
      </c>
      <c r="C448" s="37">
        <v>4301031358</v>
      </c>
      <c r="D448" s="399">
        <v>4607091389531</v>
      </c>
      <c r="E448" s="399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4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01"/>
      <c r="R448" s="401"/>
      <c r="S448" s="401"/>
      <c r="T448" s="402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575</v>
      </c>
      <c r="B449" s="64" t="s">
        <v>576</v>
      </c>
      <c r="C449" s="37">
        <v>4301031360</v>
      </c>
      <c r="D449" s="399">
        <v>4607091384345</v>
      </c>
      <c r="E449" s="399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4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01"/>
      <c r="R449" s="401"/>
      <c r="S449" s="401"/>
      <c r="T449" s="402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577</v>
      </c>
      <c r="B450" s="64" t="s">
        <v>578</v>
      </c>
      <c r="C450" s="37">
        <v>4301031338</v>
      </c>
      <c r="D450" s="399">
        <v>4680115883185</v>
      </c>
      <c r="E450" s="399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4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01"/>
      <c r="R450" s="401"/>
      <c r="S450" s="401"/>
      <c r="T450" s="402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577</v>
      </c>
      <c r="B451" s="64" t="s">
        <v>579</v>
      </c>
      <c r="C451" s="37">
        <v>4301031255</v>
      </c>
      <c r="D451" s="399">
        <v>4680115883185</v>
      </c>
      <c r="E451" s="399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45</v>
      </c>
      <c r="P451" s="4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01"/>
      <c r="R451" s="401"/>
      <c r="S451" s="401"/>
      <c r="T451" s="402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580</v>
      </c>
      <c r="B452" s="64" t="s">
        <v>581</v>
      </c>
      <c r="C452" s="37">
        <v>4301031236</v>
      </c>
      <c r="D452" s="399">
        <v>4680115882928</v>
      </c>
      <c r="E452" s="399"/>
      <c r="F452" s="63">
        <v>0.28000000000000003</v>
      </c>
      <c r="G452" s="38">
        <v>6</v>
      </c>
      <c r="H452" s="63">
        <v>1.68</v>
      </c>
      <c r="I452" s="63">
        <v>2.6</v>
      </c>
      <c r="J452" s="38">
        <v>156</v>
      </c>
      <c r="K452" s="38" t="s">
        <v>90</v>
      </c>
      <c r="L452" s="38"/>
      <c r="M452" s="39" t="s">
        <v>84</v>
      </c>
      <c r="N452" s="39"/>
      <c r="O452" s="38">
        <v>35</v>
      </c>
      <c r="P452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01"/>
      <c r="R452" s="401"/>
      <c r="S452" s="401"/>
      <c r="T452" s="402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>IFERROR(IF(Y452=0,"",ROUNDUP(Y452/H452,0)*0.00753),"")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x14ac:dyDescent="0.2">
      <c r="A453" s="393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06"/>
      <c r="P453" s="403" t="s">
        <v>43</v>
      </c>
      <c r="Q453" s="404"/>
      <c r="R453" s="404"/>
      <c r="S453" s="404"/>
      <c r="T453" s="404"/>
      <c r="U453" s="404"/>
      <c r="V453" s="405"/>
      <c r="W453" s="43" t="s">
        <v>42</v>
      </c>
      <c r="X453" s="4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8"/>
      <c r="AB453" s="68"/>
      <c r="AC453" s="68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6"/>
      <c r="P454" s="403" t="s">
        <v>43</v>
      </c>
      <c r="Q454" s="404"/>
      <c r="R454" s="404"/>
      <c r="S454" s="404"/>
      <c r="T454" s="404"/>
      <c r="U454" s="404"/>
      <c r="V454" s="405"/>
      <c r="W454" s="43" t="s">
        <v>0</v>
      </c>
      <c r="X454" s="44">
        <f>IFERROR(SUM(X432:X452),"0")</f>
        <v>0</v>
      </c>
      <c r="Y454" s="44">
        <f>IFERROR(SUM(Y432:Y452),"0")</f>
        <v>0</v>
      </c>
      <c r="Z454" s="43"/>
      <c r="AA454" s="68"/>
      <c r="AB454" s="68"/>
      <c r="AC454" s="68"/>
    </row>
    <row r="455" spans="1:68" ht="14.25" customHeight="1" x14ac:dyDescent="0.25">
      <c r="A455" s="398" t="s">
        <v>86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67"/>
      <c r="AB455" s="67"/>
      <c r="AC455" s="81"/>
    </row>
    <row r="456" spans="1:68" ht="27" customHeight="1" x14ac:dyDescent="0.25">
      <c r="A456" s="64" t="s">
        <v>582</v>
      </c>
      <c r="B456" s="64" t="s">
        <v>583</v>
      </c>
      <c r="C456" s="37">
        <v>4301051284</v>
      </c>
      <c r="D456" s="399">
        <v>4607091384352</v>
      </c>
      <c r="E456" s="399"/>
      <c r="F456" s="63">
        <v>0.6</v>
      </c>
      <c r="G456" s="38">
        <v>4</v>
      </c>
      <c r="H456" s="63">
        <v>2.4</v>
      </c>
      <c r="I456" s="63">
        <v>2.6459999999999999</v>
      </c>
      <c r="J456" s="38">
        <v>120</v>
      </c>
      <c r="K456" s="38" t="s">
        <v>90</v>
      </c>
      <c r="L456" s="38"/>
      <c r="M456" s="39" t="s">
        <v>130</v>
      </c>
      <c r="N456" s="39"/>
      <c r="O456" s="38">
        <v>45</v>
      </c>
      <c r="P456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01"/>
      <c r="R456" s="401"/>
      <c r="S456" s="401"/>
      <c r="T456" s="402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IFERROR(IF(Y456=0,"",ROUNDUP(Y456/H456,0)*0.00937),"")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3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ht="27" customHeight="1" x14ac:dyDescent="0.25">
      <c r="A457" s="64" t="s">
        <v>584</v>
      </c>
      <c r="B457" s="64" t="s">
        <v>585</v>
      </c>
      <c r="C457" s="37">
        <v>4301051431</v>
      </c>
      <c r="D457" s="399">
        <v>4607091389654</v>
      </c>
      <c r="E457" s="399"/>
      <c r="F457" s="63">
        <v>0.33</v>
      </c>
      <c r="G457" s="38">
        <v>6</v>
      </c>
      <c r="H457" s="63">
        <v>1.98</v>
      </c>
      <c r="I457" s="63">
        <v>2.258</v>
      </c>
      <c r="J457" s="38">
        <v>156</v>
      </c>
      <c r="K457" s="38" t="s">
        <v>90</v>
      </c>
      <c r="L457" s="38"/>
      <c r="M457" s="39" t="s">
        <v>130</v>
      </c>
      <c r="N457" s="39"/>
      <c r="O457" s="38">
        <v>45</v>
      </c>
      <c r="P457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01"/>
      <c r="R457" s="401"/>
      <c r="S457" s="401"/>
      <c r="T457" s="402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06"/>
      <c r="P458" s="403" t="s">
        <v>43</v>
      </c>
      <c r="Q458" s="404"/>
      <c r="R458" s="404"/>
      <c r="S458" s="404"/>
      <c r="T458" s="404"/>
      <c r="U458" s="404"/>
      <c r="V458" s="405"/>
      <c r="W458" s="43" t="s">
        <v>42</v>
      </c>
      <c r="X458" s="44">
        <f>IFERROR(X456/H456,"0")+IFERROR(X457/H457,"0")</f>
        <v>0</v>
      </c>
      <c r="Y458" s="44">
        <f>IFERROR(Y456/H456,"0")+IFERROR(Y457/H457,"0")</f>
        <v>0</v>
      </c>
      <c r="Z458" s="44">
        <f>IFERROR(IF(Z456="",0,Z456),"0")+IFERROR(IF(Z457="",0,Z457),"0")</f>
        <v>0</v>
      </c>
      <c r="AA458" s="68"/>
      <c r="AB458" s="68"/>
      <c r="AC458" s="68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06"/>
      <c r="P459" s="403" t="s">
        <v>43</v>
      </c>
      <c r="Q459" s="404"/>
      <c r="R459" s="404"/>
      <c r="S459" s="404"/>
      <c r="T459" s="404"/>
      <c r="U459" s="404"/>
      <c r="V459" s="405"/>
      <c r="W459" s="43" t="s">
        <v>0</v>
      </c>
      <c r="X459" s="44">
        <f>IFERROR(SUM(X456:X457),"0")</f>
        <v>0</v>
      </c>
      <c r="Y459" s="44">
        <f>IFERROR(SUM(Y456:Y457),"0")</f>
        <v>0</v>
      </c>
      <c r="Z459" s="43"/>
      <c r="AA459" s="68"/>
      <c r="AB459" s="68"/>
      <c r="AC459" s="68"/>
    </row>
    <row r="460" spans="1:68" ht="14.25" customHeight="1" x14ac:dyDescent="0.25">
      <c r="A460" s="398" t="s">
        <v>110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67"/>
      <c r="AB460" s="67"/>
      <c r="AC460" s="81"/>
    </row>
    <row r="461" spans="1:68" ht="27" customHeight="1" x14ac:dyDescent="0.25">
      <c r="A461" s="64" t="s">
        <v>586</v>
      </c>
      <c r="B461" s="64" t="s">
        <v>587</v>
      </c>
      <c r="C461" s="37">
        <v>4301032047</v>
      </c>
      <c r="D461" s="399">
        <v>4680115884342</v>
      </c>
      <c r="E461" s="399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589</v>
      </c>
      <c r="L461" s="38"/>
      <c r="M461" s="39" t="s">
        <v>588</v>
      </c>
      <c r="N461" s="39"/>
      <c r="O461" s="38">
        <v>60</v>
      </c>
      <c r="P461" s="4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01"/>
      <c r="R461" s="401"/>
      <c r="S461" s="401"/>
      <c r="T461" s="402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06"/>
      <c r="P462" s="403" t="s">
        <v>43</v>
      </c>
      <c r="Q462" s="404"/>
      <c r="R462" s="404"/>
      <c r="S462" s="404"/>
      <c r="T462" s="404"/>
      <c r="U462" s="404"/>
      <c r="V462" s="405"/>
      <c r="W462" s="43" t="s">
        <v>42</v>
      </c>
      <c r="X462" s="44">
        <f>IFERROR(X461/H461,"0")</f>
        <v>0</v>
      </c>
      <c r="Y462" s="44">
        <f>IFERROR(Y461/H461,"0")</f>
        <v>0</v>
      </c>
      <c r="Z462" s="44">
        <f>IFERROR(IF(Z461="",0,Z461),"0")</f>
        <v>0</v>
      </c>
      <c r="AA462" s="68"/>
      <c r="AB462" s="68"/>
      <c r="AC462" s="68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6"/>
      <c r="P463" s="403" t="s">
        <v>43</v>
      </c>
      <c r="Q463" s="404"/>
      <c r="R463" s="404"/>
      <c r="S463" s="404"/>
      <c r="T463" s="404"/>
      <c r="U463" s="404"/>
      <c r="V463" s="405"/>
      <c r="W463" s="43" t="s">
        <v>0</v>
      </c>
      <c r="X463" s="44">
        <f>IFERROR(SUM(X461:X461),"0")</f>
        <v>0</v>
      </c>
      <c r="Y463" s="44">
        <f>IFERROR(SUM(Y461:Y461),"0")</f>
        <v>0</v>
      </c>
      <c r="Z463" s="43"/>
      <c r="AA463" s="68"/>
      <c r="AB463" s="68"/>
      <c r="AC463" s="68"/>
    </row>
    <row r="464" spans="1:68" ht="16.5" customHeight="1" x14ac:dyDescent="0.25">
      <c r="A464" s="412" t="s">
        <v>590</v>
      </c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2"/>
      <c r="O464" s="412"/>
      <c r="P464" s="412"/>
      <c r="Q464" s="412"/>
      <c r="R464" s="412"/>
      <c r="S464" s="412"/>
      <c r="T464" s="412"/>
      <c r="U464" s="412"/>
      <c r="V464" s="412"/>
      <c r="W464" s="412"/>
      <c r="X464" s="412"/>
      <c r="Y464" s="412"/>
      <c r="Z464" s="412"/>
      <c r="AA464" s="66"/>
      <c r="AB464" s="66"/>
      <c r="AC464" s="80"/>
    </row>
    <row r="465" spans="1:68" ht="14.25" customHeight="1" x14ac:dyDescent="0.25">
      <c r="A465" s="398" t="s">
        <v>160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67"/>
      <c r="AB465" s="67"/>
      <c r="AC465" s="81"/>
    </row>
    <row r="466" spans="1:68" ht="27" customHeight="1" x14ac:dyDescent="0.25">
      <c r="A466" s="64" t="s">
        <v>591</v>
      </c>
      <c r="B466" s="64" t="s">
        <v>592</v>
      </c>
      <c r="C466" s="37">
        <v>4301020315</v>
      </c>
      <c r="D466" s="399">
        <v>4607091389364</v>
      </c>
      <c r="E466" s="399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90</v>
      </c>
      <c r="L466" s="38"/>
      <c r="M466" s="39" t="s">
        <v>84</v>
      </c>
      <c r="N466" s="39"/>
      <c r="O466" s="38">
        <v>40</v>
      </c>
      <c r="P466" s="4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01"/>
      <c r="R466" s="401"/>
      <c r="S466" s="401"/>
      <c r="T466" s="402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39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6"/>
      <c r="P467" s="403" t="s">
        <v>43</v>
      </c>
      <c r="Q467" s="404"/>
      <c r="R467" s="404"/>
      <c r="S467" s="404"/>
      <c r="T467" s="404"/>
      <c r="U467" s="404"/>
      <c r="V467" s="405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6"/>
      <c r="P468" s="403" t="s">
        <v>43</v>
      </c>
      <c r="Q468" s="404"/>
      <c r="R468" s="404"/>
      <c r="S468" s="404"/>
      <c r="T468" s="404"/>
      <c r="U468" s="404"/>
      <c r="V468" s="405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398" t="s">
        <v>81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67"/>
      <c r="AB469" s="67"/>
      <c r="AC469" s="81"/>
    </row>
    <row r="470" spans="1:68" ht="27" customHeight="1" x14ac:dyDescent="0.25">
      <c r="A470" s="64" t="s">
        <v>593</v>
      </c>
      <c r="B470" s="64" t="s">
        <v>594</v>
      </c>
      <c r="C470" s="37">
        <v>4301031324</v>
      </c>
      <c r="D470" s="399">
        <v>4607091389739</v>
      </c>
      <c r="E470" s="399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90</v>
      </c>
      <c r="L470" s="38"/>
      <c r="M470" s="39" t="s">
        <v>84</v>
      </c>
      <c r="N470" s="39"/>
      <c r="O470" s="38">
        <v>50</v>
      </c>
      <c r="P470" s="46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401"/>
      <c r="R470" s="401"/>
      <c r="S470" s="401"/>
      <c r="T470" s="402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5" si="78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5" si="79">IFERROR(X470*I470/H470,"0")</f>
        <v>0</v>
      </c>
      <c r="BN470" s="79">
        <f t="shared" ref="BN470:BN475" si="80">IFERROR(Y470*I470/H470,"0")</f>
        <v>0</v>
      </c>
      <c r="BO470" s="79">
        <f t="shared" ref="BO470:BO475" si="81">IFERROR(1/J470*(X470/H470),"0")</f>
        <v>0</v>
      </c>
      <c r="BP470" s="79">
        <f t="shared" ref="BP470:BP475" si="82">IFERROR(1/J470*(Y470/H470),"0")</f>
        <v>0</v>
      </c>
    </row>
    <row r="471" spans="1:68" ht="27" customHeight="1" x14ac:dyDescent="0.25">
      <c r="A471" s="64" t="s">
        <v>593</v>
      </c>
      <c r="B471" s="64" t="s">
        <v>595</v>
      </c>
      <c r="C471" s="37">
        <v>4301031212</v>
      </c>
      <c r="D471" s="399">
        <v>4607091389739</v>
      </c>
      <c r="E471" s="399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90</v>
      </c>
      <c r="L471" s="38"/>
      <c r="M471" s="39" t="s">
        <v>127</v>
      </c>
      <c r="N471" s="39"/>
      <c r="O471" s="38">
        <v>45</v>
      </c>
      <c r="P471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01"/>
      <c r="R471" s="401"/>
      <c r="S471" s="401"/>
      <c r="T471" s="402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8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9"/>
        <v>0</v>
      </c>
      <c r="BN471" s="79">
        <f t="shared" si="80"/>
        <v>0</v>
      </c>
      <c r="BO471" s="79">
        <f t="shared" si="81"/>
        <v>0</v>
      </c>
      <c r="BP471" s="79">
        <f t="shared" si="82"/>
        <v>0</v>
      </c>
    </row>
    <row r="472" spans="1:68" ht="27" customHeight="1" x14ac:dyDescent="0.25">
      <c r="A472" s="64" t="s">
        <v>596</v>
      </c>
      <c r="B472" s="64" t="s">
        <v>597</v>
      </c>
      <c r="C472" s="37">
        <v>4301031363</v>
      </c>
      <c r="D472" s="399">
        <v>4607091389425</v>
      </c>
      <c r="E472" s="399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85</v>
      </c>
      <c r="L472" s="38"/>
      <c r="M472" s="39" t="s">
        <v>84</v>
      </c>
      <c r="N472" s="39"/>
      <c r="O472" s="38">
        <v>50</v>
      </c>
      <c r="P472" s="46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01"/>
      <c r="R472" s="401"/>
      <c r="S472" s="401"/>
      <c r="T472" s="402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8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9"/>
        <v>0</v>
      </c>
      <c r="BN472" s="79">
        <f t="shared" si="80"/>
        <v>0</v>
      </c>
      <c r="BO472" s="79">
        <f t="shared" si="81"/>
        <v>0</v>
      </c>
      <c r="BP472" s="79">
        <f t="shared" si="82"/>
        <v>0</v>
      </c>
    </row>
    <row r="473" spans="1:68" ht="27" customHeight="1" x14ac:dyDescent="0.25">
      <c r="A473" s="64" t="s">
        <v>598</v>
      </c>
      <c r="B473" s="64" t="s">
        <v>599</v>
      </c>
      <c r="C473" s="37">
        <v>4301031334</v>
      </c>
      <c r="D473" s="399">
        <v>4680115880771</v>
      </c>
      <c r="E473" s="399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85</v>
      </c>
      <c r="L473" s="38"/>
      <c r="M473" s="39" t="s">
        <v>84</v>
      </c>
      <c r="N473" s="39"/>
      <c r="O473" s="38">
        <v>50</v>
      </c>
      <c r="P473" s="46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01"/>
      <c r="R473" s="401"/>
      <c r="S473" s="401"/>
      <c r="T473" s="402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8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9"/>
        <v>0</v>
      </c>
      <c r="BN473" s="79">
        <f t="shared" si="80"/>
        <v>0</v>
      </c>
      <c r="BO473" s="79">
        <f t="shared" si="81"/>
        <v>0</v>
      </c>
      <c r="BP473" s="79">
        <f t="shared" si="82"/>
        <v>0</v>
      </c>
    </row>
    <row r="474" spans="1:68" ht="27" customHeight="1" x14ac:dyDescent="0.25">
      <c r="A474" s="64" t="s">
        <v>600</v>
      </c>
      <c r="B474" s="64" t="s">
        <v>601</v>
      </c>
      <c r="C474" s="37">
        <v>4301031327</v>
      </c>
      <c r="D474" s="399">
        <v>4607091389500</v>
      </c>
      <c r="E474" s="399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4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01"/>
      <c r="R474" s="401"/>
      <c r="S474" s="401"/>
      <c r="T474" s="402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25">
      <c r="A475" s="64" t="s">
        <v>600</v>
      </c>
      <c r="B475" s="64" t="s">
        <v>602</v>
      </c>
      <c r="C475" s="37">
        <v>4301031173</v>
      </c>
      <c r="D475" s="399">
        <v>4607091389500</v>
      </c>
      <c r="E475" s="399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45</v>
      </c>
      <c r="P475" s="4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01"/>
      <c r="R475" s="401"/>
      <c r="S475" s="401"/>
      <c r="T475" s="402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06"/>
      <c r="P476" s="403" t="s">
        <v>43</v>
      </c>
      <c r="Q476" s="404"/>
      <c r="R476" s="404"/>
      <c r="S476" s="404"/>
      <c r="T476" s="404"/>
      <c r="U476" s="404"/>
      <c r="V476" s="405"/>
      <c r="W476" s="43" t="s">
        <v>42</v>
      </c>
      <c r="X476" s="44">
        <f>IFERROR(X470/H470,"0")+IFERROR(X471/H471,"0")+IFERROR(X472/H472,"0")+IFERROR(X473/H473,"0")+IFERROR(X474/H474,"0")+IFERROR(X475/H475,"0")</f>
        <v>0</v>
      </c>
      <c r="Y476" s="44">
        <f>IFERROR(Y470/H470,"0")+IFERROR(Y471/H471,"0")+IFERROR(Y472/H472,"0")+IFERROR(Y473/H473,"0")+IFERROR(Y474/H474,"0")+IFERROR(Y475/H475,"0")</f>
        <v>0</v>
      </c>
      <c r="Z476" s="44">
        <f>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06"/>
      <c r="P477" s="403" t="s">
        <v>43</v>
      </c>
      <c r="Q477" s="404"/>
      <c r="R477" s="404"/>
      <c r="S477" s="404"/>
      <c r="T477" s="404"/>
      <c r="U477" s="404"/>
      <c r="V477" s="405"/>
      <c r="W477" s="43" t="s">
        <v>0</v>
      </c>
      <c r="X477" s="44">
        <f>IFERROR(SUM(X470:X475),"0")</f>
        <v>0</v>
      </c>
      <c r="Y477" s="44">
        <f>IFERROR(SUM(Y470:Y475),"0")</f>
        <v>0</v>
      </c>
      <c r="Z477" s="43"/>
      <c r="AA477" s="68"/>
      <c r="AB477" s="68"/>
      <c r="AC477" s="68"/>
    </row>
    <row r="478" spans="1:68" ht="14.25" customHeight="1" x14ac:dyDescent="0.25">
      <c r="A478" s="398" t="s">
        <v>119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67"/>
      <c r="AB478" s="67"/>
      <c r="AC478" s="81"/>
    </row>
    <row r="479" spans="1:68" ht="27" customHeight="1" x14ac:dyDescent="0.25">
      <c r="A479" s="64" t="s">
        <v>603</v>
      </c>
      <c r="B479" s="64" t="s">
        <v>604</v>
      </c>
      <c r="C479" s="37">
        <v>4301170010</v>
      </c>
      <c r="D479" s="399">
        <v>4680115884090</v>
      </c>
      <c r="E479" s="399"/>
      <c r="F479" s="63">
        <v>0.11</v>
      </c>
      <c r="G479" s="38">
        <v>12</v>
      </c>
      <c r="H479" s="63">
        <v>1.32</v>
      </c>
      <c r="I479" s="63">
        <v>1.88</v>
      </c>
      <c r="J479" s="38">
        <v>200</v>
      </c>
      <c r="K479" s="38" t="s">
        <v>589</v>
      </c>
      <c r="L479" s="38"/>
      <c r="M479" s="39" t="s">
        <v>588</v>
      </c>
      <c r="N479" s="39"/>
      <c r="O479" s="38">
        <v>150</v>
      </c>
      <c r="P479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01"/>
      <c r="R479" s="401"/>
      <c r="S479" s="401"/>
      <c r="T479" s="402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6"/>
      <c r="P480" s="403" t="s">
        <v>43</v>
      </c>
      <c r="Q480" s="404"/>
      <c r="R480" s="404"/>
      <c r="S480" s="404"/>
      <c r="T480" s="404"/>
      <c r="U480" s="404"/>
      <c r="V480" s="405"/>
      <c r="W480" s="43" t="s">
        <v>42</v>
      </c>
      <c r="X480" s="44">
        <f>IFERROR(X479/H479,"0")</f>
        <v>0</v>
      </c>
      <c r="Y480" s="44">
        <f>IFERROR(Y479/H479,"0")</f>
        <v>0</v>
      </c>
      <c r="Z480" s="44">
        <f>IFERROR(IF(Z479="",0,Z479),"0")</f>
        <v>0</v>
      </c>
      <c r="AA480" s="68"/>
      <c r="AB480" s="68"/>
      <c r="AC480" s="68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06"/>
      <c r="P481" s="403" t="s">
        <v>43</v>
      </c>
      <c r="Q481" s="404"/>
      <c r="R481" s="404"/>
      <c r="S481" s="404"/>
      <c r="T481" s="404"/>
      <c r="U481" s="404"/>
      <c r="V481" s="405"/>
      <c r="W481" s="43" t="s">
        <v>0</v>
      </c>
      <c r="X481" s="44">
        <f>IFERROR(SUM(X479:X479),"0")</f>
        <v>0</v>
      </c>
      <c r="Y481" s="44">
        <f>IFERROR(SUM(Y479:Y479),"0")</f>
        <v>0</v>
      </c>
      <c r="Z481" s="43"/>
      <c r="AA481" s="68"/>
      <c r="AB481" s="68"/>
      <c r="AC481" s="68"/>
    </row>
    <row r="482" spans="1:68" ht="16.5" customHeight="1" x14ac:dyDescent="0.25">
      <c r="A482" s="412" t="s">
        <v>605</v>
      </c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2"/>
      <c r="O482" s="412"/>
      <c r="P482" s="412"/>
      <c r="Q482" s="412"/>
      <c r="R482" s="412"/>
      <c r="S482" s="412"/>
      <c r="T482" s="412"/>
      <c r="U482" s="412"/>
      <c r="V482" s="412"/>
      <c r="W482" s="412"/>
      <c r="X482" s="412"/>
      <c r="Y482" s="412"/>
      <c r="Z482" s="412"/>
      <c r="AA482" s="66"/>
      <c r="AB482" s="66"/>
      <c r="AC482" s="80"/>
    </row>
    <row r="483" spans="1:68" ht="14.25" customHeight="1" x14ac:dyDescent="0.25">
      <c r="A483" s="398" t="s">
        <v>81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67"/>
      <c r="AB483" s="67"/>
      <c r="AC483" s="81"/>
    </row>
    <row r="484" spans="1:68" ht="27" customHeight="1" x14ac:dyDescent="0.25">
      <c r="A484" s="64" t="s">
        <v>606</v>
      </c>
      <c r="B484" s="64" t="s">
        <v>607</v>
      </c>
      <c r="C484" s="37">
        <v>4301031294</v>
      </c>
      <c r="D484" s="399">
        <v>4680115885189</v>
      </c>
      <c r="E484" s="399"/>
      <c r="F484" s="63">
        <v>0.2</v>
      </c>
      <c r="G484" s="38">
        <v>6</v>
      </c>
      <c r="H484" s="63">
        <v>1.2</v>
      </c>
      <c r="I484" s="63">
        <v>1.3720000000000001</v>
      </c>
      <c r="J484" s="38">
        <v>234</v>
      </c>
      <c r="K484" s="38" t="s">
        <v>85</v>
      </c>
      <c r="L484" s="38"/>
      <c r="M484" s="39" t="s">
        <v>84</v>
      </c>
      <c r="N484" s="39"/>
      <c r="O484" s="38">
        <v>40</v>
      </c>
      <c r="P484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01"/>
      <c r="R484" s="401"/>
      <c r="S484" s="401"/>
      <c r="T484" s="402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IFERROR(IF(Y484=0,"",ROUNDUP(Y484/H484,0)*0.00502),"")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4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t="27" customHeight="1" x14ac:dyDescent="0.25">
      <c r="A485" s="64" t="s">
        <v>608</v>
      </c>
      <c r="B485" s="64" t="s">
        <v>609</v>
      </c>
      <c r="C485" s="37">
        <v>4301031293</v>
      </c>
      <c r="D485" s="399">
        <v>4680115885172</v>
      </c>
      <c r="E485" s="399"/>
      <c r="F485" s="63">
        <v>0.2</v>
      </c>
      <c r="G485" s="38">
        <v>6</v>
      </c>
      <c r="H485" s="63">
        <v>1.2</v>
      </c>
      <c r="I485" s="63">
        <v>1.3</v>
      </c>
      <c r="J485" s="38">
        <v>234</v>
      </c>
      <c r="K485" s="38" t="s">
        <v>85</v>
      </c>
      <c r="L485" s="38"/>
      <c r="M485" s="39" t="s">
        <v>84</v>
      </c>
      <c r="N485" s="39"/>
      <c r="O485" s="38">
        <v>40</v>
      </c>
      <c r="P485" s="4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01"/>
      <c r="R485" s="401"/>
      <c r="S485" s="401"/>
      <c r="T485" s="402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IFERROR(IF(Y485=0,"",ROUNDUP(Y485/H485,0)*0.00502),"")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5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t="27" customHeight="1" x14ac:dyDescent="0.25">
      <c r="A486" s="64" t="s">
        <v>610</v>
      </c>
      <c r="B486" s="64" t="s">
        <v>611</v>
      </c>
      <c r="C486" s="37">
        <v>4301031291</v>
      </c>
      <c r="D486" s="399">
        <v>4680115885110</v>
      </c>
      <c r="E486" s="399"/>
      <c r="F486" s="63">
        <v>0.2</v>
      </c>
      <c r="G486" s="38">
        <v>6</v>
      </c>
      <c r="H486" s="63">
        <v>1.2</v>
      </c>
      <c r="I486" s="63">
        <v>2.02</v>
      </c>
      <c r="J486" s="38">
        <v>234</v>
      </c>
      <c r="K486" s="38" t="s">
        <v>85</v>
      </c>
      <c r="L486" s="38"/>
      <c r="M486" s="39" t="s">
        <v>84</v>
      </c>
      <c r="N486" s="39"/>
      <c r="O486" s="38">
        <v>35</v>
      </c>
      <c r="P486" s="4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01"/>
      <c r="R486" s="401"/>
      <c r="S486" s="401"/>
      <c r="T486" s="402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06"/>
      <c r="P487" s="403" t="s">
        <v>43</v>
      </c>
      <c r="Q487" s="404"/>
      <c r="R487" s="404"/>
      <c r="S487" s="404"/>
      <c r="T487" s="404"/>
      <c r="U487" s="404"/>
      <c r="V487" s="405"/>
      <c r="W487" s="43" t="s">
        <v>42</v>
      </c>
      <c r="X487" s="44">
        <f>IFERROR(X484/H484,"0")+IFERROR(X485/H485,"0")+IFERROR(X486/H486,"0")</f>
        <v>0</v>
      </c>
      <c r="Y487" s="44">
        <f>IFERROR(Y484/H484,"0")+IFERROR(Y485/H485,"0")+IFERROR(Y486/H486,"0")</f>
        <v>0</v>
      </c>
      <c r="Z487" s="44">
        <f>IFERROR(IF(Z484="",0,Z484),"0")+IFERROR(IF(Z485="",0,Z485),"0")+IFERROR(IF(Z486="",0,Z486),"0")</f>
        <v>0</v>
      </c>
      <c r="AA487" s="68"/>
      <c r="AB487" s="68"/>
      <c r="AC487" s="68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06"/>
      <c r="P488" s="403" t="s">
        <v>43</v>
      </c>
      <c r="Q488" s="404"/>
      <c r="R488" s="404"/>
      <c r="S488" s="404"/>
      <c r="T488" s="404"/>
      <c r="U488" s="404"/>
      <c r="V488" s="405"/>
      <c r="W488" s="43" t="s">
        <v>0</v>
      </c>
      <c r="X488" s="44">
        <f>IFERROR(SUM(X484:X486),"0")</f>
        <v>0</v>
      </c>
      <c r="Y488" s="44">
        <f>IFERROR(SUM(Y484:Y486),"0")</f>
        <v>0</v>
      </c>
      <c r="Z488" s="43"/>
      <c r="AA488" s="68"/>
      <c r="AB488" s="68"/>
      <c r="AC488" s="68"/>
    </row>
    <row r="489" spans="1:68" ht="16.5" customHeight="1" x14ac:dyDescent="0.25">
      <c r="A489" s="412" t="s">
        <v>612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412"/>
      <c r="AA489" s="66"/>
      <c r="AB489" s="66"/>
      <c r="AC489" s="80"/>
    </row>
    <row r="490" spans="1:68" ht="14.25" customHeight="1" x14ac:dyDescent="0.25">
      <c r="A490" s="398" t="s">
        <v>81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67"/>
      <c r="AB490" s="67"/>
      <c r="AC490" s="81"/>
    </row>
    <row r="491" spans="1:68" ht="27" customHeight="1" x14ac:dyDescent="0.25">
      <c r="A491" s="64" t="s">
        <v>613</v>
      </c>
      <c r="B491" s="64" t="s">
        <v>614</v>
      </c>
      <c r="C491" s="37">
        <v>4301031261</v>
      </c>
      <c r="D491" s="399">
        <v>4680115885103</v>
      </c>
      <c r="E491" s="399"/>
      <c r="F491" s="63">
        <v>0.27</v>
      </c>
      <c r="G491" s="38">
        <v>6</v>
      </c>
      <c r="H491" s="63">
        <v>1.62</v>
      </c>
      <c r="I491" s="63">
        <v>1.82</v>
      </c>
      <c r="J491" s="38">
        <v>156</v>
      </c>
      <c r="K491" s="38" t="s">
        <v>90</v>
      </c>
      <c r="L491" s="38"/>
      <c r="M491" s="39" t="s">
        <v>84</v>
      </c>
      <c r="N491" s="39"/>
      <c r="O491" s="38">
        <v>40</v>
      </c>
      <c r="P491" s="4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01"/>
      <c r="R491" s="401"/>
      <c r="S491" s="401"/>
      <c r="T491" s="402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IFERROR(IF(Y491=0,"",ROUNDUP(Y491/H491,0)*0.00753),"")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7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39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6"/>
      <c r="P492" s="403" t="s">
        <v>43</v>
      </c>
      <c r="Q492" s="404"/>
      <c r="R492" s="404"/>
      <c r="S492" s="404"/>
      <c r="T492" s="404"/>
      <c r="U492" s="404"/>
      <c r="V492" s="405"/>
      <c r="W492" s="43" t="s">
        <v>42</v>
      </c>
      <c r="X492" s="44">
        <f>IFERROR(X491/H491,"0")</f>
        <v>0</v>
      </c>
      <c r="Y492" s="44">
        <f>IFERROR(Y491/H491,"0")</f>
        <v>0</v>
      </c>
      <c r="Z492" s="44">
        <f>IFERROR(IF(Z491="",0,Z491),"0")</f>
        <v>0</v>
      </c>
      <c r="AA492" s="68"/>
      <c r="AB492" s="68"/>
      <c r="AC492" s="68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6"/>
      <c r="P493" s="403" t="s">
        <v>43</v>
      </c>
      <c r="Q493" s="404"/>
      <c r="R493" s="404"/>
      <c r="S493" s="404"/>
      <c r="T493" s="404"/>
      <c r="U493" s="404"/>
      <c r="V493" s="405"/>
      <c r="W493" s="43" t="s">
        <v>0</v>
      </c>
      <c r="X493" s="44">
        <f>IFERROR(SUM(X491:X491),"0")</f>
        <v>0</v>
      </c>
      <c r="Y493" s="44">
        <f>IFERROR(SUM(Y491:Y491),"0")</f>
        <v>0</v>
      </c>
      <c r="Z493" s="43"/>
      <c r="AA493" s="68"/>
      <c r="AB493" s="68"/>
      <c r="AC493" s="68"/>
    </row>
    <row r="494" spans="1:68" ht="27.75" customHeight="1" x14ac:dyDescent="0.2">
      <c r="A494" s="435" t="s">
        <v>615</v>
      </c>
      <c r="B494" s="435"/>
      <c r="C494" s="435"/>
      <c r="D494" s="435"/>
      <c r="E494" s="435"/>
      <c r="F494" s="435"/>
      <c r="G494" s="435"/>
      <c r="H494" s="435"/>
      <c r="I494" s="435"/>
      <c r="J494" s="435"/>
      <c r="K494" s="435"/>
      <c r="L494" s="435"/>
      <c r="M494" s="435"/>
      <c r="N494" s="435"/>
      <c r="O494" s="435"/>
      <c r="P494" s="435"/>
      <c r="Q494" s="435"/>
      <c r="R494" s="435"/>
      <c r="S494" s="435"/>
      <c r="T494" s="435"/>
      <c r="U494" s="435"/>
      <c r="V494" s="435"/>
      <c r="W494" s="435"/>
      <c r="X494" s="435"/>
      <c r="Y494" s="435"/>
      <c r="Z494" s="435"/>
      <c r="AA494" s="55"/>
      <c r="AB494" s="55"/>
      <c r="AC494" s="55"/>
    </row>
    <row r="495" spans="1:68" ht="16.5" customHeight="1" x14ac:dyDescent="0.25">
      <c r="A495" s="412" t="s">
        <v>615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412"/>
      <c r="Z495" s="412"/>
      <c r="AA495" s="66"/>
      <c r="AB495" s="66"/>
      <c r="AC495" s="80"/>
    </row>
    <row r="496" spans="1:68" ht="14.25" customHeight="1" x14ac:dyDescent="0.25">
      <c r="A496" s="398" t="s">
        <v>124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67"/>
      <c r="AB496" s="67"/>
      <c r="AC496" s="81"/>
    </row>
    <row r="497" spans="1:68" ht="27" customHeight="1" x14ac:dyDescent="0.25">
      <c r="A497" s="64" t="s">
        <v>616</v>
      </c>
      <c r="B497" s="64" t="s">
        <v>617</v>
      </c>
      <c r="C497" s="37">
        <v>4301011795</v>
      </c>
      <c r="D497" s="399">
        <v>4607091389067</v>
      </c>
      <c r="E497" s="399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128</v>
      </c>
      <c r="L497" s="38"/>
      <c r="M497" s="39" t="s">
        <v>127</v>
      </c>
      <c r="N497" s="39"/>
      <c r="O497" s="38">
        <v>60</v>
      </c>
      <c r="P497" s="4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01"/>
      <c r="R497" s="401"/>
      <c r="S497" s="401"/>
      <c r="T497" s="402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ref="Y497:Y504" si="83">IFERROR(IF(X497="",0,CEILING((X497/$H497),1)*$H497),"")</f>
        <v>0</v>
      </c>
      <c r="Z497" s="42" t="str">
        <f t="shared" ref="Z497:Z502" si="84">IFERROR(IF(Y497=0,"",ROUNDUP(Y497/H497,0)*0.01196),"")</f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ref="BM497:BM504" si="85">IFERROR(X497*I497/H497,"0")</f>
        <v>0</v>
      </c>
      <c r="BN497" s="79">
        <f t="shared" ref="BN497:BN504" si="86">IFERROR(Y497*I497/H497,"0")</f>
        <v>0</v>
      </c>
      <c r="BO497" s="79">
        <f t="shared" ref="BO497:BO504" si="87">IFERROR(1/J497*(X497/H497),"0")</f>
        <v>0</v>
      </c>
      <c r="BP497" s="79">
        <f t="shared" ref="BP497:BP504" si="88">IFERROR(1/J497*(Y497/H497),"0")</f>
        <v>0</v>
      </c>
    </row>
    <row r="498" spans="1:68" ht="27" customHeight="1" x14ac:dyDescent="0.25">
      <c r="A498" s="64" t="s">
        <v>618</v>
      </c>
      <c r="B498" s="64" t="s">
        <v>619</v>
      </c>
      <c r="C498" s="37">
        <v>4301011961</v>
      </c>
      <c r="D498" s="399">
        <v>4680115885271</v>
      </c>
      <c r="E498" s="399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128</v>
      </c>
      <c r="L498" s="38"/>
      <c r="M498" s="39" t="s">
        <v>127</v>
      </c>
      <c r="N498" s="39"/>
      <c r="O498" s="38">
        <v>60</v>
      </c>
      <c r="P498" s="4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01"/>
      <c r="R498" s="401"/>
      <c r="S498" s="401"/>
      <c r="T498" s="402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83"/>
        <v>0</v>
      </c>
      <c r="Z498" s="42" t="str">
        <f t="shared" si="84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5"/>
        <v>0</v>
      </c>
      <c r="BN498" s="79">
        <f t="shared" si="86"/>
        <v>0</v>
      </c>
      <c r="BO498" s="79">
        <f t="shared" si="87"/>
        <v>0</v>
      </c>
      <c r="BP498" s="79">
        <f t="shared" si="88"/>
        <v>0</v>
      </c>
    </row>
    <row r="499" spans="1:68" ht="16.5" customHeight="1" x14ac:dyDescent="0.25">
      <c r="A499" s="64" t="s">
        <v>620</v>
      </c>
      <c r="B499" s="64" t="s">
        <v>621</v>
      </c>
      <c r="C499" s="37">
        <v>4301011774</v>
      </c>
      <c r="D499" s="399">
        <v>4680115884502</v>
      </c>
      <c r="E499" s="399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128</v>
      </c>
      <c r="L499" s="38"/>
      <c r="M499" s="39" t="s">
        <v>127</v>
      </c>
      <c r="N499" s="39"/>
      <c r="O499" s="38">
        <v>60</v>
      </c>
      <c r="P499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01"/>
      <c r="R499" s="401"/>
      <c r="S499" s="401"/>
      <c r="T499" s="402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83"/>
        <v>0</v>
      </c>
      <c r="Z499" s="42" t="str">
        <f t="shared" si="84"/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5"/>
        <v>0</v>
      </c>
      <c r="BN499" s="79">
        <f t="shared" si="86"/>
        <v>0</v>
      </c>
      <c r="BO499" s="79">
        <f t="shared" si="87"/>
        <v>0</v>
      </c>
      <c r="BP499" s="79">
        <f t="shared" si="88"/>
        <v>0</v>
      </c>
    </row>
    <row r="500" spans="1:68" ht="27" customHeight="1" x14ac:dyDescent="0.25">
      <c r="A500" s="64" t="s">
        <v>622</v>
      </c>
      <c r="B500" s="64" t="s">
        <v>623</v>
      </c>
      <c r="C500" s="37">
        <v>4301011771</v>
      </c>
      <c r="D500" s="399">
        <v>4607091389104</v>
      </c>
      <c r="E500" s="399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128</v>
      </c>
      <c r="L500" s="38"/>
      <c r="M500" s="39" t="s">
        <v>127</v>
      </c>
      <c r="N500" s="39"/>
      <c r="O500" s="38">
        <v>60</v>
      </c>
      <c r="P500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01"/>
      <c r="R500" s="401"/>
      <c r="S500" s="401"/>
      <c r="T500" s="402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83"/>
        <v>0</v>
      </c>
      <c r="Z500" s="42" t="str">
        <f t="shared" si="84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5"/>
        <v>0</v>
      </c>
      <c r="BN500" s="79">
        <f t="shared" si="86"/>
        <v>0</v>
      </c>
      <c r="BO500" s="79">
        <f t="shared" si="87"/>
        <v>0</v>
      </c>
      <c r="BP500" s="79">
        <f t="shared" si="88"/>
        <v>0</v>
      </c>
    </row>
    <row r="501" spans="1:68" ht="16.5" customHeight="1" x14ac:dyDescent="0.25">
      <c r="A501" s="64" t="s">
        <v>624</v>
      </c>
      <c r="B501" s="64" t="s">
        <v>625</v>
      </c>
      <c r="C501" s="37">
        <v>4301011799</v>
      </c>
      <c r="D501" s="399">
        <v>4680115884519</v>
      </c>
      <c r="E501" s="399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128</v>
      </c>
      <c r="L501" s="38"/>
      <c r="M501" s="39" t="s">
        <v>130</v>
      </c>
      <c r="N501" s="39"/>
      <c r="O501" s="38">
        <v>60</v>
      </c>
      <c r="P501" s="4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01"/>
      <c r="R501" s="401"/>
      <c r="S501" s="401"/>
      <c r="T501" s="402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27" customHeight="1" x14ac:dyDescent="0.25">
      <c r="A502" s="64" t="s">
        <v>626</v>
      </c>
      <c r="B502" s="64" t="s">
        <v>627</v>
      </c>
      <c r="C502" s="37">
        <v>4301011376</v>
      </c>
      <c r="D502" s="399">
        <v>4680115885226</v>
      </c>
      <c r="E502" s="399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128</v>
      </c>
      <c r="L502" s="38"/>
      <c r="M502" s="39" t="s">
        <v>130</v>
      </c>
      <c r="N502" s="39"/>
      <c r="O502" s="38">
        <v>60</v>
      </c>
      <c r="P502" s="4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01"/>
      <c r="R502" s="401"/>
      <c r="S502" s="401"/>
      <c r="T502" s="402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25">
      <c r="A503" s="64" t="s">
        <v>628</v>
      </c>
      <c r="B503" s="64" t="s">
        <v>629</v>
      </c>
      <c r="C503" s="37">
        <v>4301011778</v>
      </c>
      <c r="D503" s="399">
        <v>4680115880603</v>
      </c>
      <c r="E503" s="399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90</v>
      </c>
      <c r="L503" s="38"/>
      <c r="M503" s="39" t="s">
        <v>127</v>
      </c>
      <c r="N503" s="39"/>
      <c r="O503" s="38">
        <v>60</v>
      </c>
      <c r="P503" s="4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01"/>
      <c r="R503" s="401"/>
      <c r="S503" s="401"/>
      <c r="T503" s="402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27" customHeight="1" x14ac:dyDescent="0.25">
      <c r="A504" s="64" t="s">
        <v>630</v>
      </c>
      <c r="B504" s="64" t="s">
        <v>631</v>
      </c>
      <c r="C504" s="37">
        <v>4301011784</v>
      </c>
      <c r="D504" s="399">
        <v>4607091389982</v>
      </c>
      <c r="E504" s="399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90</v>
      </c>
      <c r="L504" s="38"/>
      <c r="M504" s="39" t="s">
        <v>127</v>
      </c>
      <c r="N504" s="39"/>
      <c r="O504" s="38">
        <v>60</v>
      </c>
      <c r="P504" s="4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01"/>
      <c r="R504" s="401"/>
      <c r="S504" s="401"/>
      <c r="T504" s="402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06"/>
      <c r="P505" s="403" t="s">
        <v>43</v>
      </c>
      <c r="Q505" s="404"/>
      <c r="R505" s="404"/>
      <c r="S505" s="404"/>
      <c r="T505" s="404"/>
      <c r="U505" s="404"/>
      <c r="V505" s="405"/>
      <c r="W505" s="43" t="s">
        <v>42</v>
      </c>
      <c r="X505" s="44">
        <f>IFERROR(X497/H497,"0")+IFERROR(X498/H498,"0")+IFERROR(X499/H499,"0")+IFERROR(X500/H500,"0")+IFERROR(X501/H501,"0")+IFERROR(X502/H502,"0")+IFERROR(X503/H503,"0")+IFERROR(X504/H504,"0")</f>
        <v>0</v>
      </c>
      <c r="Y505" s="44">
        <f>IFERROR(Y497/H497,"0")+IFERROR(Y498/H498,"0")+IFERROR(Y499/H499,"0")+IFERROR(Y500/H500,"0")+IFERROR(Y501/H501,"0")+IFERROR(Y502/H502,"0")+IFERROR(Y503/H503,"0")+IFERROR(Y504/H504,"0")</f>
        <v>0</v>
      </c>
      <c r="Z505" s="44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8"/>
      <c r="AB505" s="68"/>
      <c r="AC505" s="68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6"/>
      <c r="P506" s="403" t="s">
        <v>43</v>
      </c>
      <c r="Q506" s="404"/>
      <c r="R506" s="404"/>
      <c r="S506" s="404"/>
      <c r="T506" s="404"/>
      <c r="U506" s="404"/>
      <c r="V506" s="405"/>
      <c r="W506" s="43" t="s">
        <v>0</v>
      </c>
      <c r="X506" s="44">
        <f>IFERROR(SUM(X497:X504),"0")</f>
        <v>0</v>
      </c>
      <c r="Y506" s="44">
        <f>IFERROR(SUM(Y497:Y504),"0")</f>
        <v>0</v>
      </c>
      <c r="Z506" s="43"/>
      <c r="AA506" s="68"/>
      <c r="AB506" s="68"/>
      <c r="AC506" s="68"/>
    </row>
    <row r="507" spans="1:68" ht="14.25" customHeight="1" x14ac:dyDescent="0.25">
      <c r="A507" s="398" t="s">
        <v>160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67"/>
      <c r="AB507" s="67"/>
      <c r="AC507" s="81"/>
    </row>
    <row r="508" spans="1:68" ht="16.5" customHeight="1" x14ac:dyDescent="0.25">
      <c r="A508" s="64" t="s">
        <v>632</v>
      </c>
      <c r="B508" s="64" t="s">
        <v>633</v>
      </c>
      <c r="C508" s="37">
        <v>4301020222</v>
      </c>
      <c r="D508" s="399">
        <v>4607091388930</v>
      </c>
      <c r="E508" s="399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128</v>
      </c>
      <c r="L508" s="38"/>
      <c r="M508" s="39" t="s">
        <v>127</v>
      </c>
      <c r="N508" s="39"/>
      <c r="O508" s="38">
        <v>55</v>
      </c>
      <c r="P508" s="4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01"/>
      <c r="R508" s="401"/>
      <c r="S508" s="401"/>
      <c r="T508" s="402"/>
      <c r="U508" s="40" t="s">
        <v>48</v>
      </c>
      <c r="V508" s="40" t="s">
        <v>48</v>
      </c>
      <c r="W508" s="41" t="s">
        <v>0</v>
      </c>
      <c r="X508" s="59">
        <v>0</v>
      </c>
      <c r="Y508" s="56">
        <f>IFERROR(IF(X508="",0,CEILING((X508/$H508),1)*$H508),"")</f>
        <v>0</v>
      </c>
      <c r="Z508" s="42" t="str">
        <f>IFERROR(IF(Y508=0,"",ROUNDUP(Y508/H508,0)*0.01196),"")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6" t="s">
        <v>69</v>
      </c>
      <c r="BM508" s="79">
        <f>IFERROR(X508*I508/H508,"0")</f>
        <v>0</v>
      </c>
      <c r="BN508" s="79">
        <f>IFERROR(Y508*I508/H508,"0")</f>
        <v>0</v>
      </c>
      <c r="BO508" s="79">
        <f>IFERROR(1/J508*(X508/H508),"0")</f>
        <v>0</v>
      </c>
      <c r="BP508" s="79">
        <f>IFERROR(1/J508*(Y508/H508),"0")</f>
        <v>0</v>
      </c>
    </row>
    <row r="509" spans="1:68" ht="16.5" customHeight="1" x14ac:dyDescent="0.25">
      <c r="A509" s="64" t="s">
        <v>634</v>
      </c>
      <c r="B509" s="64" t="s">
        <v>635</v>
      </c>
      <c r="C509" s="37">
        <v>4301020206</v>
      </c>
      <c r="D509" s="399">
        <v>4680115880054</v>
      </c>
      <c r="E509" s="399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90</v>
      </c>
      <c r="L509" s="38"/>
      <c r="M509" s="39" t="s">
        <v>127</v>
      </c>
      <c r="N509" s="39"/>
      <c r="O509" s="38">
        <v>55</v>
      </c>
      <c r="P509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01"/>
      <c r="R509" s="401"/>
      <c r="S509" s="401"/>
      <c r="T509" s="402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7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x14ac:dyDescent="0.2">
      <c r="A510" s="393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06"/>
      <c r="P510" s="403" t="s">
        <v>43</v>
      </c>
      <c r="Q510" s="404"/>
      <c r="R510" s="404"/>
      <c r="S510" s="404"/>
      <c r="T510" s="404"/>
      <c r="U510" s="404"/>
      <c r="V510" s="405"/>
      <c r="W510" s="43" t="s">
        <v>42</v>
      </c>
      <c r="X510" s="44">
        <f>IFERROR(X508/H508,"0")+IFERROR(X509/H509,"0")</f>
        <v>0</v>
      </c>
      <c r="Y510" s="44">
        <f>IFERROR(Y508/H508,"0")+IFERROR(Y509/H509,"0")</f>
        <v>0</v>
      </c>
      <c r="Z510" s="44">
        <f>IFERROR(IF(Z508="",0,Z508),"0")+IFERROR(IF(Z509="",0,Z509),"0")</f>
        <v>0</v>
      </c>
      <c r="AA510" s="68"/>
      <c r="AB510" s="68"/>
      <c r="AC510" s="68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06"/>
      <c r="P511" s="403" t="s">
        <v>43</v>
      </c>
      <c r="Q511" s="404"/>
      <c r="R511" s="404"/>
      <c r="S511" s="404"/>
      <c r="T511" s="404"/>
      <c r="U511" s="404"/>
      <c r="V511" s="405"/>
      <c r="W511" s="43" t="s">
        <v>0</v>
      </c>
      <c r="X511" s="44">
        <f>IFERROR(SUM(X508:X509),"0")</f>
        <v>0</v>
      </c>
      <c r="Y511" s="44">
        <f>IFERROR(SUM(Y508:Y509),"0")</f>
        <v>0</v>
      </c>
      <c r="Z511" s="43"/>
      <c r="AA511" s="68"/>
      <c r="AB511" s="68"/>
      <c r="AC511" s="68"/>
    </row>
    <row r="512" spans="1:68" ht="14.25" customHeight="1" x14ac:dyDescent="0.25">
      <c r="A512" s="398" t="s">
        <v>81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67"/>
      <c r="AB512" s="67"/>
      <c r="AC512" s="81"/>
    </row>
    <row r="513" spans="1:68" ht="27" customHeight="1" x14ac:dyDescent="0.25">
      <c r="A513" s="64" t="s">
        <v>636</v>
      </c>
      <c r="B513" s="64" t="s">
        <v>637</v>
      </c>
      <c r="C513" s="37">
        <v>4301031252</v>
      </c>
      <c r="D513" s="399">
        <v>4680115883116</v>
      </c>
      <c r="E513" s="399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128</v>
      </c>
      <c r="L513" s="38"/>
      <c r="M513" s="39" t="s">
        <v>127</v>
      </c>
      <c r="N513" s="39"/>
      <c r="O513" s="38">
        <v>60</v>
      </c>
      <c r="P513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01"/>
      <c r="R513" s="401"/>
      <c r="S513" s="401"/>
      <c r="T513" s="402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ref="Y513:Y518" si="89"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ref="BM513:BM518" si="90">IFERROR(X513*I513/H513,"0")</f>
        <v>0</v>
      </c>
      <c r="BN513" s="79">
        <f t="shared" ref="BN513:BN518" si="91">IFERROR(Y513*I513/H513,"0")</f>
        <v>0</v>
      </c>
      <c r="BO513" s="79">
        <f t="shared" ref="BO513:BO518" si="92">IFERROR(1/J513*(X513/H513),"0")</f>
        <v>0</v>
      </c>
      <c r="BP513" s="79">
        <f t="shared" ref="BP513:BP518" si="93">IFERROR(1/J513*(Y513/H513),"0")</f>
        <v>0</v>
      </c>
    </row>
    <row r="514" spans="1:68" ht="27" customHeight="1" x14ac:dyDescent="0.25">
      <c r="A514" s="64" t="s">
        <v>638</v>
      </c>
      <c r="B514" s="64" t="s">
        <v>639</v>
      </c>
      <c r="C514" s="37">
        <v>4301031248</v>
      </c>
      <c r="D514" s="399">
        <v>4680115883093</v>
      </c>
      <c r="E514" s="399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128</v>
      </c>
      <c r="L514" s="38"/>
      <c r="M514" s="39" t="s">
        <v>84</v>
      </c>
      <c r="N514" s="39"/>
      <c r="O514" s="38">
        <v>60</v>
      </c>
      <c r="P514" s="4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01"/>
      <c r="R514" s="401"/>
      <c r="S514" s="401"/>
      <c r="T514" s="402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9"/>
        <v>0</v>
      </c>
      <c r="Z514" s="42" t="str">
        <f>IFERROR(IF(Y514=0,"",ROUNDUP(Y514/H514,0)*0.01196),"")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90"/>
        <v>0</v>
      </c>
      <c r="BN514" s="79">
        <f t="shared" si="91"/>
        <v>0</v>
      </c>
      <c r="BO514" s="79">
        <f t="shared" si="92"/>
        <v>0</v>
      </c>
      <c r="BP514" s="79">
        <f t="shared" si="93"/>
        <v>0</v>
      </c>
    </row>
    <row r="515" spans="1:68" ht="27" customHeight="1" x14ac:dyDescent="0.25">
      <c r="A515" s="64" t="s">
        <v>640</v>
      </c>
      <c r="B515" s="64" t="s">
        <v>641</v>
      </c>
      <c r="C515" s="37">
        <v>4301031250</v>
      </c>
      <c r="D515" s="399">
        <v>4680115883109</v>
      </c>
      <c r="E515" s="399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128</v>
      </c>
      <c r="L515" s="38"/>
      <c r="M515" s="39" t="s">
        <v>84</v>
      </c>
      <c r="N515" s="39"/>
      <c r="O515" s="38">
        <v>60</v>
      </c>
      <c r="P515" s="4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01"/>
      <c r="R515" s="401"/>
      <c r="S515" s="401"/>
      <c r="T515" s="402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9"/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90"/>
        <v>0</v>
      </c>
      <c r="BN515" s="79">
        <f t="shared" si="91"/>
        <v>0</v>
      </c>
      <c r="BO515" s="79">
        <f t="shared" si="92"/>
        <v>0</v>
      </c>
      <c r="BP515" s="79">
        <f t="shared" si="93"/>
        <v>0</v>
      </c>
    </row>
    <row r="516" spans="1:68" ht="27" customHeight="1" x14ac:dyDescent="0.25">
      <c r="A516" s="64" t="s">
        <v>642</v>
      </c>
      <c r="B516" s="64" t="s">
        <v>643</v>
      </c>
      <c r="C516" s="37">
        <v>4301031249</v>
      </c>
      <c r="D516" s="399">
        <v>4680115882072</v>
      </c>
      <c r="E516" s="399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90</v>
      </c>
      <c r="L516" s="38"/>
      <c r="M516" s="39" t="s">
        <v>127</v>
      </c>
      <c r="N516" s="39"/>
      <c r="O516" s="38">
        <v>60</v>
      </c>
      <c r="P516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01"/>
      <c r="R516" s="401"/>
      <c r="S516" s="401"/>
      <c r="T516" s="402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9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90"/>
        <v>0</v>
      </c>
      <c r="BN516" s="79">
        <f t="shared" si="91"/>
        <v>0</v>
      </c>
      <c r="BO516" s="79">
        <f t="shared" si="92"/>
        <v>0</v>
      </c>
      <c r="BP516" s="79">
        <f t="shared" si="93"/>
        <v>0</v>
      </c>
    </row>
    <row r="517" spans="1:68" ht="27" customHeight="1" x14ac:dyDescent="0.25">
      <c r="A517" s="64" t="s">
        <v>644</v>
      </c>
      <c r="B517" s="64" t="s">
        <v>645</v>
      </c>
      <c r="C517" s="37">
        <v>4301031251</v>
      </c>
      <c r="D517" s="399">
        <v>4680115882102</v>
      </c>
      <c r="E517" s="399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90</v>
      </c>
      <c r="L517" s="38"/>
      <c r="M517" s="39" t="s">
        <v>84</v>
      </c>
      <c r="N517" s="39"/>
      <c r="O517" s="38">
        <v>60</v>
      </c>
      <c r="P517" s="4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01"/>
      <c r="R517" s="401"/>
      <c r="S517" s="401"/>
      <c r="T517" s="402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25">
      <c r="A518" s="64" t="s">
        <v>646</v>
      </c>
      <c r="B518" s="64" t="s">
        <v>647</v>
      </c>
      <c r="C518" s="37">
        <v>4301031253</v>
      </c>
      <c r="D518" s="399">
        <v>4680115882096</v>
      </c>
      <c r="E518" s="399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90</v>
      </c>
      <c r="L518" s="38"/>
      <c r="M518" s="39" t="s">
        <v>84</v>
      </c>
      <c r="N518" s="39"/>
      <c r="O518" s="38">
        <v>60</v>
      </c>
      <c r="P518" s="4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01"/>
      <c r="R518" s="401"/>
      <c r="S518" s="401"/>
      <c r="T518" s="402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06"/>
      <c r="P519" s="403" t="s">
        <v>43</v>
      </c>
      <c r="Q519" s="404"/>
      <c r="R519" s="404"/>
      <c r="S519" s="404"/>
      <c r="T519" s="404"/>
      <c r="U519" s="404"/>
      <c r="V519" s="405"/>
      <c r="W519" s="43" t="s">
        <v>42</v>
      </c>
      <c r="X519" s="44">
        <f>IFERROR(X513/H513,"0")+IFERROR(X514/H514,"0")+IFERROR(X515/H515,"0")+IFERROR(X516/H516,"0")+IFERROR(X517/H517,"0")+IFERROR(X518/H518,"0")</f>
        <v>0</v>
      </c>
      <c r="Y519" s="44">
        <f>IFERROR(Y513/H513,"0")+IFERROR(Y514/H514,"0")+IFERROR(Y515/H515,"0")+IFERROR(Y516/H516,"0")+IFERROR(Y517/H517,"0")+IFERROR(Y518/H518,"0")</f>
        <v>0</v>
      </c>
      <c r="Z519" s="44">
        <f>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06"/>
      <c r="P520" s="403" t="s">
        <v>43</v>
      </c>
      <c r="Q520" s="404"/>
      <c r="R520" s="404"/>
      <c r="S520" s="404"/>
      <c r="T520" s="404"/>
      <c r="U520" s="404"/>
      <c r="V520" s="405"/>
      <c r="W520" s="43" t="s">
        <v>0</v>
      </c>
      <c r="X520" s="44">
        <f>IFERROR(SUM(X513:X518),"0")</f>
        <v>0</v>
      </c>
      <c r="Y520" s="44">
        <f>IFERROR(SUM(Y513:Y518),"0")</f>
        <v>0</v>
      </c>
      <c r="Z520" s="43"/>
      <c r="AA520" s="68"/>
      <c r="AB520" s="68"/>
      <c r="AC520" s="68"/>
    </row>
    <row r="521" spans="1:68" ht="14.25" customHeight="1" x14ac:dyDescent="0.25">
      <c r="A521" s="398" t="s">
        <v>86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67"/>
      <c r="AB521" s="67"/>
      <c r="AC521" s="81"/>
    </row>
    <row r="522" spans="1:68" ht="16.5" customHeight="1" x14ac:dyDescent="0.25">
      <c r="A522" s="64" t="s">
        <v>648</v>
      </c>
      <c r="B522" s="64" t="s">
        <v>649</v>
      </c>
      <c r="C522" s="37">
        <v>4301051230</v>
      </c>
      <c r="D522" s="399">
        <v>4607091383409</v>
      </c>
      <c r="E522" s="399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128</v>
      </c>
      <c r="L522" s="38"/>
      <c r="M522" s="39" t="s">
        <v>84</v>
      </c>
      <c r="N522" s="39"/>
      <c r="O522" s="38">
        <v>45</v>
      </c>
      <c r="P522" s="4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01"/>
      <c r="R522" s="401"/>
      <c r="S522" s="401"/>
      <c r="T522" s="402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4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650</v>
      </c>
      <c r="B523" s="64" t="s">
        <v>651</v>
      </c>
      <c r="C523" s="37">
        <v>4301051231</v>
      </c>
      <c r="D523" s="399">
        <v>4607091383416</v>
      </c>
      <c r="E523" s="399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128</v>
      </c>
      <c r="L523" s="38"/>
      <c r="M523" s="39" t="s">
        <v>84</v>
      </c>
      <c r="N523" s="39"/>
      <c r="O523" s="38">
        <v>45</v>
      </c>
      <c r="P523" s="4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01"/>
      <c r="R523" s="401"/>
      <c r="S523" s="401"/>
      <c r="T523" s="402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5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27" customHeight="1" x14ac:dyDescent="0.25">
      <c r="A524" s="64" t="s">
        <v>652</v>
      </c>
      <c r="B524" s="64" t="s">
        <v>653</v>
      </c>
      <c r="C524" s="37">
        <v>4301051058</v>
      </c>
      <c r="D524" s="399">
        <v>4680115883536</v>
      </c>
      <c r="E524" s="399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90</v>
      </c>
      <c r="L524" s="38"/>
      <c r="M524" s="39" t="s">
        <v>84</v>
      </c>
      <c r="N524" s="39"/>
      <c r="O524" s="38">
        <v>45</v>
      </c>
      <c r="P524" s="4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01"/>
      <c r="R524" s="401"/>
      <c r="S524" s="401"/>
      <c r="T524" s="402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IFERROR(IF(Y524=0,"",ROUNDUP(Y524/H524,0)*0.00753),"")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06"/>
      <c r="P525" s="403" t="s">
        <v>43</v>
      </c>
      <c r="Q525" s="404"/>
      <c r="R525" s="404"/>
      <c r="S525" s="404"/>
      <c r="T525" s="404"/>
      <c r="U525" s="404"/>
      <c r="V525" s="405"/>
      <c r="W525" s="43" t="s">
        <v>42</v>
      </c>
      <c r="X525" s="44">
        <f>IFERROR(X522/H522,"0")+IFERROR(X523/H523,"0")+IFERROR(X524/H524,"0")</f>
        <v>0</v>
      </c>
      <c r="Y525" s="44">
        <f>IFERROR(Y522/H522,"0")+IFERROR(Y523/H523,"0")+IFERROR(Y524/H524,"0")</f>
        <v>0</v>
      </c>
      <c r="Z525" s="44">
        <f>IFERROR(IF(Z522="",0,Z522),"0")+IFERROR(IF(Z523="",0,Z523),"0")+IFERROR(IF(Z524="",0,Z524),"0")</f>
        <v>0</v>
      </c>
      <c r="AA525" s="68"/>
      <c r="AB525" s="68"/>
      <c r="AC525" s="68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06"/>
      <c r="P526" s="403" t="s">
        <v>43</v>
      </c>
      <c r="Q526" s="404"/>
      <c r="R526" s="404"/>
      <c r="S526" s="404"/>
      <c r="T526" s="404"/>
      <c r="U526" s="404"/>
      <c r="V526" s="405"/>
      <c r="W526" s="43" t="s">
        <v>0</v>
      </c>
      <c r="X526" s="44">
        <f>IFERROR(SUM(X522:X524),"0")</f>
        <v>0</v>
      </c>
      <c r="Y526" s="44">
        <f>IFERROR(SUM(Y522:Y524),"0")</f>
        <v>0</v>
      </c>
      <c r="Z526" s="43"/>
      <c r="AA526" s="68"/>
      <c r="AB526" s="68"/>
      <c r="AC526" s="68"/>
    </row>
    <row r="527" spans="1:68" ht="14.25" customHeight="1" x14ac:dyDescent="0.25">
      <c r="A527" s="398" t="s">
        <v>181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67"/>
      <c r="AB527" s="67"/>
      <c r="AC527" s="81"/>
    </row>
    <row r="528" spans="1:68" ht="16.5" customHeight="1" x14ac:dyDescent="0.25">
      <c r="A528" s="64" t="s">
        <v>654</v>
      </c>
      <c r="B528" s="64" t="s">
        <v>655</v>
      </c>
      <c r="C528" s="37">
        <v>4301060363</v>
      </c>
      <c r="D528" s="399">
        <v>4680115885035</v>
      </c>
      <c r="E528" s="399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128</v>
      </c>
      <c r="L528" s="38"/>
      <c r="M528" s="39" t="s">
        <v>84</v>
      </c>
      <c r="N528" s="39"/>
      <c r="O528" s="38">
        <v>35</v>
      </c>
      <c r="P528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01"/>
      <c r="R528" s="401"/>
      <c r="S528" s="401"/>
      <c r="T528" s="402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7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6"/>
      <c r="P529" s="403" t="s">
        <v>43</v>
      </c>
      <c r="Q529" s="404"/>
      <c r="R529" s="404"/>
      <c r="S529" s="404"/>
      <c r="T529" s="404"/>
      <c r="U529" s="404"/>
      <c r="V529" s="405"/>
      <c r="W529" s="43" t="s">
        <v>42</v>
      </c>
      <c r="X529" s="44">
        <f>IFERROR(X528/H528,"0")</f>
        <v>0</v>
      </c>
      <c r="Y529" s="44">
        <f>IFERROR(Y528/H528,"0")</f>
        <v>0</v>
      </c>
      <c r="Z529" s="44">
        <f>IFERROR(IF(Z528="",0,Z528),"0")</f>
        <v>0</v>
      </c>
      <c r="AA529" s="68"/>
      <c r="AB529" s="68"/>
      <c r="AC529" s="68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06"/>
      <c r="P530" s="403" t="s">
        <v>43</v>
      </c>
      <c r="Q530" s="404"/>
      <c r="R530" s="404"/>
      <c r="S530" s="404"/>
      <c r="T530" s="404"/>
      <c r="U530" s="404"/>
      <c r="V530" s="405"/>
      <c r="W530" s="43" t="s">
        <v>0</v>
      </c>
      <c r="X530" s="44">
        <f>IFERROR(SUM(X528:X528),"0")</f>
        <v>0</v>
      </c>
      <c r="Y530" s="44">
        <f>IFERROR(SUM(Y528:Y528),"0")</f>
        <v>0</v>
      </c>
      <c r="Z530" s="43"/>
      <c r="AA530" s="68"/>
      <c r="AB530" s="68"/>
      <c r="AC530" s="68"/>
    </row>
    <row r="531" spans="1:68" ht="27.75" customHeight="1" x14ac:dyDescent="0.2">
      <c r="A531" s="435" t="s">
        <v>656</v>
      </c>
      <c r="B531" s="435"/>
      <c r="C531" s="435"/>
      <c r="D531" s="435"/>
      <c r="E531" s="435"/>
      <c r="F531" s="435"/>
      <c r="G531" s="435"/>
      <c r="H531" s="435"/>
      <c r="I531" s="435"/>
      <c r="J531" s="435"/>
      <c r="K531" s="435"/>
      <c r="L531" s="435"/>
      <c r="M531" s="435"/>
      <c r="N531" s="435"/>
      <c r="O531" s="435"/>
      <c r="P531" s="435"/>
      <c r="Q531" s="435"/>
      <c r="R531" s="435"/>
      <c r="S531" s="435"/>
      <c r="T531" s="435"/>
      <c r="U531" s="435"/>
      <c r="V531" s="435"/>
      <c r="W531" s="435"/>
      <c r="X531" s="435"/>
      <c r="Y531" s="435"/>
      <c r="Z531" s="435"/>
      <c r="AA531" s="55"/>
      <c r="AB531" s="55"/>
      <c r="AC531" s="55"/>
    </row>
    <row r="532" spans="1:68" ht="16.5" customHeight="1" x14ac:dyDescent="0.25">
      <c r="A532" s="412" t="s">
        <v>656</v>
      </c>
      <c r="B532" s="412"/>
      <c r="C532" s="412"/>
      <c r="D532" s="412"/>
      <c r="E532" s="412"/>
      <c r="F532" s="412"/>
      <c r="G532" s="412"/>
      <c r="H532" s="412"/>
      <c r="I532" s="412"/>
      <c r="J532" s="412"/>
      <c r="K532" s="412"/>
      <c r="L532" s="412"/>
      <c r="M532" s="412"/>
      <c r="N532" s="412"/>
      <c r="O532" s="412"/>
      <c r="P532" s="412"/>
      <c r="Q532" s="412"/>
      <c r="R532" s="412"/>
      <c r="S532" s="412"/>
      <c r="T532" s="412"/>
      <c r="U532" s="412"/>
      <c r="V532" s="412"/>
      <c r="W532" s="412"/>
      <c r="X532" s="412"/>
      <c r="Y532" s="412"/>
      <c r="Z532" s="412"/>
      <c r="AA532" s="66"/>
      <c r="AB532" s="66"/>
      <c r="AC532" s="80"/>
    </row>
    <row r="533" spans="1:68" ht="14.25" customHeight="1" x14ac:dyDescent="0.25">
      <c r="A533" s="398" t="s">
        <v>124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67"/>
      <c r="AB533" s="67"/>
      <c r="AC533" s="81"/>
    </row>
    <row r="534" spans="1:68" ht="27" customHeight="1" x14ac:dyDescent="0.25">
      <c r="A534" s="64" t="s">
        <v>657</v>
      </c>
      <c r="B534" s="64" t="s">
        <v>658</v>
      </c>
      <c r="C534" s="37">
        <v>4301011763</v>
      </c>
      <c r="D534" s="399">
        <v>4640242181011</v>
      </c>
      <c r="E534" s="399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128</v>
      </c>
      <c r="L534" s="38"/>
      <c r="M534" s="39" t="s">
        <v>130</v>
      </c>
      <c r="N534" s="39"/>
      <c r="O534" s="38">
        <v>55</v>
      </c>
      <c r="P534" s="436" t="s">
        <v>659</v>
      </c>
      <c r="Q534" s="401"/>
      <c r="R534" s="401"/>
      <c r="S534" s="401"/>
      <c r="T534" s="402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ref="Y534:Y540" si="94"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ref="BM534:BM540" si="95">IFERROR(X534*I534/H534,"0")</f>
        <v>0</v>
      </c>
      <c r="BN534" s="79">
        <f t="shared" ref="BN534:BN540" si="96">IFERROR(Y534*I534/H534,"0")</f>
        <v>0</v>
      </c>
      <c r="BO534" s="79">
        <f t="shared" ref="BO534:BO540" si="97">IFERROR(1/J534*(X534/H534),"0")</f>
        <v>0</v>
      </c>
      <c r="BP534" s="79">
        <f t="shared" ref="BP534:BP540" si="98">IFERROR(1/J534*(Y534/H534),"0")</f>
        <v>0</v>
      </c>
    </row>
    <row r="535" spans="1:68" ht="27" customHeight="1" x14ac:dyDescent="0.25">
      <c r="A535" s="64" t="s">
        <v>660</v>
      </c>
      <c r="B535" s="64" t="s">
        <v>661</v>
      </c>
      <c r="C535" s="37">
        <v>4301011585</v>
      </c>
      <c r="D535" s="399">
        <v>4640242180441</v>
      </c>
      <c r="E535" s="399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128</v>
      </c>
      <c r="L535" s="38"/>
      <c r="M535" s="39" t="s">
        <v>127</v>
      </c>
      <c r="N535" s="39"/>
      <c r="O535" s="38">
        <v>50</v>
      </c>
      <c r="P535" s="437" t="s">
        <v>662</v>
      </c>
      <c r="Q535" s="401"/>
      <c r="R535" s="401"/>
      <c r="S535" s="401"/>
      <c r="T535" s="402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94"/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5"/>
        <v>0</v>
      </c>
      <c r="BN535" s="79">
        <f t="shared" si="96"/>
        <v>0</v>
      </c>
      <c r="BO535" s="79">
        <f t="shared" si="97"/>
        <v>0</v>
      </c>
      <c r="BP535" s="79">
        <f t="shared" si="98"/>
        <v>0</v>
      </c>
    </row>
    <row r="536" spans="1:68" ht="27" customHeight="1" x14ac:dyDescent="0.25">
      <c r="A536" s="64" t="s">
        <v>663</v>
      </c>
      <c r="B536" s="64" t="s">
        <v>664</v>
      </c>
      <c r="C536" s="37">
        <v>4301011584</v>
      </c>
      <c r="D536" s="399">
        <v>4640242180564</v>
      </c>
      <c r="E536" s="399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128</v>
      </c>
      <c r="L536" s="38"/>
      <c r="M536" s="39" t="s">
        <v>127</v>
      </c>
      <c r="N536" s="39"/>
      <c r="O536" s="38">
        <v>50</v>
      </c>
      <c r="P536" s="438" t="s">
        <v>665</v>
      </c>
      <c r="Q536" s="401"/>
      <c r="R536" s="401"/>
      <c r="S536" s="401"/>
      <c r="T536" s="402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94"/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5"/>
        <v>0</v>
      </c>
      <c r="BN536" s="79">
        <f t="shared" si="96"/>
        <v>0</v>
      </c>
      <c r="BO536" s="79">
        <f t="shared" si="97"/>
        <v>0</v>
      </c>
      <c r="BP536" s="79">
        <f t="shared" si="98"/>
        <v>0</v>
      </c>
    </row>
    <row r="537" spans="1:68" ht="27" customHeight="1" x14ac:dyDescent="0.25">
      <c r="A537" s="64" t="s">
        <v>666</v>
      </c>
      <c r="B537" s="64" t="s">
        <v>667</v>
      </c>
      <c r="C537" s="37">
        <v>4301011762</v>
      </c>
      <c r="D537" s="399">
        <v>4640242180922</v>
      </c>
      <c r="E537" s="399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128</v>
      </c>
      <c r="L537" s="38"/>
      <c r="M537" s="39" t="s">
        <v>127</v>
      </c>
      <c r="N537" s="39"/>
      <c r="O537" s="38">
        <v>55</v>
      </c>
      <c r="P537" s="439" t="s">
        <v>668</v>
      </c>
      <c r="Q537" s="401"/>
      <c r="R537" s="401"/>
      <c r="S537" s="401"/>
      <c r="T537" s="402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94"/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5"/>
        <v>0</v>
      </c>
      <c r="BN537" s="79">
        <f t="shared" si="96"/>
        <v>0</v>
      </c>
      <c r="BO537" s="79">
        <f t="shared" si="97"/>
        <v>0</v>
      </c>
      <c r="BP537" s="79">
        <f t="shared" si="98"/>
        <v>0</v>
      </c>
    </row>
    <row r="538" spans="1:68" ht="27" customHeight="1" x14ac:dyDescent="0.25">
      <c r="A538" s="64" t="s">
        <v>669</v>
      </c>
      <c r="B538" s="64" t="s">
        <v>670</v>
      </c>
      <c r="C538" s="37">
        <v>4301011764</v>
      </c>
      <c r="D538" s="399">
        <v>4640242181189</v>
      </c>
      <c r="E538" s="399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90</v>
      </c>
      <c r="L538" s="38"/>
      <c r="M538" s="39" t="s">
        <v>130</v>
      </c>
      <c r="N538" s="39"/>
      <c r="O538" s="38">
        <v>55</v>
      </c>
      <c r="P538" s="427" t="s">
        <v>671</v>
      </c>
      <c r="Q538" s="401"/>
      <c r="R538" s="401"/>
      <c r="S538" s="401"/>
      <c r="T538" s="402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IFERROR(IF(Y538=0,"",ROUNDUP(Y538/H538,0)*0.00937),"")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25">
      <c r="A539" s="64" t="s">
        <v>672</v>
      </c>
      <c r="B539" s="64" t="s">
        <v>673</v>
      </c>
      <c r="C539" s="37">
        <v>4301011551</v>
      </c>
      <c r="D539" s="399">
        <v>4640242180038</v>
      </c>
      <c r="E539" s="399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90</v>
      </c>
      <c r="L539" s="38"/>
      <c r="M539" s="39" t="s">
        <v>127</v>
      </c>
      <c r="N539" s="39"/>
      <c r="O539" s="38">
        <v>50</v>
      </c>
      <c r="P539" s="428" t="s">
        <v>674</v>
      </c>
      <c r="Q539" s="401"/>
      <c r="R539" s="401"/>
      <c r="S539" s="401"/>
      <c r="T539" s="402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IFERROR(IF(Y539=0,"",ROUNDUP(Y539/H539,0)*0.00937),"")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25">
      <c r="A540" s="64" t="s">
        <v>675</v>
      </c>
      <c r="B540" s="64" t="s">
        <v>676</v>
      </c>
      <c r="C540" s="37">
        <v>4301011765</v>
      </c>
      <c r="D540" s="399">
        <v>4640242181172</v>
      </c>
      <c r="E540" s="399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90</v>
      </c>
      <c r="L540" s="38"/>
      <c r="M540" s="39" t="s">
        <v>127</v>
      </c>
      <c r="N540" s="39"/>
      <c r="O540" s="38">
        <v>55</v>
      </c>
      <c r="P540" s="429" t="s">
        <v>677</v>
      </c>
      <c r="Q540" s="401"/>
      <c r="R540" s="401"/>
      <c r="S540" s="401"/>
      <c r="T540" s="402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IFERROR(IF(Y540=0,"",ROUNDUP(Y540/H540,0)*0.00937),"")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06"/>
      <c r="P541" s="403" t="s">
        <v>43</v>
      </c>
      <c r="Q541" s="404"/>
      <c r="R541" s="404"/>
      <c r="S541" s="404"/>
      <c r="T541" s="404"/>
      <c r="U541" s="404"/>
      <c r="V541" s="405"/>
      <c r="W541" s="43" t="s">
        <v>42</v>
      </c>
      <c r="X541" s="44">
        <f>IFERROR(X534/H534,"0")+IFERROR(X535/H535,"0")+IFERROR(X536/H536,"0")+IFERROR(X537/H537,"0")+IFERROR(X538/H538,"0")+IFERROR(X539/H539,"0")+IFERROR(X540/H540,"0")</f>
        <v>0</v>
      </c>
      <c r="Y541" s="44">
        <f>IFERROR(Y534/H534,"0")+IFERROR(Y535/H535,"0")+IFERROR(Y536/H536,"0")+IFERROR(Y537/H537,"0")+IFERROR(Y538/H538,"0")+IFERROR(Y539/H539,"0")+IFERROR(Y540/H540,"0")</f>
        <v>0</v>
      </c>
      <c r="Z541" s="44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06"/>
      <c r="P542" s="403" t="s">
        <v>43</v>
      </c>
      <c r="Q542" s="404"/>
      <c r="R542" s="404"/>
      <c r="S542" s="404"/>
      <c r="T542" s="404"/>
      <c r="U542" s="404"/>
      <c r="V542" s="405"/>
      <c r="W542" s="43" t="s">
        <v>0</v>
      </c>
      <c r="X542" s="44">
        <f>IFERROR(SUM(X534:X540),"0")</f>
        <v>0</v>
      </c>
      <c r="Y542" s="44">
        <f>IFERROR(SUM(Y534:Y540),"0")</f>
        <v>0</v>
      </c>
      <c r="Z542" s="43"/>
      <c r="AA542" s="68"/>
      <c r="AB542" s="68"/>
      <c r="AC542" s="68"/>
    </row>
    <row r="543" spans="1:68" ht="14.25" customHeight="1" x14ac:dyDescent="0.25">
      <c r="A543" s="398" t="s">
        <v>160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67"/>
      <c r="AB543" s="67"/>
      <c r="AC543" s="81"/>
    </row>
    <row r="544" spans="1:68" ht="16.5" customHeight="1" x14ac:dyDescent="0.25">
      <c r="A544" s="64" t="s">
        <v>678</v>
      </c>
      <c r="B544" s="64" t="s">
        <v>679</v>
      </c>
      <c r="C544" s="37">
        <v>4301020269</v>
      </c>
      <c r="D544" s="399">
        <v>4640242180519</v>
      </c>
      <c r="E544" s="399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128</v>
      </c>
      <c r="L544" s="38"/>
      <c r="M544" s="39" t="s">
        <v>130</v>
      </c>
      <c r="N544" s="39"/>
      <c r="O544" s="38">
        <v>50</v>
      </c>
      <c r="P544" s="430" t="s">
        <v>680</v>
      </c>
      <c r="Q544" s="401"/>
      <c r="R544" s="401"/>
      <c r="S544" s="401"/>
      <c r="T544" s="402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IFERROR(IF(Y544=0,"",ROUNDUP(Y544/H544,0)*0.02175),"")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t="27" customHeight="1" x14ac:dyDescent="0.25">
      <c r="A545" s="64" t="s">
        <v>681</v>
      </c>
      <c r="B545" s="64" t="s">
        <v>682</v>
      </c>
      <c r="C545" s="37">
        <v>4301020260</v>
      </c>
      <c r="D545" s="399">
        <v>4640242180526</v>
      </c>
      <c r="E545" s="399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128</v>
      </c>
      <c r="L545" s="38"/>
      <c r="M545" s="39" t="s">
        <v>127</v>
      </c>
      <c r="N545" s="39"/>
      <c r="O545" s="38">
        <v>50</v>
      </c>
      <c r="P545" s="431" t="s">
        <v>683</v>
      </c>
      <c r="Q545" s="401"/>
      <c r="R545" s="401"/>
      <c r="S545" s="401"/>
      <c r="T545" s="402"/>
      <c r="U545" s="40" t="s">
        <v>48</v>
      </c>
      <c r="V545" s="40" t="s">
        <v>48</v>
      </c>
      <c r="W545" s="41" t="s">
        <v>0</v>
      </c>
      <c r="X545" s="59">
        <v>0</v>
      </c>
      <c r="Y545" s="56">
        <f>IFERROR(IF(X545="",0,CEILING((X545/$H545),1)*$H545),"")</f>
        <v>0</v>
      </c>
      <c r="Z545" s="42" t="str">
        <f>IFERROR(IF(Y545=0,"",ROUNDUP(Y545/H545,0)*0.02175),"")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6" t="s">
        <v>69</v>
      </c>
      <c r="BM545" s="79">
        <f>IFERROR(X545*I545/H545,"0")</f>
        <v>0</v>
      </c>
      <c r="BN545" s="79">
        <f>IFERROR(Y545*I545/H545,"0")</f>
        <v>0</v>
      </c>
      <c r="BO545" s="79">
        <f>IFERROR(1/J545*(X545/H545),"0")</f>
        <v>0</v>
      </c>
      <c r="BP545" s="79">
        <f>IFERROR(1/J545*(Y545/H545),"0")</f>
        <v>0</v>
      </c>
    </row>
    <row r="546" spans="1:68" ht="27" customHeight="1" x14ac:dyDescent="0.25">
      <c r="A546" s="64" t="s">
        <v>684</v>
      </c>
      <c r="B546" s="64" t="s">
        <v>685</v>
      </c>
      <c r="C546" s="37">
        <v>4301020309</v>
      </c>
      <c r="D546" s="399">
        <v>4640242180090</v>
      </c>
      <c r="E546" s="399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128</v>
      </c>
      <c r="L546" s="38"/>
      <c r="M546" s="39" t="s">
        <v>127</v>
      </c>
      <c r="N546" s="39"/>
      <c r="O546" s="38">
        <v>50</v>
      </c>
      <c r="P546" s="432" t="s">
        <v>686</v>
      </c>
      <c r="Q546" s="401"/>
      <c r="R546" s="401"/>
      <c r="S546" s="401"/>
      <c r="T546" s="402"/>
      <c r="U546" s="40" t="s">
        <v>48</v>
      </c>
      <c r="V546" s="40" t="s">
        <v>48</v>
      </c>
      <c r="W546" s="41" t="s">
        <v>0</v>
      </c>
      <c r="X546" s="59">
        <v>0</v>
      </c>
      <c r="Y546" s="56">
        <f>IFERROR(IF(X546="",0,CEILING((X546/$H546),1)*$H546),"")</f>
        <v>0</v>
      </c>
      <c r="Z546" s="42" t="str">
        <f>IFERROR(IF(Y546=0,"",ROUNDUP(Y546/H546,0)*0.02175),"")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67" t="s">
        <v>69</v>
      </c>
      <c r="BM546" s="79">
        <f>IFERROR(X546*I546/H546,"0")</f>
        <v>0</v>
      </c>
      <c r="BN546" s="79">
        <f>IFERROR(Y546*I546/H546,"0")</f>
        <v>0</v>
      </c>
      <c r="BO546" s="79">
        <f>IFERROR(1/J546*(X546/H546),"0")</f>
        <v>0</v>
      </c>
      <c r="BP546" s="79">
        <f>IFERROR(1/J546*(Y546/H546),"0")</f>
        <v>0</v>
      </c>
    </row>
    <row r="547" spans="1:68" ht="27" customHeight="1" x14ac:dyDescent="0.25">
      <c r="A547" s="64" t="s">
        <v>687</v>
      </c>
      <c r="B547" s="64" t="s">
        <v>688</v>
      </c>
      <c r="C547" s="37">
        <v>4301020295</v>
      </c>
      <c r="D547" s="399">
        <v>4640242181363</v>
      </c>
      <c r="E547" s="399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90</v>
      </c>
      <c r="L547" s="38"/>
      <c r="M547" s="39" t="s">
        <v>127</v>
      </c>
      <c r="N547" s="39"/>
      <c r="O547" s="38">
        <v>50</v>
      </c>
      <c r="P547" s="433" t="s">
        <v>689</v>
      </c>
      <c r="Q547" s="401"/>
      <c r="R547" s="401"/>
      <c r="S547" s="401"/>
      <c r="T547" s="402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IFERROR(IF(Y547=0,"",ROUNDUP(Y547/H547,0)*0.00937),"")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06"/>
      <c r="P548" s="403" t="s">
        <v>43</v>
      </c>
      <c r="Q548" s="404"/>
      <c r="R548" s="404"/>
      <c r="S548" s="404"/>
      <c r="T548" s="404"/>
      <c r="U548" s="404"/>
      <c r="V548" s="405"/>
      <c r="W548" s="43" t="s">
        <v>42</v>
      </c>
      <c r="X548" s="44">
        <f>IFERROR(X544/H544,"0")+IFERROR(X545/H545,"0")+IFERROR(X546/H546,"0")+IFERROR(X547/H547,"0")</f>
        <v>0</v>
      </c>
      <c r="Y548" s="44">
        <f>IFERROR(Y544/H544,"0")+IFERROR(Y545/H545,"0")+IFERROR(Y546/H546,"0")+IFERROR(Y547/H547,"0")</f>
        <v>0</v>
      </c>
      <c r="Z548" s="44">
        <f>IFERROR(IF(Z544="",0,Z544),"0")+IFERROR(IF(Z545="",0,Z545),"0")+IFERROR(IF(Z546="",0,Z546),"0")+IFERROR(IF(Z547="",0,Z547),"0")</f>
        <v>0</v>
      </c>
      <c r="AA548" s="68"/>
      <c r="AB548" s="68"/>
      <c r="AC548" s="68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06"/>
      <c r="P549" s="403" t="s">
        <v>43</v>
      </c>
      <c r="Q549" s="404"/>
      <c r="R549" s="404"/>
      <c r="S549" s="404"/>
      <c r="T549" s="404"/>
      <c r="U549" s="404"/>
      <c r="V549" s="405"/>
      <c r="W549" s="43" t="s">
        <v>0</v>
      </c>
      <c r="X549" s="44">
        <f>IFERROR(SUM(X544:X547),"0")</f>
        <v>0</v>
      </c>
      <c r="Y549" s="44">
        <f>IFERROR(SUM(Y544:Y547),"0")</f>
        <v>0</v>
      </c>
      <c r="Z549" s="43"/>
      <c r="AA549" s="68"/>
      <c r="AB549" s="68"/>
      <c r="AC549" s="68"/>
    </row>
    <row r="550" spans="1:68" ht="14.25" customHeight="1" x14ac:dyDescent="0.25">
      <c r="A550" s="398" t="s">
        <v>81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67"/>
      <c r="AB550" s="67"/>
      <c r="AC550" s="81"/>
    </row>
    <row r="551" spans="1:68" ht="27" customHeight="1" x14ac:dyDescent="0.25">
      <c r="A551" s="64" t="s">
        <v>690</v>
      </c>
      <c r="B551" s="64" t="s">
        <v>691</v>
      </c>
      <c r="C551" s="37">
        <v>4301031280</v>
      </c>
      <c r="D551" s="399">
        <v>4640242180816</v>
      </c>
      <c r="E551" s="399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90</v>
      </c>
      <c r="L551" s="38"/>
      <c r="M551" s="39" t="s">
        <v>84</v>
      </c>
      <c r="N551" s="39"/>
      <c r="O551" s="38">
        <v>40</v>
      </c>
      <c r="P551" s="420" t="s">
        <v>692</v>
      </c>
      <c r="Q551" s="401"/>
      <c r="R551" s="401"/>
      <c r="S551" s="401"/>
      <c r="T551" s="402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ref="Y551:Y557" si="99">IFERROR(IF(X551="",0,CEILING((X551/$H551),1)*$H551),"")</f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ref="BM551:BM557" si="100">IFERROR(X551*I551/H551,"0")</f>
        <v>0</v>
      </c>
      <c r="BN551" s="79">
        <f t="shared" ref="BN551:BN557" si="101">IFERROR(Y551*I551/H551,"0")</f>
        <v>0</v>
      </c>
      <c r="BO551" s="79">
        <f t="shared" ref="BO551:BO557" si="102">IFERROR(1/J551*(X551/H551),"0")</f>
        <v>0</v>
      </c>
      <c r="BP551" s="79">
        <f t="shared" ref="BP551:BP557" si="103">IFERROR(1/J551*(Y551/H551),"0")</f>
        <v>0</v>
      </c>
    </row>
    <row r="552" spans="1:68" ht="27" customHeight="1" x14ac:dyDescent="0.25">
      <c r="A552" s="64" t="s">
        <v>693</v>
      </c>
      <c r="B552" s="64" t="s">
        <v>694</v>
      </c>
      <c r="C552" s="37">
        <v>4301031244</v>
      </c>
      <c r="D552" s="399">
        <v>4640242180595</v>
      </c>
      <c r="E552" s="399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90</v>
      </c>
      <c r="L552" s="38"/>
      <c r="M552" s="39" t="s">
        <v>84</v>
      </c>
      <c r="N552" s="39"/>
      <c r="O552" s="38">
        <v>40</v>
      </c>
      <c r="P552" s="421" t="s">
        <v>695</v>
      </c>
      <c r="Q552" s="401"/>
      <c r="R552" s="401"/>
      <c r="S552" s="401"/>
      <c r="T552" s="402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9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100"/>
        <v>0</v>
      </c>
      <c r="BN552" s="79">
        <f t="shared" si="101"/>
        <v>0</v>
      </c>
      <c r="BO552" s="79">
        <f t="shared" si="102"/>
        <v>0</v>
      </c>
      <c r="BP552" s="79">
        <f t="shared" si="103"/>
        <v>0</v>
      </c>
    </row>
    <row r="553" spans="1:68" ht="27" customHeight="1" x14ac:dyDescent="0.25">
      <c r="A553" s="64" t="s">
        <v>696</v>
      </c>
      <c r="B553" s="64" t="s">
        <v>697</v>
      </c>
      <c r="C553" s="37">
        <v>4301031289</v>
      </c>
      <c r="D553" s="399">
        <v>4640242181615</v>
      </c>
      <c r="E553" s="399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90</v>
      </c>
      <c r="L553" s="38"/>
      <c r="M553" s="39" t="s">
        <v>84</v>
      </c>
      <c r="N553" s="39"/>
      <c r="O553" s="38">
        <v>45</v>
      </c>
      <c r="P553" s="422" t="s">
        <v>698</v>
      </c>
      <c r="Q553" s="401"/>
      <c r="R553" s="401"/>
      <c r="S553" s="401"/>
      <c r="T553" s="402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9"/>
        <v>0</v>
      </c>
      <c r="Z553" s="42" t="str">
        <f>IFERROR(IF(Y553=0,"",ROUNDUP(Y553/H553,0)*0.00753),"")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100"/>
        <v>0</v>
      </c>
      <c r="BN553" s="79">
        <f t="shared" si="101"/>
        <v>0</v>
      </c>
      <c r="BO553" s="79">
        <f t="shared" si="102"/>
        <v>0</v>
      </c>
      <c r="BP553" s="79">
        <f t="shared" si="103"/>
        <v>0</v>
      </c>
    </row>
    <row r="554" spans="1:68" ht="27" customHeight="1" x14ac:dyDescent="0.25">
      <c r="A554" s="64" t="s">
        <v>699</v>
      </c>
      <c r="B554" s="64" t="s">
        <v>700</v>
      </c>
      <c r="C554" s="37">
        <v>4301031285</v>
      </c>
      <c r="D554" s="399">
        <v>4640242181639</v>
      </c>
      <c r="E554" s="399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90</v>
      </c>
      <c r="L554" s="38"/>
      <c r="M554" s="39" t="s">
        <v>84</v>
      </c>
      <c r="N554" s="39"/>
      <c r="O554" s="38">
        <v>45</v>
      </c>
      <c r="P554" s="423" t="s">
        <v>701</v>
      </c>
      <c r="Q554" s="401"/>
      <c r="R554" s="401"/>
      <c r="S554" s="401"/>
      <c r="T554" s="402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9"/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si="100"/>
        <v>0</v>
      </c>
      <c r="BN554" s="79">
        <f t="shared" si="101"/>
        <v>0</v>
      </c>
      <c r="BO554" s="79">
        <f t="shared" si="102"/>
        <v>0</v>
      </c>
      <c r="BP554" s="79">
        <f t="shared" si="103"/>
        <v>0</v>
      </c>
    </row>
    <row r="555" spans="1:68" ht="27" customHeight="1" x14ac:dyDescent="0.25">
      <c r="A555" s="64" t="s">
        <v>702</v>
      </c>
      <c r="B555" s="64" t="s">
        <v>703</v>
      </c>
      <c r="C555" s="37">
        <v>4301031287</v>
      </c>
      <c r="D555" s="399">
        <v>4640242181622</v>
      </c>
      <c r="E555" s="399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90</v>
      </c>
      <c r="L555" s="38"/>
      <c r="M555" s="39" t="s">
        <v>84</v>
      </c>
      <c r="N555" s="39"/>
      <c r="O555" s="38">
        <v>45</v>
      </c>
      <c r="P555" s="424" t="s">
        <v>704</v>
      </c>
      <c r="Q555" s="401"/>
      <c r="R555" s="401"/>
      <c r="S555" s="401"/>
      <c r="T555" s="402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25">
      <c r="A556" s="64" t="s">
        <v>705</v>
      </c>
      <c r="B556" s="64" t="s">
        <v>706</v>
      </c>
      <c r="C556" s="37">
        <v>4301031203</v>
      </c>
      <c r="D556" s="399">
        <v>4640242180908</v>
      </c>
      <c r="E556" s="399"/>
      <c r="F556" s="63">
        <v>0.28000000000000003</v>
      </c>
      <c r="G556" s="38">
        <v>6</v>
      </c>
      <c r="H556" s="63">
        <v>1.68</v>
      </c>
      <c r="I556" s="63">
        <v>1.81</v>
      </c>
      <c r="J556" s="38">
        <v>234</v>
      </c>
      <c r="K556" s="38" t="s">
        <v>85</v>
      </c>
      <c r="L556" s="38"/>
      <c r="M556" s="39" t="s">
        <v>84</v>
      </c>
      <c r="N556" s="39"/>
      <c r="O556" s="38">
        <v>40</v>
      </c>
      <c r="P556" s="425" t="s">
        <v>707</v>
      </c>
      <c r="Q556" s="401"/>
      <c r="R556" s="401"/>
      <c r="S556" s="401"/>
      <c r="T556" s="402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IFERROR(IF(Y556=0,"",ROUNDUP(Y556/H556,0)*0.00502),"")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customHeight="1" x14ac:dyDescent="0.25">
      <c r="A557" s="64" t="s">
        <v>708</v>
      </c>
      <c r="B557" s="64" t="s">
        <v>709</v>
      </c>
      <c r="C557" s="37">
        <v>4301031200</v>
      </c>
      <c r="D557" s="399">
        <v>4640242180489</v>
      </c>
      <c r="E557" s="399"/>
      <c r="F557" s="63">
        <v>0.28000000000000003</v>
      </c>
      <c r="G557" s="38">
        <v>6</v>
      </c>
      <c r="H557" s="63">
        <v>1.68</v>
      </c>
      <c r="I557" s="63">
        <v>1.84</v>
      </c>
      <c r="J557" s="38">
        <v>234</v>
      </c>
      <c r="K557" s="38" t="s">
        <v>85</v>
      </c>
      <c r="L557" s="38"/>
      <c r="M557" s="39" t="s">
        <v>84</v>
      </c>
      <c r="N557" s="39"/>
      <c r="O557" s="38">
        <v>40</v>
      </c>
      <c r="P557" s="426" t="s">
        <v>710</v>
      </c>
      <c r="Q557" s="401"/>
      <c r="R557" s="401"/>
      <c r="S557" s="401"/>
      <c r="T557" s="402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IFERROR(IF(Y557=0,"",ROUNDUP(Y557/H557,0)*0.00502),"")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06"/>
      <c r="P558" s="403" t="s">
        <v>43</v>
      </c>
      <c r="Q558" s="404"/>
      <c r="R558" s="404"/>
      <c r="S558" s="404"/>
      <c r="T558" s="404"/>
      <c r="U558" s="404"/>
      <c r="V558" s="405"/>
      <c r="W558" s="43" t="s">
        <v>42</v>
      </c>
      <c r="X558" s="44">
        <f>IFERROR(X551/H551,"0")+IFERROR(X552/H552,"0")+IFERROR(X553/H553,"0")+IFERROR(X554/H554,"0")+IFERROR(X555/H555,"0")+IFERROR(X556/H556,"0")+IFERROR(X557/H557,"0")</f>
        <v>0</v>
      </c>
      <c r="Y558" s="44">
        <f>IFERROR(Y551/H551,"0")+IFERROR(Y552/H552,"0")+IFERROR(Y553/H553,"0")+IFERROR(Y554/H554,"0")+IFERROR(Y555/H555,"0")+IFERROR(Y556/H556,"0")+IFERROR(Y557/H557,"0")</f>
        <v>0</v>
      </c>
      <c r="Z558" s="44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8"/>
      <c r="AB558" s="68"/>
      <c r="AC558" s="68"/>
    </row>
    <row r="559" spans="1:68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6"/>
      <c r="P559" s="403" t="s">
        <v>43</v>
      </c>
      <c r="Q559" s="404"/>
      <c r="R559" s="404"/>
      <c r="S559" s="404"/>
      <c r="T559" s="404"/>
      <c r="U559" s="404"/>
      <c r="V559" s="405"/>
      <c r="W559" s="43" t="s">
        <v>0</v>
      </c>
      <c r="X559" s="44">
        <f>IFERROR(SUM(X551:X557),"0")</f>
        <v>0</v>
      </c>
      <c r="Y559" s="44">
        <f>IFERROR(SUM(Y551:Y557),"0")</f>
        <v>0</v>
      </c>
      <c r="Z559" s="43"/>
      <c r="AA559" s="68"/>
      <c r="AB559" s="68"/>
      <c r="AC559" s="68"/>
    </row>
    <row r="560" spans="1:68" ht="14.25" customHeight="1" x14ac:dyDescent="0.25">
      <c r="A560" s="398" t="s">
        <v>86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67"/>
      <c r="AB560" s="67"/>
      <c r="AC560" s="81"/>
    </row>
    <row r="561" spans="1:68" ht="27" customHeight="1" x14ac:dyDescent="0.25">
      <c r="A561" s="64" t="s">
        <v>711</v>
      </c>
      <c r="B561" s="64" t="s">
        <v>712</v>
      </c>
      <c r="C561" s="37">
        <v>4301051746</v>
      </c>
      <c r="D561" s="399">
        <v>4640242180533</v>
      </c>
      <c r="E561" s="399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128</v>
      </c>
      <c r="L561" s="38"/>
      <c r="M561" s="39" t="s">
        <v>130</v>
      </c>
      <c r="N561" s="39"/>
      <c r="O561" s="38">
        <v>40</v>
      </c>
      <c r="P561" s="415" t="s">
        <v>713</v>
      </c>
      <c r="Q561" s="401"/>
      <c r="R561" s="401"/>
      <c r="S561" s="401"/>
      <c r="T561" s="402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6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714</v>
      </c>
      <c r="B562" s="64" t="s">
        <v>715</v>
      </c>
      <c r="C562" s="37">
        <v>4301051510</v>
      </c>
      <c r="D562" s="399">
        <v>4640242180540</v>
      </c>
      <c r="E562" s="399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128</v>
      </c>
      <c r="L562" s="38"/>
      <c r="M562" s="39" t="s">
        <v>84</v>
      </c>
      <c r="N562" s="39"/>
      <c r="O562" s="38">
        <v>30</v>
      </c>
      <c r="P562" s="416" t="s">
        <v>716</v>
      </c>
      <c r="Q562" s="401"/>
      <c r="R562" s="401"/>
      <c r="S562" s="401"/>
      <c r="T562" s="402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7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717</v>
      </c>
      <c r="B563" s="64" t="s">
        <v>718</v>
      </c>
      <c r="C563" s="37">
        <v>4301051390</v>
      </c>
      <c r="D563" s="399">
        <v>4640242181233</v>
      </c>
      <c r="E563" s="399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85</v>
      </c>
      <c r="L563" s="38"/>
      <c r="M563" s="39" t="s">
        <v>84</v>
      </c>
      <c r="N563" s="39"/>
      <c r="O563" s="38">
        <v>40</v>
      </c>
      <c r="P563" s="417" t="s">
        <v>719</v>
      </c>
      <c r="Q563" s="401"/>
      <c r="R563" s="401"/>
      <c r="S563" s="401"/>
      <c r="T563" s="402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8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720</v>
      </c>
      <c r="B564" s="64" t="s">
        <v>721</v>
      </c>
      <c r="C564" s="37">
        <v>4301051448</v>
      </c>
      <c r="D564" s="399">
        <v>4640242181226</v>
      </c>
      <c r="E564" s="399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85</v>
      </c>
      <c r="L564" s="38"/>
      <c r="M564" s="39" t="s">
        <v>84</v>
      </c>
      <c r="N564" s="39"/>
      <c r="O564" s="38">
        <v>30</v>
      </c>
      <c r="P564" s="418" t="s">
        <v>722</v>
      </c>
      <c r="Q564" s="401"/>
      <c r="R564" s="401"/>
      <c r="S564" s="401"/>
      <c r="T564" s="402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IFERROR(IF(Y564=0,"",ROUNDUP(Y564/H564,0)*0.00502),"")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6"/>
      <c r="P565" s="403" t="s">
        <v>43</v>
      </c>
      <c r="Q565" s="404"/>
      <c r="R565" s="404"/>
      <c r="S565" s="404"/>
      <c r="T565" s="404"/>
      <c r="U565" s="404"/>
      <c r="V565" s="405"/>
      <c r="W565" s="43" t="s">
        <v>42</v>
      </c>
      <c r="X565" s="44">
        <f>IFERROR(X561/H561,"0")+IFERROR(X562/H562,"0")+IFERROR(X563/H563,"0")+IFERROR(X564/H564,"0")</f>
        <v>0</v>
      </c>
      <c r="Y565" s="44">
        <f>IFERROR(Y561/H561,"0")+IFERROR(Y562/H562,"0")+IFERROR(Y563/H563,"0")+IFERROR(Y564/H564,"0")</f>
        <v>0</v>
      </c>
      <c r="Z565" s="44">
        <f>IFERROR(IF(Z561="",0,Z561),"0")+IFERROR(IF(Z562="",0,Z562),"0")+IFERROR(IF(Z563="",0,Z563),"0")+IFERROR(IF(Z564="",0,Z564),"0")</f>
        <v>0</v>
      </c>
      <c r="AA565" s="68"/>
      <c r="AB565" s="68"/>
      <c r="AC565" s="68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6"/>
      <c r="P566" s="403" t="s">
        <v>43</v>
      </c>
      <c r="Q566" s="404"/>
      <c r="R566" s="404"/>
      <c r="S566" s="404"/>
      <c r="T566" s="404"/>
      <c r="U566" s="404"/>
      <c r="V566" s="405"/>
      <c r="W566" s="43" t="s">
        <v>0</v>
      </c>
      <c r="X566" s="44">
        <f>IFERROR(SUM(X561:X564),"0")</f>
        <v>0</v>
      </c>
      <c r="Y566" s="44">
        <f>IFERROR(SUM(Y561:Y564),"0")</f>
        <v>0</v>
      </c>
      <c r="Z566" s="43"/>
      <c r="AA566" s="68"/>
      <c r="AB566" s="68"/>
      <c r="AC566" s="68"/>
    </row>
    <row r="567" spans="1:68" ht="14.25" customHeight="1" x14ac:dyDescent="0.25">
      <c r="A567" s="398" t="s">
        <v>181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67"/>
      <c r="AB567" s="67"/>
      <c r="AC567" s="81"/>
    </row>
    <row r="568" spans="1:68" ht="27" customHeight="1" x14ac:dyDescent="0.25">
      <c r="A568" s="64" t="s">
        <v>723</v>
      </c>
      <c r="B568" s="64" t="s">
        <v>724</v>
      </c>
      <c r="C568" s="37">
        <v>4301060408</v>
      </c>
      <c r="D568" s="399">
        <v>4640242180120</v>
      </c>
      <c r="E568" s="399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128</v>
      </c>
      <c r="L568" s="38"/>
      <c r="M568" s="39" t="s">
        <v>84</v>
      </c>
      <c r="N568" s="39"/>
      <c r="O568" s="38">
        <v>40</v>
      </c>
      <c r="P568" s="419" t="s">
        <v>725</v>
      </c>
      <c r="Q568" s="401"/>
      <c r="R568" s="401"/>
      <c r="S568" s="401"/>
      <c r="T568" s="402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0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723</v>
      </c>
      <c r="B569" s="64" t="s">
        <v>726</v>
      </c>
      <c r="C569" s="37">
        <v>4301060354</v>
      </c>
      <c r="D569" s="399">
        <v>4640242180120</v>
      </c>
      <c r="E569" s="399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128</v>
      </c>
      <c r="L569" s="38"/>
      <c r="M569" s="39" t="s">
        <v>84</v>
      </c>
      <c r="N569" s="39"/>
      <c r="O569" s="38">
        <v>40</v>
      </c>
      <c r="P569" s="409" t="s">
        <v>727</v>
      </c>
      <c r="Q569" s="401"/>
      <c r="R569" s="401"/>
      <c r="S569" s="401"/>
      <c r="T569" s="402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IFERROR(IF(Y569=0,"",ROUNDUP(Y569/H569,0)*0.02175),"")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1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728</v>
      </c>
      <c r="B570" s="64" t="s">
        <v>729</v>
      </c>
      <c r="C570" s="37">
        <v>4301060407</v>
      </c>
      <c r="D570" s="399">
        <v>4640242180137</v>
      </c>
      <c r="E570" s="399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128</v>
      </c>
      <c r="L570" s="38"/>
      <c r="M570" s="39" t="s">
        <v>84</v>
      </c>
      <c r="N570" s="39"/>
      <c r="O570" s="38">
        <v>40</v>
      </c>
      <c r="P570" s="410" t="s">
        <v>730</v>
      </c>
      <c r="Q570" s="401"/>
      <c r="R570" s="401"/>
      <c r="S570" s="401"/>
      <c r="T570" s="402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2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customHeight="1" x14ac:dyDescent="0.25">
      <c r="A571" s="64" t="s">
        <v>728</v>
      </c>
      <c r="B571" s="64" t="s">
        <v>731</v>
      </c>
      <c r="C571" s="37">
        <v>4301060355</v>
      </c>
      <c r="D571" s="399">
        <v>4640242180137</v>
      </c>
      <c r="E571" s="399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128</v>
      </c>
      <c r="L571" s="38"/>
      <c r="M571" s="39" t="s">
        <v>84</v>
      </c>
      <c r="N571" s="39"/>
      <c r="O571" s="38">
        <v>40</v>
      </c>
      <c r="P571" s="411" t="s">
        <v>732</v>
      </c>
      <c r="Q571" s="401"/>
      <c r="R571" s="401"/>
      <c r="S571" s="401"/>
      <c r="T571" s="402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06"/>
      <c r="P572" s="403" t="s">
        <v>43</v>
      </c>
      <c r="Q572" s="404"/>
      <c r="R572" s="404"/>
      <c r="S572" s="404"/>
      <c r="T572" s="404"/>
      <c r="U572" s="404"/>
      <c r="V572" s="405"/>
      <c r="W572" s="43" t="s">
        <v>42</v>
      </c>
      <c r="X572" s="44">
        <f>IFERROR(X568/H568,"0")+IFERROR(X569/H569,"0")+IFERROR(X570/H570,"0")+IFERROR(X571/H571,"0")</f>
        <v>0</v>
      </c>
      <c r="Y572" s="44">
        <f>IFERROR(Y568/H568,"0")+IFERROR(Y569/H569,"0")+IFERROR(Y570/H570,"0")+IFERROR(Y571/H571,"0")</f>
        <v>0</v>
      </c>
      <c r="Z572" s="44">
        <f>IFERROR(IF(Z568="",0,Z568),"0")+IFERROR(IF(Z569="",0,Z569),"0")+IFERROR(IF(Z570="",0,Z570),"0")+IFERROR(IF(Z571="",0,Z571),"0")</f>
        <v>0</v>
      </c>
      <c r="AA572" s="68"/>
      <c r="AB572" s="68"/>
      <c r="AC572" s="68"/>
    </row>
    <row r="573" spans="1:68" x14ac:dyDescent="0.2">
      <c r="A573" s="39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6"/>
      <c r="P573" s="403" t="s">
        <v>43</v>
      </c>
      <c r="Q573" s="404"/>
      <c r="R573" s="404"/>
      <c r="S573" s="404"/>
      <c r="T573" s="404"/>
      <c r="U573" s="404"/>
      <c r="V573" s="405"/>
      <c r="W573" s="43" t="s">
        <v>0</v>
      </c>
      <c r="X573" s="44">
        <f>IFERROR(SUM(X568:X571),"0")</f>
        <v>0</v>
      </c>
      <c r="Y573" s="44">
        <f>IFERROR(SUM(Y568:Y571),"0")</f>
        <v>0</v>
      </c>
      <c r="Z573" s="43"/>
      <c r="AA573" s="68"/>
      <c r="AB573" s="68"/>
      <c r="AC573" s="68"/>
    </row>
    <row r="574" spans="1:68" ht="16.5" customHeight="1" x14ac:dyDescent="0.25">
      <c r="A574" s="412" t="s">
        <v>733</v>
      </c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12"/>
      <c r="O574" s="412"/>
      <c r="P574" s="412"/>
      <c r="Q574" s="412"/>
      <c r="R574" s="412"/>
      <c r="S574" s="412"/>
      <c r="T574" s="412"/>
      <c r="U574" s="412"/>
      <c r="V574" s="412"/>
      <c r="W574" s="412"/>
      <c r="X574" s="412"/>
      <c r="Y574" s="412"/>
      <c r="Z574" s="412"/>
      <c r="AA574" s="66"/>
      <c r="AB574" s="66"/>
      <c r="AC574" s="80"/>
    </row>
    <row r="575" spans="1:68" ht="14.25" customHeight="1" x14ac:dyDescent="0.25">
      <c r="A575" s="398" t="s">
        <v>124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67"/>
      <c r="AB575" s="67"/>
      <c r="AC575" s="81"/>
    </row>
    <row r="576" spans="1:68" ht="27" customHeight="1" x14ac:dyDescent="0.25">
      <c r="A576" s="64" t="s">
        <v>734</v>
      </c>
      <c r="B576" s="64" t="s">
        <v>735</v>
      </c>
      <c r="C576" s="37">
        <v>4301011951</v>
      </c>
      <c r="D576" s="399">
        <v>4640242180045</v>
      </c>
      <c r="E576" s="399"/>
      <c r="F576" s="63">
        <v>1.35</v>
      </c>
      <c r="G576" s="38">
        <v>8</v>
      </c>
      <c r="H576" s="63">
        <v>10.8</v>
      </c>
      <c r="I576" s="63">
        <v>11.28</v>
      </c>
      <c r="J576" s="38">
        <v>56</v>
      </c>
      <c r="K576" s="38" t="s">
        <v>128</v>
      </c>
      <c r="L576" s="38"/>
      <c r="M576" s="39" t="s">
        <v>127</v>
      </c>
      <c r="N576" s="39"/>
      <c r="O576" s="38">
        <v>55</v>
      </c>
      <c r="P576" s="413" t="s">
        <v>736</v>
      </c>
      <c r="Q576" s="401"/>
      <c r="R576" s="401"/>
      <c r="S576" s="401"/>
      <c r="T576" s="402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4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737</v>
      </c>
      <c r="B577" s="64" t="s">
        <v>738</v>
      </c>
      <c r="C577" s="37">
        <v>4301011950</v>
      </c>
      <c r="D577" s="399">
        <v>4640242180601</v>
      </c>
      <c r="E577" s="399"/>
      <c r="F577" s="63">
        <v>1.35</v>
      </c>
      <c r="G577" s="38">
        <v>8</v>
      </c>
      <c r="H577" s="63">
        <v>10.8</v>
      </c>
      <c r="I577" s="63">
        <v>11.28</v>
      </c>
      <c r="J577" s="38">
        <v>56</v>
      </c>
      <c r="K577" s="38" t="s">
        <v>128</v>
      </c>
      <c r="L577" s="38"/>
      <c r="M577" s="39" t="s">
        <v>127</v>
      </c>
      <c r="N577" s="39"/>
      <c r="O577" s="38">
        <v>55</v>
      </c>
      <c r="P577" s="414" t="s">
        <v>739</v>
      </c>
      <c r="Q577" s="401"/>
      <c r="R577" s="401"/>
      <c r="S577" s="401"/>
      <c r="T577" s="402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5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6"/>
      <c r="P578" s="403" t="s">
        <v>43</v>
      </c>
      <c r="Q578" s="404"/>
      <c r="R578" s="404"/>
      <c r="S578" s="404"/>
      <c r="T578" s="404"/>
      <c r="U578" s="404"/>
      <c r="V578" s="405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06"/>
      <c r="P579" s="403" t="s">
        <v>43</v>
      </c>
      <c r="Q579" s="404"/>
      <c r="R579" s="404"/>
      <c r="S579" s="404"/>
      <c r="T579" s="404"/>
      <c r="U579" s="404"/>
      <c r="V579" s="405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customHeight="1" x14ac:dyDescent="0.25">
      <c r="A580" s="398" t="s">
        <v>160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67"/>
      <c r="AB580" s="67"/>
      <c r="AC580" s="81"/>
    </row>
    <row r="581" spans="1:68" ht="27" customHeight="1" x14ac:dyDescent="0.25">
      <c r="A581" s="64" t="s">
        <v>740</v>
      </c>
      <c r="B581" s="64" t="s">
        <v>741</v>
      </c>
      <c r="C581" s="37">
        <v>4301020314</v>
      </c>
      <c r="D581" s="399">
        <v>4640242180090</v>
      </c>
      <c r="E581" s="399"/>
      <c r="F581" s="63">
        <v>1.35</v>
      </c>
      <c r="G581" s="38">
        <v>8</v>
      </c>
      <c r="H581" s="63">
        <v>10.8</v>
      </c>
      <c r="I581" s="63">
        <v>11.28</v>
      </c>
      <c r="J581" s="38">
        <v>56</v>
      </c>
      <c r="K581" s="38" t="s">
        <v>128</v>
      </c>
      <c r="L581" s="38"/>
      <c r="M581" s="39" t="s">
        <v>127</v>
      </c>
      <c r="N581" s="39"/>
      <c r="O581" s="38">
        <v>50</v>
      </c>
      <c r="P581" s="400" t="s">
        <v>742</v>
      </c>
      <c r="Q581" s="401"/>
      <c r="R581" s="401"/>
      <c r="S581" s="401"/>
      <c r="T581" s="402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6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06"/>
      <c r="P582" s="403" t="s">
        <v>43</v>
      </c>
      <c r="Q582" s="404"/>
      <c r="R582" s="404"/>
      <c r="S582" s="404"/>
      <c r="T582" s="404"/>
      <c r="U582" s="404"/>
      <c r="V582" s="405"/>
      <c r="W582" s="43" t="s">
        <v>42</v>
      </c>
      <c r="X582" s="44">
        <f>IFERROR(X581/H581,"0")</f>
        <v>0</v>
      </c>
      <c r="Y582" s="44">
        <f>IFERROR(Y581/H581,"0")</f>
        <v>0</v>
      </c>
      <c r="Z582" s="44">
        <f>IFERROR(IF(Z581="",0,Z581),"0")</f>
        <v>0</v>
      </c>
      <c r="AA582" s="68"/>
      <c r="AB582" s="68"/>
      <c r="AC582" s="68"/>
    </row>
    <row r="583" spans="1:68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06"/>
      <c r="P583" s="403" t="s">
        <v>43</v>
      </c>
      <c r="Q583" s="404"/>
      <c r="R583" s="404"/>
      <c r="S583" s="404"/>
      <c r="T583" s="404"/>
      <c r="U583" s="404"/>
      <c r="V583" s="405"/>
      <c r="W583" s="43" t="s">
        <v>0</v>
      </c>
      <c r="X583" s="44">
        <f>IFERROR(SUM(X581:X581),"0")</f>
        <v>0</v>
      </c>
      <c r="Y583" s="44">
        <f>IFERROR(SUM(Y581:Y581),"0")</f>
        <v>0</v>
      </c>
      <c r="Z583" s="43"/>
      <c r="AA583" s="68"/>
      <c r="AB583" s="68"/>
      <c r="AC583" s="68"/>
    </row>
    <row r="584" spans="1:68" ht="14.25" customHeight="1" x14ac:dyDescent="0.25">
      <c r="A584" s="398" t="s">
        <v>81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67"/>
      <c r="AB584" s="67"/>
      <c r="AC584" s="81"/>
    </row>
    <row r="585" spans="1:68" ht="27" customHeight="1" x14ac:dyDescent="0.25">
      <c r="A585" s="64" t="s">
        <v>743</v>
      </c>
      <c r="B585" s="64" t="s">
        <v>744</v>
      </c>
      <c r="C585" s="37">
        <v>4301031321</v>
      </c>
      <c r="D585" s="399">
        <v>4640242180076</v>
      </c>
      <c r="E585" s="399"/>
      <c r="F585" s="63">
        <v>0.7</v>
      </c>
      <c r="G585" s="38">
        <v>6</v>
      </c>
      <c r="H585" s="63">
        <v>4.2</v>
      </c>
      <c r="I585" s="63">
        <v>4.4000000000000004</v>
      </c>
      <c r="J585" s="38">
        <v>156</v>
      </c>
      <c r="K585" s="38" t="s">
        <v>90</v>
      </c>
      <c r="L585" s="38"/>
      <c r="M585" s="39" t="s">
        <v>84</v>
      </c>
      <c r="N585" s="39"/>
      <c r="O585" s="38">
        <v>40</v>
      </c>
      <c r="P585" s="407" t="s">
        <v>745</v>
      </c>
      <c r="Q585" s="401"/>
      <c r="R585" s="401"/>
      <c r="S585" s="401"/>
      <c r="T585" s="402"/>
      <c r="U585" s="40" t="s">
        <v>48</v>
      </c>
      <c r="V585" s="40" t="s">
        <v>48</v>
      </c>
      <c r="W585" s="41" t="s">
        <v>0</v>
      </c>
      <c r="X585" s="59">
        <v>0</v>
      </c>
      <c r="Y585" s="56">
        <f>IFERROR(IF(X585="",0,CEILING((X585/$H585),1)*$H585),"")</f>
        <v>0</v>
      </c>
      <c r="Z585" s="42" t="str">
        <f>IFERROR(IF(Y585=0,"",ROUNDUP(Y585/H585,0)*0.00753),"")</f>
        <v/>
      </c>
      <c r="AA585" s="69" t="s">
        <v>48</v>
      </c>
      <c r="AB585" s="70" t="s">
        <v>48</v>
      </c>
      <c r="AC585" s="82"/>
      <c r="AG585" s="79"/>
      <c r="AJ585" s="84"/>
      <c r="AK585" s="84"/>
      <c r="BB585" s="387" t="s">
        <v>69</v>
      </c>
      <c r="BM585" s="79">
        <f>IFERROR(X585*I585/H585,"0")</f>
        <v>0</v>
      </c>
      <c r="BN585" s="79">
        <f>IFERROR(Y585*I585/H585,"0")</f>
        <v>0</v>
      </c>
      <c r="BO585" s="79">
        <f>IFERROR(1/J585*(X585/H585),"0")</f>
        <v>0</v>
      </c>
      <c r="BP585" s="79">
        <f>IFERROR(1/J585*(Y585/H585),"0")</f>
        <v>0</v>
      </c>
    </row>
    <row r="586" spans="1:68" x14ac:dyDescent="0.2">
      <c r="A586" s="393"/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406"/>
      <c r="P586" s="403" t="s">
        <v>43</v>
      </c>
      <c r="Q586" s="404"/>
      <c r="R586" s="404"/>
      <c r="S586" s="404"/>
      <c r="T586" s="404"/>
      <c r="U586" s="404"/>
      <c r="V586" s="405"/>
      <c r="W586" s="43" t="s">
        <v>42</v>
      </c>
      <c r="X586" s="44">
        <f>IFERROR(X585/H585,"0")</f>
        <v>0</v>
      </c>
      <c r="Y586" s="44">
        <f>IFERROR(Y585/H585,"0")</f>
        <v>0</v>
      </c>
      <c r="Z586" s="44">
        <f>IFERROR(IF(Z585="",0,Z585),"0")</f>
        <v>0</v>
      </c>
      <c r="AA586" s="68"/>
      <c r="AB586" s="68"/>
      <c r="AC586" s="68"/>
    </row>
    <row r="587" spans="1:68" x14ac:dyDescent="0.2">
      <c r="A587" s="393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06"/>
      <c r="P587" s="403" t="s">
        <v>43</v>
      </c>
      <c r="Q587" s="404"/>
      <c r="R587" s="404"/>
      <c r="S587" s="404"/>
      <c r="T587" s="404"/>
      <c r="U587" s="404"/>
      <c r="V587" s="405"/>
      <c r="W587" s="43" t="s">
        <v>0</v>
      </c>
      <c r="X587" s="44">
        <f>IFERROR(SUM(X585:X585),"0")</f>
        <v>0</v>
      </c>
      <c r="Y587" s="44">
        <f>IFERROR(SUM(Y585:Y585),"0")</f>
        <v>0</v>
      </c>
      <c r="Z587" s="43"/>
      <c r="AA587" s="68"/>
      <c r="AB587" s="68"/>
      <c r="AC587" s="68"/>
    </row>
    <row r="588" spans="1:68" ht="14.25" customHeight="1" x14ac:dyDescent="0.25">
      <c r="A588" s="398" t="s">
        <v>86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67"/>
      <c r="AB588" s="67"/>
      <c r="AC588" s="81"/>
    </row>
    <row r="589" spans="1:68" ht="27" customHeight="1" x14ac:dyDescent="0.25">
      <c r="A589" s="64" t="s">
        <v>746</v>
      </c>
      <c r="B589" s="64" t="s">
        <v>747</v>
      </c>
      <c r="C589" s="37">
        <v>4301051780</v>
      </c>
      <c r="D589" s="399">
        <v>4640242180106</v>
      </c>
      <c r="E589" s="399"/>
      <c r="F589" s="63">
        <v>1.3</v>
      </c>
      <c r="G589" s="38">
        <v>6</v>
      </c>
      <c r="H589" s="63">
        <v>7.8</v>
      </c>
      <c r="I589" s="63">
        <v>8.2799999999999994</v>
      </c>
      <c r="J589" s="38">
        <v>56</v>
      </c>
      <c r="K589" s="38" t="s">
        <v>128</v>
      </c>
      <c r="L589" s="38"/>
      <c r="M589" s="39" t="s">
        <v>84</v>
      </c>
      <c r="N589" s="39"/>
      <c r="O589" s="38">
        <v>45</v>
      </c>
      <c r="P589" s="408" t="s">
        <v>748</v>
      </c>
      <c r="Q589" s="401"/>
      <c r="R589" s="401"/>
      <c r="S589" s="401"/>
      <c r="T589" s="402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06"/>
      <c r="P590" s="403" t="s">
        <v>43</v>
      </c>
      <c r="Q590" s="404"/>
      <c r="R590" s="404"/>
      <c r="S590" s="404"/>
      <c r="T590" s="404"/>
      <c r="U590" s="404"/>
      <c r="V590" s="405"/>
      <c r="W590" s="43" t="s">
        <v>42</v>
      </c>
      <c r="X590" s="44">
        <f>IFERROR(X589/H589,"0")</f>
        <v>0</v>
      </c>
      <c r="Y590" s="44">
        <f>IFERROR(Y589/H589,"0")</f>
        <v>0</v>
      </c>
      <c r="Z590" s="44">
        <f>IFERROR(IF(Z589="",0,Z589),"0")</f>
        <v>0</v>
      </c>
      <c r="AA590" s="68"/>
      <c r="AB590" s="68"/>
      <c r="AC590" s="68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06"/>
      <c r="P591" s="403" t="s">
        <v>43</v>
      </c>
      <c r="Q591" s="404"/>
      <c r="R591" s="404"/>
      <c r="S591" s="404"/>
      <c r="T591" s="404"/>
      <c r="U591" s="404"/>
      <c r="V591" s="405"/>
      <c r="W591" s="43" t="s">
        <v>0</v>
      </c>
      <c r="X591" s="44">
        <f>IFERROR(SUM(X589:X589),"0")</f>
        <v>0</v>
      </c>
      <c r="Y591" s="44">
        <f>IFERROR(SUM(Y589:Y589),"0")</f>
        <v>0</v>
      </c>
      <c r="Z591" s="43"/>
      <c r="AA591" s="68"/>
      <c r="AB591" s="68"/>
      <c r="AC591" s="68"/>
    </row>
    <row r="592" spans="1:68" ht="15" customHeight="1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90" t="s">
        <v>36</v>
      </c>
      <c r="Q592" s="391"/>
      <c r="R592" s="391"/>
      <c r="S592" s="391"/>
      <c r="T592" s="391"/>
      <c r="U592" s="391"/>
      <c r="V592" s="392"/>
      <c r="W592" s="43" t="s">
        <v>0</v>
      </c>
      <c r="X592" s="44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0</v>
      </c>
      <c r="Y592" s="44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0</v>
      </c>
      <c r="Z592" s="43"/>
      <c r="AA592" s="68"/>
      <c r="AB592" s="68"/>
      <c r="AC592" s="68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90" t="s">
        <v>37</v>
      </c>
      <c r="Q593" s="391"/>
      <c r="R593" s="391"/>
      <c r="S593" s="391"/>
      <c r="T593" s="391"/>
      <c r="U593" s="391"/>
      <c r="V593" s="392"/>
      <c r="W593" s="43" t="s">
        <v>0</v>
      </c>
      <c r="X593" s="44">
        <f>IFERROR(SUM(BM22:BM589),"0")</f>
        <v>0</v>
      </c>
      <c r="Y593" s="44">
        <f>IFERROR(SUM(BN22:BN589),"0")</f>
        <v>0</v>
      </c>
      <c r="Z593" s="43"/>
      <c r="AA593" s="68"/>
      <c r="AB593" s="68"/>
      <c r="AC593" s="68"/>
    </row>
    <row r="594" spans="1:32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4"/>
      <c r="P594" s="390" t="s">
        <v>38</v>
      </c>
      <c r="Q594" s="391"/>
      <c r="R594" s="391"/>
      <c r="S594" s="391"/>
      <c r="T594" s="391"/>
      <c r="U594" s="391"/>
      <c r="V594" s="392"/>
      <c r="W594" s="43" t="s">
        <v>23</v>
      </c>
      <c r="X594" s="45">
        <f>ROUNDUP(SUM(BO22:BO589),0)</f>
        <v>0</v>
      </c>
      <c r="Y594" s="45">
        <f>ROUNDUP(SUM(BP22:BP589),0)</f>
        <v>0</v>
      </c>
      <c r="Z594" s="43"/>
      <c r="AA594" s="68"/>
      <c r="AB594" s="68"/>
      <c r="AC594" s="68"/>
    </row>
    <row r="595" spans="1:32" x14ac:dyDescent="0.2">
      <c r="A595" s="393"/>
      <c r="B595" s="393"/>
      <c r="C595" s="393"/>
      <c r="D595" s="393"/>
      <c r="E595" s="393"/>
      <c r="F595" s="393"/>
      <c r="G595" s="393"/>
      <c r="H595" s="393"/>
      <c r="I595" s="393"/>
      <c r="J595" s="393"/>
      <c r="K595" s="393"/>
      <c r="L595" s="393"/>
      <c r="M595" s="393"/>
      <c r="N595" s="393"/>
      <c r="O595" s="394"/>
      <c r="P595" s="390" t="s">
        <v>39</v>
      </c>
      <c r="Q595" s="391"/>
      <c r="R595" s="391"/>
      <c r="S595" s="391"/>
      <c r="T595" s="391"/>
      <c r="U595" s="391"/>
      <c r="V595" s="392"/>
      <c r="W595" s="43" t="s">
        <v>0</v>
      </c>
      <c r="X595" s="44">
        <f>GrossWeightTotal+PalletQtyTotal*25</f>
        <v>0</v>
      </c>
      <c r="Y595" s="44">
        <f>GrossWeightTotalR+PalletQtyTotalR*25</f>
        <v>0</v>
      </c>
      <c r="Z595" s="43"/>
      <c r="AA595" s="68"/>
      <c r="AB595" s="68"/>
      <c r="AC595" s="68"/>
    </row>
    <row r="596" spans="1:32" x14ac:dyDescent="0.2">
      <c r="A596" s="393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90" t="s">
        <v>40</v>
      </c>
      <c r="Q596" s="391"/>
      <c r="R596" s="391"/>
      <c r="S596" s="391"/>
      <c r="T596" s="391"/>
      <c r="U596" s="391"/>
      <c r="V596" s="392"/>
      <c r="W596" s="43" t="s">
        <v>23</v>
      </c>
      <c r="X596" s="44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0</v>
      </c>
      <c r="Y596" s="44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0</v>
      </c>
      <c r="Z596" s="43"/>
      <c r="AA596" s="68"/>
      <c r="AB596" s="68"/>
      <c r="AC596" s="68"/>
    </row>
    <row r="597" spans="1:32" ht="14.25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90" t="s">
        <v>41</v>
      </c>
      <c r="Q597" s="391"/>
      <c r="R597" s="391"/>
      <c r="S597" s="391"/>
      <c r="T597" s="391"/>
      <c r="U597" s="391"/>
      <c r="V597" s="392"/>
      <c r="W597" s="46" t="s">
        <v>54</v>
      </c>
      <c r="X597" s="43"/>
      <c r="Y597" s="43"/>
      <c r="Z597" s="43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0</v>
      </c>
      <c r="AA597" s="68"/>
      <c r="AB597" s="68"/>
      <c r="AC597" s="68"/>
    </row>
    <row r="598" spans="1:32" ht="13.5" thickBot="1" x14ac:dyDescent="0.25"/>
    <row r="599" spans="1:32" ht="27" thickTop="1" thickBot="1" x14ac:dyDescent="0.25">
      <c r="A599" s="47" t="s">
        <v>9</v>
      </c>
      <c r="B599" s="83" t="s">
        <v>80</v>
      </c>
      <c r="C599" s="389" t="s">
        <v>122</v>
      </c>
      <c r="D599" s="389" t="s">
        <v>122</v>
      </c>
      <c r="E599" s="389" t="s">
        <v>122</v>
      </c>
      <c r="F599" s="389" t="s">
        <v>122</v>
      </c>
      <c r="G599" s="389" t="s">
        <v>122</v>
      </c>
      <c r="H599" s="389" t="s">
        <v>122</v>
      </c>
      <c r="I599" s="389" t="s">
        <v>270</v>
      </c>
      <c r="J599" s="389" t="s">
        <v>270</v>
      </c>
      <c r="K599" s="389" t="s">
        <v>270</v>
      </c>
      <c r="L599" s="395"/>
      <c r="M599" s="389" t="s">
        <v>270</v>
      </c>
      <c r="N599" s="395"/>
      <c r="O599" s="389" t="s">
        <v>270</v>
      </c>
      <c r="P599" s="389" t="s">
        <v>270</v>
      </c>
      <c r="Q599" s="389" t="s">
        <v>270</v>
      </c>
      <c r="R599" s="389" t="s">
        <v>270</v>
      </c>
      <c r="S599" s="389" t="s">
        <v>270</v>
      </c>
      <c r="T599" s="389" t="s">
        <v>270</v>
      </c>
      <c r="U599" s="389" t="s">
        <v>270</v>
      </c>
      <c r="V599" s="389" t="s">
        <v>270</v>
      </c>
      <c r="W599" s="389" t="s">
        <v>490</v>
      </c>
      <c r="X599" s="389" t="s">
        <v>490</v>
      </c>
      <c r="Y599" s="389" t="s">
        <v>544</v>
      </c>
      <c r="Z599" s="389" t="s">
        <v>544</v>
      </c>
      <c r="AA599" s="389" t="s">
        <v>544</v>
      </c>
      <c r="AB599" s="389" t="s">
        <v>544</v>
      </c>
      <c r="AC599" s="83" t="s">
        <v>615</v>
      </c>
      <c r="AD599" s="389" t="s">
        <v>656</v>
      </c>
      <c r="AE599" s="389" t="s">
        <v>656</v>
      </c>
      <c r="AF599" s="1"/>
    </row>
    <row r="600" spans="1:32" ht="14.25" customHeight="1" thickTop="1" x14ac:dyDescent="0.2">
      <c r="A600" s="396" t="s">
        <v>10</v>
      </c>
      <c r="B600" s="389" t="s">
        <v>80</v>
      </c>
      <c r="C600" s="389" t="s">
        <v>123</v>
      </c>
      <c r="D600" s="389" t="s">
        <v>143</v>
      </c>
      <c r="E600" s="389" t="s">
        <v>187</v>
      </c>
      <c r="F600" s="389" t="s">
        <v>203</v>
      </c>
      <c r="G600" s="389" t="s">
        <v>238</v>
      </c>
      <c r="H600" s="389" t="s">
        <v>122</v>
      </c>
      <c r="I600" s="389" t="s">
        <v>271</v>
      </c>
      <c r="J600" s="389" t="s">
        <v>288</v>
      </c>
      <c r="K600" s="389" t="s">
        <v>344</v>
      </c>
      <c r="L600" s="1"/>
      <c r="M600" s="389" t="s">
        <v>359</v>
      </c>
      <c r="N600" s="1"/>
      <c r="O600" s="389" t="s">
        <v>375</v>
      </c>
      <c r="P600" s="389" t="s">
        <v>388</v>
      </c>
      <c r="Q600" s="389" t="s">
        <v>391</v>
      </c>
      <c r="R600" s="389" t="s">
        <v>398</v>
      </c>
      <c r="S600" s="389" t="s">
        <v>409</v>
      </c>
      <c r="T600" s="389" t="s">
        <v>412</v>
      </c>
      <c r="U600" s="389" t="s">
        <v>419</v>
      </c>
      <c r="V600" s="389" t="s">
        <v>481</v>
      </c>
      <c r="W600" s="389" t="s">
        <v>491</v>
      </c>
      <c r="X600" s="389" t="s">
        <v>519</v>
      </c>
      <c r="Y600" s="389" t="s">
        <v>545</v>
      </c>
      <c r="Z600" s="389" t="s">
        <v>590</v>
      </c>
      <c r="AA600" s="389" t="s">
        <v>605</v>
      </c>
      <c r="AB600" s="389" t="s">
        <v>612</v>
      </c>
      <c r="AC600" s="389" t="s">
        <v>615</v>
      </c>
      <c r="AD600" s="389" t="s">
        <v>656</v>
      </c>
      <c r="AE600" s="389" t="s">
        <v>733</v>
      </c>
      <c r="AF600" s="1"/>
    </row>
    <row r="601" spans="1:32" ht="13.5" thickBot="1" x14ac:dyDescent="0.25">
      <c r="A601" s="397"/>
      <c r="B601" s="389"/>
      <c r="C601" s="389"/>
      <c r="D601" s="389"/>
      <c r="E601" s="389"/>
      <c r="F601" s="389"/>
      <c r="G601" s="389"/>
      <c r="H601" s="389"/>
      <c r="I601" s="389"/>
      <c r="J601" s="389"/>
      <c r="K601" s="389"/>
      <c r="L601" s="1"/>
      <c r="M601" s="389"/>
      <c r="N601" s="1"/>
      <c r="O601" s="389"/>
      <c r="P601" s="389"/>
      <c r="Q601" s="389"/>
      <c r="R601" s="389"/>
      <c r="S601" s="389"/>
      <c r="T601" s="389"/>
      <c r="U601" s="389"/>
      <c r="V601" s="389"/>
      <c r="W601" s="389"/>
      <c r="X601" s="389"/>
      <c r="Y601" s="389"/>
      <c r="Z601" s="389"/>
      <c r="AA601" s="389"/>
      <c r="AB601" s="389"/>
      <c r="AC601" s="389"/>
      <c r="AD601" s="389"/>
      <c r="AE601" s="389"/>
      <c r="AF601" s="1"/>
    </row>
    <row r="602" spans="1:32" ht="18" thickTop="1" thickBot="1" x14ac:dyDescent="0.25">
      <c r="A602" s="47" t="s">
        <v>13</v>
      </c>
      <c r="B60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3">
        <f>IFERROR(Y53*1,"0")+IFERROR(Y54*1,"0")+IFERROR(Y55*1,"0")+IFERROR(Y56*1,"0")+IFERROR(Y57*1,"0")+IFERROR(Y58*1,"0")+IFERROR(Y62*1,"0")+IFERROR(Y63*1,"0")</f>
        <v>0</v>
      </c>
      <c r="D602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53">
        <f>IFERROR(Y104*1,"0")+IFERROR(Y105*1,"0")+IFERROR(Y106*1,"0")+IFERROR(Y110*1,"0")+IFERROR(Y111*1,"0")+IFERROR(Y112*1,"0")+IFERROR(Y113*1,"0")+IFERROR(Y114*1,"0")</f>
        <v>0</v>
      </c>
      <c r="F602" s="53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53">
        <f>IFERROR(Y150*1,"0")+IFERROR(Y151*1,"0")+IFERROR(Y155*1,"0")+IFERROR(Y156*1,"0")+IFERROR(Y160*1,"0")+IFERROR(Y161*1,"0")</f>
        <v>0</v>
      </c>
      <c r="H602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53">
        <f>IFERROR(Y188*1,"0")+IFERROR(Y189*1,"0")+IFERROR(Y190*1,"0")+IFERROR(Y191*1,"0")+IFERROR(Y192*1,"0")+IFERROR(Y193*1,"0")+IFERROR(Y194*1,"0")+IFERROR(Y195*1,"0")</f>
        <v>0</v>
      </c>
      <c r="J602" s="53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53">
        <f>IFERROR(Y244*1,"0")+IFERROR(Y245*1,"0")+IFERROR(Y246*1,"0")+IFERROR(Y247*1,"0")+IFERROR(Y248*1,"0")+IFERROR(Y249*1,"0")+IFERROR(Y250*1,"0")+IFERROR(Y251*1,"0")</f>
        <v>0</v>
      </c>
      <c r="L602" s="1"/>
      <c r="M602" s="53">
        <f>IFERROR(Y256*1,"0")+IFERROR(Y257*1,"0")+IFERROR(Y258*1,"0")+IFERROR(Y259*1,"0")+IFERROR(Y260*1,"0")+IFERROR(Y261*1,"0")+IFERROR(Y262*1,"0")+IFERROR(Y263*1,"0")</f>
        <v>0</v>
      </c>
      <c r="N602" s="1"/>
      <c r="O602" s="53">
        <f>IFERROR(Y268*1,"0")+IFERROR(Y269*1,"0")+IFERROR(Y270*1,"0")+IFERROR(Y271*1,"0")+IFERROR(Y272*1,"0")+IFERROR(Y273*1,"0")</f>
        <v>0</v>
      </c>
      <c r="P602" s="53">
        <f>IFERROR(Y278*1,"0")</f>
        <v>0</v>
      </c>
      <c r="Q602" s="53">
        <f>IFERROR(Y283*1,"0")+IFERROR(Y284*1,"0")+IFERROR(Y285*1,"0")</f>
        <v>0</v>
      </c>
      <c r="R602" s="53">
        <f>IFERROR(Y290*1,"0")+IFERROR(Y291*1,"0")+IFERROR(Y292*1,"0")+IFERROR(Y293*1,"0")+IFERROR(Y294*1,"0")</f>
        <v>0</v>
      </c>
      <c r="S602" s="53">
        <f>IFERROR(Y299*1,"0")</f>
        <v>0</v>
      </c>
      <c r="T602" s="53">
        <f>IFERROR(Y304*1,"0")+IFERROR(Y308*1,"0")+IFERROR(Y309*1,"0")</f>
        <v>0</v>
      </c>
      <c r="U602" s="53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602" s="53">
        <f>IFERROR(Y361*1,"0")+IFERROR(Y365*1,"0")+IFERROR(Y366*1,"0")+IFERROR(Y367*1,"0")</f>
        <v>0</v>
      </c>
      <c r="W602" s="53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0</v>
      </c>
      <c r="X602" s="53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53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53">
        <f>IFERROR(Y466*1,"0")+IFERROR(Y470*1,"0")+IFERROR(Y471*1,"0")+IFERROR(Y472*1,"0")+IFERROR(Y473*1,"0")+IFERROR(Y474*1,"0")+IFERROR(Y475*1,"0")+IFERROR(Y479*1,"0")</f>
        <v>0</v>
      </c>
      <c r="AA602" s="53">
        <f>IFERROR(Y484*1,"0")+IFERROR(Y485*1,"0")+IFERROR(Y486*1,"0")</f>
        <v>0</v>
      </c>
      <c r="AB602" s="53">
        <f>IFERROR(Y491*1,"0")</f>
        <v>0</v>
      </c>
      <c r="AC602" s="53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53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53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6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4" t="s">
        <v>750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752</v>
      </c>
      <c r="D6" s="54" t="s">
        <v>753</v>
      </c>
      <c r="E6" s="54" t="s">
        <v>48</v>
      </c>
    </row>
    <row r="8" spans="2:8" x14ac:dyDescent="0.2">
      <c r="B8" s="54" t="s">
        <v>79</v>
      </c>
      <c r="C8" s="54" t="s">
        <v>752</v>
      </c>
      <c r="D8" s="54" t="s">
        <v>48</v>
      </c>
      <c r="E8" s="54" t="s">
        <v>48</v>
      </c>
    </row>
    <row r="10" spans="2:8" x14ac:dyDescent="0.2">
      <c r="B10" s="54" t="s">
        <v>754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755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756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757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760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761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762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763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764</v>
      </c>
      <c r="C20" s="54" t="s">
        <v>48</v>
      </c>
      <c r="D20" s="54" t="s">
        <v>48</v>
      </c>
      <c r="E20" s="54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1258</vt:i4>
      </vt:variant>
    </vt:vector>
  </HeadingPairs>
  <TitlesOfParts>
    <vt:vector size="126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2024-09-17T09:33:05Z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