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57112D4A-216A-4091-A713-D791914E55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заказа'!$X$657:$X$657</definedName>
    <definedName name="GrossWeightTotalR">'Бланк заказа'!$Y$657:$Y$657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заказа'!$X$658:$X$658</definedName>
    <definedName name="PalletQtyTotalR">'Бланк заказа'!$Y$658:$Y$658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заказа'!$B$46:$B$46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заказа'!$B$47:$B$47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заказа'!$B$51:$B$51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заказа'!$B$52:$B$52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заказа'!$B$26:$B$26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заказа'!$B$63:$B$63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заказа'!$B$478:$B$478</definedName>
    <definedName name="ProductId245">'Бланк заказа'!$B$479:$B$479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заказа'!$B$490:$B$490</definedName>
    <definedName name="ProductId254">'Бланк заказа'!$B$494:$B$494</definedName>
    <definedName name="ProductId255">'Бланк заказа'!$B$499:$B$499</definedName>
    <definedName name="ProductId256">'Бланк заказа'!$B$503:$B$503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заказа'!$B$68:$B$68</definedName>
    <definedName name="ProductId260">'Бланк заказа'!$B$507:$B$507</definedName>
    <definedName name="ProductId261">'Бланк заказа'!$B$512:$B$512</definedName>
    <definedName name="ProductId262">'Бланк заказа'!$B$513:$B$513</definedName>
    <definedName name="ProductId263">'Бланк заказа'!$B$514:$B$514</definedName>
    <definedName name="ProductId264">'Бланк заказа'!$B$515:$B$515</definedName>
    <definedName name="ProductId265">'Бланк заказа'!$B$520:$B$520</definedName>
    <definedName name="ProductId266">'Бланк заказа'!$B$524:$B$524</definedName>
    <definedName name="ProductId267">'Бланк заказа'!$B$530:$B$530</definedName>
    <definedName name="ProductId268">'Бланк заказа'!$B$531:$B$531</definedName>
    <definedName name="ProductId269">'Бланк заказа'!$B$532:$B$532</definedName>
    <definedName name="ProductId27">'Бланк заказа'!$B$69:$B$69</definedName>
    <definedName name="ProductId270">'Бланк заказа'!$B$533:$B$533</definedName>
    <definedName name="ProductId271">'Бланк заказа'!$B$534:$B$534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заказа'!$B$577:$B$577</definedName>
    <definedName name="ProductId303">'Бланк заказа'!$B$578:$B$578</definedName>
    <definedName name="ProductId304">'Бланк заказа'!$B$584:$B$584</definedName>
    <definedName name="ProductId305">'Бланк заказа'!$B$588:$B$588</definedName>
    <definedName name="ProductId306">'Бланк заказа'!$B$594:$B$594</definedName>
    <definedName name="ProductId307">'Бланк заказа'!$B$595:$B$595</definedName>
    <definedName name="ProductId308">'Бланк заказа'!$B$596:$B$596</definedName>
    <definedName name="ProductId309">'Бланк заказа'!$B$597:$B$597</definedName>
    <definedName name="ProductId31">'Бланк заказа'!$B$76:$B$76</definedName>
    <definedName name="ProductId310">'Бланк заказа'!$B$598:$B$598</definedName>
    <definedName name="ProductId311">'Бланк заказа'!$B$599:$B$599</definedName>
    <definedName name="ProductId312">'Бланк заказа'!$B$600:$B$600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заказа'!$B$611:$B$611</definedName>
    <definedName name="ProductId318">'Бланк заказа'!$B$612:$B$612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заказа'!$B$617:$B$617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заказа'!$B$627:$B$627</definedName>
    <definedName name="ProductId331">'Бланк заказа'!$B$628:$B$628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заказа'!$B$640:$B$640</definedName>
    <definedName name="ProductId337">'Бланк заказа'!$B$641:$B$641</definedName>
    <definedName name="ProductId338">'Бланк заказа'!$B$645:$B$645</definedName>
    <definedName name="ProductId339">'Бланк заказа'!$B$649:$B$649</definedName>
    <definedName name="ProductId34">'Бланк заказа'!$B$79:$B$79</definedName>
    <definedName name="ProductId340">'Бланк заказа'!$B$653:$B$653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заказа'!$B$36:$B$36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заказа'!$X$46:$X$46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заказа'!$X$47:$X$47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заказа'!$X$51:$X$51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заказа'!$X$52:$X$52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заказа'!$X$26:$X$26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заказа'!$X$63:$X$63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заказа'!$X$478:$X$478</definedName>
    <definedName name="SalesQty245">'Бланк заказа'!$X$479:$X$479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заказа'!$X$490:$X$490</definedName>
    <definedName name="SalesQty254">'Бланк заказа'!$X$494:$X$494</definedName>
    <definedName name="SalesQty255">'Бланк заказа'!$X$499:$X$499</definedName>
    <definedName name="SalesQty256">'Бланк заказа'!$X$503:$X$503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заказа'!$X$68:$X$68</definedName>
    <definedName name="SalesQty260">'Бланк заказа'!$X$507:$X$507</definedName>
    <definedName name="SalesQty261">'Бланк заказа'!$X$512:$X$512</definedName>
    <definedName name="SalesQty262">'Бланк заказа'!$X$513:$X$513</definedName>
    <definedName name="SalesQty263">'Бланк заказа'!$X$514:$X$514</definedName>
    <definedName name="SalesQty264">'Бланк заказа'!$X$515:$X$515</definedName>
    <definedName name="SalesQty265">'Бланк заказа'!$X$520:$X$520</definedName>
    <definedName name="SalesQty266">'Бланк заказа'!$X$524:$X$524</definedName>
    <definedName name="SalesQty267">'Бланк заказа'!$X$530:$X$530</definedName>
    <definedName name="SalesQty268">'Бланк заказа'!$X$531:$X$531</definedName>
    <definedName name="SalesQty269">'Бланк заказа'!$X$532:$X$532</definedName>
    <definedName name="SalesQty27">'Бланк заказа'!$X$69:$X$69</definedName>
    <definedName name="SalesQty270">'Бланк заказа'!$X$533:$X$533</definedName>
    <definedName name="SalesQty271">'Бланк заказа'!$X$534:$X$534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заказа'!$X$577:$X$577</definedName>
    <definedName name="SalesQty303">'Бланк заказа'!$X$578:$X$578</definedName>
    <definedName name="SalesQty304">'Бланк заказа'!$X$584:$X$584</definedName>
    <definedName name="SalesQty305">'Бланк заказа'!$X$588:$X$588</definedName>
    <definedName name="SalesQty306">'Бланк заказа'!$X$594:$X$594</definedName>
    <definedName name="SalesQty307">'Бланк заказа'!$X$595:$X$595</definedName>
    <definedName name="SalesQty308">'Бланк заказа'!$X$596:$X$596</definedName>
    <definedName name="SalesQty309">'Бланк заказа'!$X$597:$X$597</definedName>
    <definedName name="SalesQty31">'Бланк заказа'!$X$76:$X$76</definedName>
    <definedName name="SalesQty310">'Бланк заказа'!$X$598:$X$598</definedName>
    <definedName name="SalesQty311">'Бланк заказа'!$X$599:$X$599</definedName>
    <definedName name="SalesQty312">'Бланк заказа'!$X$600:$X$600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заказа'!$X$611:$X$611</definedName>
    <definedName name="SalesQty318">'Бланк заказа'!$X$612:$X$612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заказа'!$X$617:$X$617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заказа'!$X$627:$X$627</definedName>
    <definedName name="SalesQty331">'Бланк заказа'!$X$628:$X$628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заказа'!$X$640:$X$640</definedName>
    <definedName name="SalesQty337">'Бланк заказа'!$X$641:$X$641</definedName>
    <definedName name="SalesQty338">'Бланк заказа'!$X$645:$X$645</definedName>
    <definedName name="SalesQty339">'Бланк заказа'!$X$649:$X$649</definedName>
    <definedName name="SalesQty34">'Бланк заказа'!$X$79:$X$79</definedName>
    <definedName name="SalesQty340">'Бланк заказа'!$X$653:$X$653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заказа'!$X$36:$X$36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заказа'!$Y$46:$Y$46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заказа'!$Y$47:$Y$47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заказа'!$Y$51:$Y$51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заказа'!$Y$52:$Y$52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заказа'!$Y$26:$Y$26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заказа'!$Y$63:$Y$63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заказа'!$Y$478:$Y$478</definedName>
    <definedName name="SalesRoundBox245">'Бланк заказа'!$Y$479:$Y$479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заказа'!$Y$490:$Y$490</definedName>
    <definedName name="SalesRoundBox254">'Бланк заказа'!$Y$494:$Y$494</definedName>
    <definedName name="SalesRoundBox255">'Бланк заказа'!$Y$499:$Y$499</definedName>
    <definedName name="SalesRoundBox256">'Бланк заказа'!$Y$503:$Y$503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заказа'!$Y$68:$Y$68</definedName>
    <definedName name="SalesRoundBox260">'Бланк заказа'!$Y$507:$Y$507</definedName>
    <definedName name="SalesRoundBox261">'Бланк заказа'!$Y$512:$Y$512</definedName>
    <definedName name="SalesRoundBox262">'Бланк заказа'!$Y$513:$Y$513</definedName>
    <definedName name="SalesRoundBox263">'Бланк заказа'!$Y$514:$Y$514</definedName>
    <definedName name="SalesRoundBox264">'Бланк заказа'!$Y$515:$Y$515</definedName>
    <definedName name="SalesRoundBox265">'Бланк заказа'!$Y$520:$Y$520</definedName>
    <definedName name="SalesRoundBox266">'Бланк заказа'!$Y$524:$Y$524</definedName>
    <definedName name="SalesRoundBox267">'Бланк заказа'!$Y$530:$Y$530</definedName>
    <definedName name="SalesRoundBox268">'Бланк заказа'!$Y$531:$Y$531</definedName>
    <definedName name="SalesRoundBox269">'Бланк заказа'!$Y$532:$Y$532</definedName>
    <definedName name="SalesRoundBox27">'Бланк заказа'!$Y$69:$Y$69</definedName>
    <definedName name="SalesRoundBox270">'Бланк заказа'!$Y$533:$Y$533</definedName>
    <definedName name="SalesRoundBox271">'Бланк заказа'!$Y$534:$Y$534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заказа'!$Y$577:$Y$577</definedName>
    <definedName name="SalesRoundBox303">'Бланк заказа'!$Y$578:$Y$578</definedName>
    <definedName name="SalesRoundBox304">'Бланк заказа'!$Y$584:$Y$584</definedName>
    <definedName name="SalesRoundBox305">'Бланк заказа'!$Y$588:$Y$588</definedName>
    <definedName name="SalesRoundBox306">'Бланк заказа'!$Y$594:$Y$594</definedName>
    <definedName name="SalesRoundBox307">'Бланк заказа'!$Y$595:$Y$595</definedName>
    <definedName name="SalesRoundBox308">'Бланк заказа'!$Y$596:$Y$596</definedName>
    <definedName name="SalesRoundBox309">'Бланк заказа'!$Y$597:$Y$597</definedName>
    <definedName name="SalesRoundBox31">'Бланк заказа'!$Y$76:$Y$76</definedName>
    <definedName name="SalesRoundBox310">'Бланк заказа'!$Y$598:$Y$598</definedName>
    <definedName name="SalesRoundBox311">'Бланк заказа'!$Y$599:$Y$599</definedName>
    <definedName name="SalesRoundBox312">'Бланк заказа'!$Y$600:$Y$600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заказа'!$Y$611:$Y$611</definedName>
    <definedName name="SalesRoundBox318">'Бланк заказа'!$Y$612:$Y$612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заказа'!$Y$617:$Y$617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заказа'!$Y$627:$Y$627</definedName>
    <definedName name="SalesRoundBox331">'Бланк заказа'!$Y$628:$Y$628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заказа'!$Y$640:$Y$640</definedName>
    <definedName name="SalesRoundBox337">'Бланк заказа'!$Y$641:$Y$641</definedName>
    <definedName name="SalesRoundBox338">'Бланк заказа'!$Y$645:$Y$645</definedName>
    <definedName name="SalesRoundBox339">'Бланк заказа'!$Y$649:$Y$649</definedName>
    <definedName name="SalesRoundBox34">'Бланк заказа'!$Y$79:$Y$79</definedName>
    <definedName name="SalesRoundBox340">'Бланк заказа'!$Y$653:$Y$653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заказа'!$Y$36:$Y$36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заказа'!$W$46:$W$46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заказа'!$W$47:$W$47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заказа'!$W$51:$W$51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заказа'!$W$52:$W$52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заказа'!$W$26:$W$26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заказа'!$W$63:$W$63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заказа'!$W$478:$W$478</definedName>
    <definedName name="UnitOfMeasure245">'Бланк заказа'!$W$479:$W$479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заказа'!$W$490:$W$490</definedName>
    <definedName name="UnitOfMeasure254">'Бланк заказа'!$W$494:$W$494</definedName>
    <definedName name="UnitOfMeasure255">'Бланк заказа'!$W$499:$W$499</definedName>
    <definedName name="UnitOfMeasure256">'Бланк заказа'!$W$503:$W$503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заказа'!$W$68:$W$68</definedName>
    <definedName name="UnitOfMeasure260">'Бланк заказа'!$W$507:$W$507</definedName>
    <definedName name="UnitOfMeasure261">'Бланк заказа'!$W$512:$W$512</definedName>
    <definedName name="UnitOfMeasure262">'Бланк заказа'!$W$513:$W$513</definedName>
    <definedName name="UnitOfMeasure263">'Бланк заказа'!$W$514:$W$514</definedName>
    <definedName name="UnitOfMeasure264">'Бланк заказа'!$W$515:$W$515</definedName>
    <definedName name="UnitOfMeasure265">'Бланк заказа'!$W$520:$W$520</definedName>
    <definedName name="UnitOfMeasure266">'Бланк заказа'!$W$524:$W$524</definedName>
    <definedName name="UnitOfMeasure267">'Бланк заказа'!$W$530:$W$530</definedName>
    <definedName name="UnitOfMeasure268">'Бланк заказа'!$W$531:$W$531</definedName>
    <definedName name="UnitOfMeasure269">'Бланк заказа'!$W$532:$W$532</definedName>
    <definedName name="UnitOfMeasure27">'Бланк заказа'!$W$69:$W$69</definedName>
    <definedName name="UnitOfMeasure270">'Бланк заказа'!$W$533:$W$533</definedName>
    <definedName name="UnitOfMeasure271">'Бланк заказа'!$W$534:$W$534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заказа'!$W$577:$W$577</definedName>
    <definedName name="UnitOfMeasure303">'Бланк заказа'!$W$578:$W$578</definedName>
    <definedName name="UnitOfMeasure304">'Бланк заказа'!$W$584:$W$584</definedName>
    <definedName name="UnitOfMeasure305">'Бланк заказа'!$W$588:$W$588</definedName>
    <definedName name="UnitOfMeasure306">'Бланк заказа'!$W$594:$W$594</definedName>
    <definedName name="UnitOfMeasure307">'Бланк заказа'!$W$595:$W$595</definedName>
    <definedName name="UnitOfMeasure308">'Бланк заказа'!$W$596:$W$596</definedName>
    <definedName name="UnitOfMeasure309">'Бланк заказа'!$W$597:$W$597</definedName>
    <definedName name="UnitOfMeasure31">'Бланк заказа'!$W$76:$W$76</definedName>
    <definedName name="UnitOfMeasure310">'Бланк заказа'!$W$598:$W$598</definedName>
    <definedName name="UnitOfMeasure311">'Бланк заказа'!$W$599:$W$599</definedName>
    <definedName name="UnitOfMeasure312">'Бланк заказа'!$W$600:$W$600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заказа'!$W$611:$W$611</definedName>
    <definedName name="UnitOfMeasure318">'Бланк заказа'!$W$612:$W$612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заказа'!$W$617:$W$617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заказа'!$W$627:$W$627</definedName>
    <definedName name="UnitOfMeasure331">'Бланк заказа'!$W$628:$W$628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заказа'!$W$640:$W$640</definedName>
    <definedName name="UnitOfMeasure337">'Бланк заказа'!$W$641:$W$641</definedName>
    <definedName name="UnitOfMeasure338">'Бланк заказа'!$W$645:$W$645</definedName>
    <definedName name="UnitOfMeasure339">'Бланк заказа'!$W$649:$W$649</definedName>
    <definedName name="UnitOfMeasure34">'Бланк заказа'!$W$79:$W$79</definedName>
    <definedName name="UnitOfMeasure340">'Бланк заказа'!$W$653:$W$653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заказа'!$W$36:$W$36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5" i="2" l="1"/>
  <c r="X654" i="2"/>
  <c r="BO653" i="2"/>
  <c r="BM653" i="2"/>
  <c r="Y653" i="2"/>
  <c r="BN653" i="2" s="1"/>
  <c r="X651" i="2"/>
  <c r="X650" i="2"/>
  <c r="BO649" i="2"/>
  <c r="BM649" i="2"/>
  <c r="Y649" i="2"/>
  <c r="BN649" i="2" s="1"/>
  <c r="X647" i="2"/>
  <c r="X646" i="2"/>
  <c r="BO645" i="2"/>
  <c r="BM645" i="2"/>
  <c r="Z645" i="2"/>
  <c r="Z646" i="2" s="1"/>
  <c r="Y645" i="2"/>
  <c r="Y646" i="2" s="1"/>
  <c r="X643" i="2"/>
  <c r="X642" i="2"/>
  <c r="BO641" i="2"/>
  <c r="BM641" i="2"/>
  <c r="Y641" i="2"/>
  <c r="Z641" i="2" s="1"/>
  <c r="BO640" i="2"/>
  <c r="BM640" i="2"/>
  <c r="Y640" i="2"/>
  <c r="X637" i="2"/>
  <c r="X636" i="2"/>
  <c r="BP635" i="2"/>
  <c r="BO635" i="2"/>
  <c r="BM635" i="2"/>
  <c r="Y635" i="2"/>
  <c r="BN635" i="2" s="1"/>
  <c r="BO634" i="2"/>
  <c r="BM634" i="2"/>
  <c r="Y634" i="2"/>
  <c r="BP634" i="2" s="1"/>
  <c r="BO633" i="2"/>
  <c r="BM633" i="2"/>
  <c r="Y633" i="2"/>
  <c r="BN633" i="2" s="1"/>
  <c r="BO632" i="2"/>
  <c r="BM632" i="2"/>
  <c r="Y632" i="2"/>
  <c r="BP632" i="2" s="1"/>
  <c r="X630" i="2"/>
  <c r="X629" i="2"/>
  <c r="BP628" i="2"/>
  <c r="BO628" i="2"/>
  <c r="BM628" i="2"/>
  <c r="Y628" i="2"/>
  <c r="BN628" i="2" s="1"/>
  <c r="BO627" i="2"/>
  <c r="BM627" i="2"/>
  <c r="Y627" i="2"/>
  <c r="BN627" i="2" s="1"/>
  <c r="BO626" i="2"/>
  <c r="BM626" i="2"/>
  <c r="Y626" i="2"/>
  <c r="BN626" i="2" s="1"/>
  <c r="BO625" i="2"/>
  <c r="BM625" i="2"/>
  <c r="Z625" i="2"/>
  <c r="Y625" i="2"/>
  <c r="BN625" i="2" s="1"/>
  <c r="BP624" i="2"/>
  <c r="BO624" i="2"/>
  <c r="BM624" i="2"/>
  <c r="Y624" i="2"/>
  <c r="BN624" i="2" s="1"/>
  <c r="BO623" i="2"/>
  <c r="BM623" i="2"/>
  <c r="Y623" i="2"/>
  <c r="BN623" i="2" s="1"/>
  <c r="BO622" i="2"/>
  <c r="BM622" i="2"/>
  <c r="Y622" i="2"/>
  <c r="BN622" i="2" s="1"/>
  <c r="BO621" i="2"/>
  <c r="BM621" i="2"/>
  <c r="Z621" i="2"/>
  <c r="Y621" i="2"/>
  <c r="BN621" i="2" s="1"/>
  <c r="X619" i="2"/>
  <c r="X618" i="2"/>
  <c r="BO617" i="2"/>
  <c r="BM617" i="2"/>
  <c r="Y617" i="2"/>
  <c r="BO616" i="2"/>
  <c r="BM616" i="2"/>
  <c r="Y616" i="2"/>
  <c r="BN616" i="2" s="1"/>
  <c r="BO615" i="2"/>
  <c r="BM615" i="2"/>
  <c r="Y615" i="2"/>
  <c r="BP614" i="2"/>
  <c r="BO614" i="2"/>
  <c r="BM614" i="2"/>
  <c r="Y614" i="2"/>
  <c r="BN614" i="2" s="1"/>
  <c r="BO613" i="2"/>
  <c r="BM613" i="2"/>
  <c r="Y613" i="2"/>
  <c r="BO612" i="2"/>
  <c r="BM612" i="2"/>
  <c r="Y612" i="2"/>
  <c r="BN612" i="2" s="1"/>
  <c r="BO611" i="2"/>
  <c r="BM611" i="2"/>
  <c r="Y611" i="2"/>
  <c r="X609" i="2"/>
  <c r="X608" i="2"/>
  <c r="BO607" i="2"/>
  <c r="BM607" i="2"/>
  <c r="Y607" i="2"/>
  <c r="Z607" i="2" s="1"/>
  <c r="BO606" i="2"/>
  <c r="BM606" i="2"/>
  <c r="Y606" i="2"/>
  <c r="BN606" i="2" s="1"/>
  <c r="BO605" i="2"/>
  <c r="BM605" i="2"/>
  <c r="Y605" i="2"/>
  <c r="Z605" i="2" s="1"/>
  <c r="BP604" i="2"/>
  <c r="BO604" i="2"/>
  <c r="BM604" i="2"/>
  <c r="Y604" i="2"/>
  <c r="X602" i="2"/>
  <c r="X601" i="2"/>
  <c r="BO600" i="2"/>
  <c r="BM600" i="2"/>
  <c r="Y600" i="2"/>
  <c r="BP600" i="2" s="1"/>
  <c r="BO599" i="2"/>
  <c r="BM599" i="2"/>
  <c r="Z599" i="2"/>
  <c r="Y599" i="2"/>
  <c r="BN599" i="2" s="1"/>
  <c r="BP598" i="2"/>
  <c r="BO598" i="2"/>
  <c r="BN598" i="2"/>
  <c r="BM598" i="2"/>
  <c r="Z598" i="2"/>
  <c r="Y598" i="2"/>
  <c r="BO597" i="2"/>
  <c r="BM597" i="2"/>
  <c r="Y597" i="2"/>
  <c r="BN597" i="2" s="1"/>
  <c r="BO596" i="2"/>
  <c r="BM596" i="2"/>
  <c r="Y596" i="2"/>
  <c r="BO595" i="2"/>
  <c r="BM595" i="2"/>
  <c r="Z595" i="2"/>
  <c r="Y595" i="2"/>
  <c r="BN595" i="2" s="1"/>
  <c r="BP594" i="2"/>
  <c r="BO594" i="2"/>
  <c r="BN594" i="2"/>
  <c r="BM594" i="2"/>
  <c r="Z594" i="2"/>
  <c r="Y594" i="2"/>
  <c r="Y601" i="2" s="1"/>
  <c r="X590" i="2"/>
  <c r="X589" i="2"/>
  <c r="BO588" i="2"/>
  <c r="BM588" i="2"/>
  <c r="Y588" i="2"/>
  <c r="P588" i="2"/>
  <c r="X586" i="2"/>
  <c r="X585" i="2"/>
  <c r="BO584" i="2"/>
  <c r="BM584" i="2"/>
  <c r="Y584" i="2"/>
  <c r="X580" i="2"/>
  <c r="X579" i="2"/>
  <c r="BO578" i="2"/>
  <c r="BM578" i="2"/>
  <c r="Z578" i="2"/>
  <c r="Y578" i="2"/>
  <c r="BN578" i="2" s="1"/>
  <c r="BO577" i="2"/>
  <c r="BM577" i="2"/>
  <c r="Y577" i="2"/>
  <c r="BP577" i="2" s="1"/>
  <c r="P577" i="2"/>
  <c r="X575" i="2"/>
  <c r="X574" i="2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Z571" i="2"/>
  <c r="Y571" i="2"/>
  <c r="P571" i="2"/>
  <c r="X569" i="2"/>
  <c r="X568" i="2"/>
  <c r="BP567" i="2"/>
  <c r="BO567" i="2"/>
  <c r="BM567" i="2"/>
  <c r="Y567" i="2"/>
  <c r="P567" i="2"/>
  <c r="BO566" i="2"/>
  <c r="BM566" i="2"/>
  <c r="Y566" i="2"/>
  <c r="BO565" i="2"/>
  <c r="BM565" i="2"/>
  <c r="Y565" i="2"/>
  <c r="Z565" i="2" s="1"/>
  <c r="P565" i="2"/>
  <c r="BP564" i="2"/>
  <c r="BO564" i="2"/>
  <c r="BN564" i="2"/>
  <c r="BM564" i="2"/>
  <c r="Z564" i="2"/>
  <c r="Y564" i="2"/>
  <c r="P564" i="2"/>
  <c r="BO563" i="2"/>
  <c r="BM563" i="2"/>
  <c r="Z563" i="2"/>
  <c r="Y563" i="2"/>
  <c r="BN563" i="2" s="1"/>
  <c r="BO562" i="2"/>
  <c r="BM562" i="2"/>
  <c r="Y562" i="2"/>
  <c r="Z562" i="2" s="1"/>
  <c r="P562" i="2"/>
  <c r="BP561" i="2"/>
  <c r="BO561" i="2"/>
  <c r="BN561" i="2"/>
  <c r="BM561" i="2"/>
  <c r="Z561" i="2"/>
  <c r="Y561" i="2"/>
  <c r="P561" i="2"/>
  <c r="BO560" i="2"/>
  <c r="BM560" i="2"/>
  <c r="Y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BO556" i="2"/>
  <c r="BM556" i="2"/>
  <c r="Y556" i="2"/>
  <c r="P556" i="2"/>
  <c r="BP555" i="2"/>
  <c r="BO555" i="2"/>
  <c r="BM555" i="2"/>
  <c r="Y555" i="2"/>
  <c r="BO554" i="2"/>
  <c r="BM554" i="2"/>
  <c r="Y554" i="2"/>
  <c r="X552" i="2"/>
  <c r="X551" i="2"/>
  <c r="BP550" i="2"/>
  <c r="BO550" i="2"/>
  <c r="BN550" i="2"/>
  <c r="BM550" i="2"/>
  <c r="Z550" i="2"/>
  <c r="Y550" i="2"/>
  <c r="BO549" i="2"/>
  <c r="BM549" i="2"/>
  <c r="Y549" i="2"/>
  <c r="BP549" i="2" s="1"/>
  <c r="P549" i="2"/>
  <c r="BO548" i="2"/>
  <c r="BM548" i="2"/>
  <c r="Y548" i="2"/>
  <c r="Z548" i="2" s="1"/>
  <c r="X546" i="2"/>
  <c r="X545" i="2"/>
  <c r="BP544" i="2"/>
  <c r="BO544" i="2"/>
  <c r="BN544" i="2"/>
  <c r="BM544" i="2"/>
  <c r="Z544" i="2"/>
  <c r="Y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P540" i="2"/>
  <c r="BP539" i="2"/>
  <c r="BO539" i="2"/>
  <c r="BN539" i="2"/>
  <c r="BM539" i="2"/>
  <c r="Z539" i="2"/>
  <c r="Y539" i="2"/>
  <c r="BO538" i="2"/>
  <c r="BM538" i="2"/>
  <c r="Y538" i="2"/>
  <c r="P538" i="2"/>
  <c r="BO537" i="2"/>
  <c r="BM537" i="2"/>
  <c r="Y537" i="2"/>
  <c r="Z537" i="2" s="1"/>
  <c r="P537" i="2"/>
  <c r="BP536" i="2"/>
  <c r="BO536" i="2"/>
  <c r="BM536" i="2"/>
  <c r="Y536" i="2"/>
  <c r="P536" i="2"/>
  <c r="BO535" i="2"/>
  <c r="BM535" i="2"/>
  <c r="Z535" i="2"/>
  <c r="Y535" i="2"/>
  <c r="BP535" i="2" s="1"/>
  <c r="P535" i="2"/>
  <c r="BO534" i="2"/>
  <c r="BM534" i="2"/>
  <c r="Y534" i="2"/>
  <c r="BP534" i="2" s="1"/>
  <c r="P534" i="2"/>
  <c r="BO533" i="2"/>
  <c r="BM533" i="2"/>
  <c r="Y533" i="2"/>
  <c r="Z533" i="2" s="1"/>
  <c r="P533" i="2"/>
  <c r="BP532" i="2"/>
  <c r="BO532" i="2"/>
  <c r="BN532" i="2"/>
  <c r="BM532" i="2"/>
  <c r="Z532" i="2"/>
  <c r="Y532" i="2"/>
  <c r="P532" i="2"/>
  <c r="BO531" i="2"/>
  <c r="BM531" i="2"/>
  <c r="Z531" i="2"/>
  <c r="Y531" i="2"/>
  <c r="BN531" i="2" s="1"/>
  <c r="P531" i="2"/>
  <c r="BO530" i="2"/>
  <c r="BM530" i="2"/>
  <c r="Y530" i="2"/>
  <c r="P530" i="2"/>
  <c r="X526" i="2"/>
  <c r="X525" i="2"/>
  <c r="BO524" i="2"/>
  <c r="BM524" i="2"/>
  <c r="Y524" i="2"/>
  <c r="Y526" i="2" s="1"/>
  <c r="P524" i="2"/>
  <c r="X522" i="2"/>
  <c r="X521" i="2"/>
  <c r="BO520" i="2"/>
  <c r="BM520" i="2"/>
  <c r="Y520" i="2"/>
  <c r="Y522" i="2" s="1"/>
  <c r="P520" i="2"/>
  <c r="X517" i="2"/>
  <c r="X516" i="2"/>
  <c r="BO515" i="2"/>
  <c r="BM515" i="2"/>
  <c r="Y515" i="2"/>
  <c r="BP515" i="2" s="1"/>
  <c r="BP514" i="2"/>
  <c r="BO514" i="2"/>
  <c r="BM514" i="2"/>
  <c r="Y514" i="2"/>
  <c r="BO513" i="2"/>
  <c r="BM513" i="2"/>
  <c r="Y513" i="2"/>
  <c r="P513" i="2"/>
  <c r="BO512" i="2"/>
  <c r="BN512" i="2"/>
  <c r="BM512" i="2"/>
  <c r="Z512" i="2"/>
  <c r="Y512" i="2"/>
  <c r="P512" i="2"/>
  <c r="X509" i="2"/>
  <c r="X508" i="2"/>
  <c r="BO507" i="2"/>
  <c r="BM507" i="2"/>
  <c r="Y507" i="2"/>
  <c r="P507" i="2"/>
  <c r="BO506" i="2"/>
  <c r="BM506" i="2"/>
  <c r="Y506" i="2"/>
  <c r="P506" i="2"/>
  <c r="BP505" i="2"/>
  <c r="BO505" i="2"/>
  <c r="BN505" i="2"/>
  <c r="BM505" i="2"/>
  <c r="Z505" i="2"/>
  <c r="Y505" i="2"/>
  <c r="BO504" i="2"/>
  <c r="BM504" i="2"/>
  <c r="Y504" i="2"/>
  <c r="Z504" i="2" s="1"/>
  <c r="P504" i="2"/>
  <c r="BO503" i="2"/>
  <c r="BM503" i="2"/>
  <c r="Y503" i="2"/>
  <c r="X501" i="2"/>
  <c r="X500" i="2"/>
  <c r="BO499" i="2"/>
  <c r="BM499" i="2"/>
  <c r="Y499" i="2"/>
  <c r="P499" i="2"/>
  <c r="X496" i="2"/>
  <c r="X495" i="2"/>
  <c r="BP494" i="2"/>
  <c r="BO494" i="2"/>
  <c r="BN494" i="2"/>
  <c r="BM494" i="2"/>
  <c r="Z494" i="2"/>
  <c r="Z495" i="2" s="1"/>
  <c r="Y494" i="2"/>
  <c r="Y495" i="2" s="1"/>
  <c r="P494" i="2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P485" i="2"/>
  <c r="BP484" i="2"/>
  <c r="BO484" i="2"/>
  <c r="BN484" i="2"/>
  <c r="BM484" i="2"/>
  <c r="Z484" i="2"/>
  <c r="Y484" i="2"/>
  <c r="BP483" i="2"/>
  <c r="BO483" i="2"/>
  <c r="BM483" i="2"/>
  <c r="Y483" i="2"/>
  <c r="P483" i="2"/>
  <c r="BO482" i="2"/>
  <c r="BM482" i="2"/>
  <c r="Y482" i="2"/>
  <c r="BP482" i="2" s="1"/>
  <c r="P482" i="2"/>
  <c r="BO481" i="2"/>
  <c r="BM481" i="2"/>
  <c r="Y481" i="2"/>
  <c r="P481" i="2"/>
  <c r="BO480" i="2"/>
  <c r="BM480" i="2"/>
  <c r="Y480" i="2"/>
  <c r="BO479" i="2"/>
  <c r="BM479" i="2"/>
  <c r="Y479" i="2"/>
  <c r="BP479" i="2" s="1"/>
  <c r="P479" i="2"/>
  <c r="BO478" i="2"/>
  <c r="BM478" i="2"/>
  <c r="Y478" i="2"/>
  <c r="Z478" i="2" s="1"/>
  <c r="P478" i="2"/>
  <c r="BP477" i="2"/>
  <c r="BO477" i="2"/>
  <c r="BN477" i="2"/>
  <c r="BM477" i="2"/>
  <c r="Z477" i="2"/>
  <c r="Y477" i="2"/>
  <c r="P477" i="2"/>
  <c r="BO476" i="2"/>
  <c r="BM476" i="2"/>
  <c r="Z476" i="2"/>
  <c r="Y476" i="2"/>
  <c r="BN476" i="2" s="1"/>
  <c r="BP475" i="2"/>
  <c r="BO475" i="2"/>
  <c r="BN475" i="2"/>
  <c r="BM475" i="2"/>
  <c r="Z475" i="2"/>
  <c r="Y475" i="2"/>
  <c r="P475" i="2"/>
  <c r="BO474" i="2"/>
  <c r="BM474" i="2"/>
  <c r="Y474" i="2"/>
  <c r="P474" i="2"/>
  <c r="BP473" i="2"/>
  <c r="BO473" i="2"/>
  <c r="BM473" i="2"/>
  <c r="Y473" i="2"/>
  <c r="BO472" i="2"/>
  <c r="BN472" i="2"/>
  <c r="BM472" i="2"/>
  <c r="Z472" i="2"/>
  <c r="Y472" i="2"/>
  <c r="BP472" i="2" s="1"/>
  <c r="P472" i="2"/>
  <c r="BO471" i="2"/>
  <c r="BM471" i="2"/>
  <c r="Z471" i="2"/>
  <c r="Y471" i="2"/>
  <c r="BN471" i="2" s="1"/>
  <c r="P471" i="2"/>
  <c r="BO470" i="2"/>
  <c r="BM470" i="2"/>
  <c r="Y470" i="2"/>
  <c r="BO469" i="2"/>
  <c r="BM469" i="2"/>
  <c r="Y469" i="2"/>
  <c r="Z469" i="2" s="1"/>
  <c r="BO468" i="2"/>
  <c r="BM468" i="2"/>
  <c r="Y468" i="2"/>
  <c r="X466" i="2"/>
  <c r="X465" i="2"/>
  <c r="BO464" i="2"/>
  <c r="BM464" i="2"/>
  <c r="Y464" i="2"/>
  <c r="Y465" i="2" s="1"/>
  <c r="P464" i="2"/>
  <c r="X460" i="2"/>
  <c r="X459" i="2"/>
  <c r="BO458" i="2"/>
  <c r="BM458" i="2"/>
  <c r="Y458" i="2"/>
  <c r="Y459" i="2" s="1"/>
  <c r="X456" i="2"/>
  <c r="X455" i="2"/>
  <c r="BO454" i="2"/>
  <c r="BM454" i="2"/>
  <c r="Y454" i="2"/>
  <c r="P454" i="2"/>
  <c r="BP453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M451" i="2"/>
  <c r="Y451" i="2"/>
  <c r="BP450" i="2"/>
  <c r="BO450" i="2"/>
  <c r="BN450" i="2"/>
  <c r="BM450" i="2"/>
  <c r="Z450" i="2"/>
  <c r="Y450" i="2"/>
  <c r="X448" i="2"/>
  <c r="X447" i="2"/>
  <c r="BP446" i="2"/>
  <c r="BO446" i="2"/>
  <c r="BN446" i="2"/>
  <c r="BM446" i="2"/>
  <c r="Z446" i="2"/>
  <c r="Y446" i="2"/>
  <c r="P446" i="2"/>
  <c r="BO445" i="2"/>
  <c r="BM445" i="2"/>
  <c r="Y445" i="2"/>
  <c r="P445" i="2"/>
  <c r="X443" i="2"/>
  <c r="X442" i="2"/>
  <c r="BO441" i="2"/>
  <c r="BM441" i="2"/>
  <c r="Y441" i="2"/>
  <c r="P441" i="2"/>
  <c r="BO440" i="2"/>
  <c r="BM440" i="2"/>
  <c r="Y440" i="2"/>
  <c r="BP440" i="2" s="1"/>
  <c r="P440" i="2"/>
  <c r="BP439" i="2"/>
  <c r="BO439" i="2"/>
  <c r="BM439" i="2"/>
  <c r="Y439" i="2"/>
  <c r="BN439" i="2" s="1"/>
  <c r="P439" i="2"/>
  <c r="BO438" i="2"/>
  <c r="BM438" i="2"/>
  <c r="Z438" i="2"/>
  <c r="Y438" i="2"/>
  <c r="BN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4" i="2"/>
  <c r="BO424" i="2"/>
  <c r="BN424" i="2"/>
  <c r="BM424" i="2"/>
  <c r="Z424" i="2"/>
  <c r="Y424" i="2"/>
  <c r="X422" i="2"/>
  <c r="X421" i="2"/>
  <c r="BP420" i="2"/>
  <c r="BO420" i="2"/>
  <c r="BN420" i="2"/>
  <c r="BM420" i="2"/>
  <c r="Z420" i="2"/>
  <c r="Y420" i="2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BP414" i="2" s="1"/>
  <c r="P414" i="2"/>
  <c r="BP413" i="2"/>
  <c r="BO413" i="2"/>
  <c r="BM413" i="2"/>
  <c r="Y413" i="2"/>
  <c r="BN413" i="2" s="1"/>
  <c r="P413" i="2"/>
  <c r="BO412" i="2"/>
  <c r="BM412" i="2"/>
  <c r="Z412" i="2"/>
  <c r="Y412" i="2"/>
  <c r="BN412" i="2" s="1"/>
  <c r="P412" i="2"/>
  <c r="BO411" i="2"/>
  <c r="BM411" i="2"/>
  <c r="Y411" i="2"/>
  <c r="P411" i="2"/>
  <c r="BO410" i="2"/>
  <c r="BM410" i="2"/>
  <c r="Y410" i="2"/>
  <c r="Z410" i="2" s="1"/>
  <c r="P410" i="2"/>
  <c r="BO409" i="2"/>
  <c r="BM409" i="2"/>
  <c r="Y409" i="2"/>
  <c r="BP409" i="2" s="1"/>
  <c r="P409" i="2"/>
  <c r="BO408" i="2"/>
  <c r="BM408" i="2"/>
  <c r="Y408" i="2"/>
  <c r="BN408" i="2" s="1"/>
  <c r="P408" i="2"/>
  <c r="BO407" i="2"/>
  <c r="BM407" i="2"/>
  <c r="Y407" i="2"/>
  <c r="P407" i="2"/>
  <c r="BO406" i="2"/>
  <c r="BM406" i="2"/>
  <c r="Y406" i="2"/>
  <c r="BP406" i="2" s="1"/>
  <c r="P406" i="2"/>
  <c r="X402" i="2"/>
  <c r="X401" i="2"/>
  <c r="BO400" i="2"/>
  <c r="BN400" i="2"/>
  <c r="BM400" i="2"/>
  <c r="Z400" i="2"/>
  <c r="Y400" i="2"/>
  <c r="BP400" i="2" s="1"/>
  <c r="P400" i="2"/>
  <c r="BO399" i="2"/>
  <c r="BM399" i="2"/>
  <c r="Z399" i="2"/>
  <c r="Y399" i="2"/>
  <c r="BN399" i="2" s="1"/>
  <c r="P399" i="2"/>
  <c r="BO398" i="2"/>
  <c r="BM398" i="2"/>
  <c r="Y398" i="2"/>
  <c r="Y402" i="2" s="1"/>
  <c r="P398" i="2"/>
  <c r="X396" i="2"/>
  <c r="X395" i="2"/>
  <c r="BO394" i="2"/>
  <c r="BM394" i="2"/>
  <c r="Y394" i="2"/>
  <c r="BP394" i="2" s="1"/>
  <c r="P394" i="2"/>
  <c r="X391" i="2"/>
  <c r="X390" i="2"/>
  <c r="BO389" i="2"/>
  <c r="BM389" i="2"/>
  <c r="Y389" i="2"/>
  <c r="Z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N381" i="2" s="1"/>
  <c r="BO380" i="2"/>
  <c r="BN380" i="2"/>
  <c r="BM380" i="2"/>
  <c r="Z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Z375" i="2"/>
  <c r="Y375" i="2"/>
  <c r="BN375" i="2" s="1"/>
  <c r="BO374" i="2"/>
  <c r="BM374" i="2"/>
  <c r="Y374" i="2"/>
  <c r="BP374" i="2" s="1"/>
  <c r="P374" i="2"/>
  <c r="BO373" i="2"/>
  <c r="BM373" i="2"/>
  <c r="Y373" i="2"/>
  <c r="Y377" i="2" s="1"/>
  <c r="P373" i="2"/>
  <c r="X371" i="2"/>
  <c r="X370" i="2"/>
  <c r="BO369" i="2"/>
  <c r="BM369" i="2"/>
  <c r="Z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Y371" i="2" s="1"/>
  <c r="P367" i="2"/>
  <c r="BP366" i="2"/>
  <c r="BO366" i="2"/>
  <c r="BN366" i="2"/>
  <c r="BM366" i="2"/>
  <c r="Z366" i="2"/>
  <c r="Y366" i="2"/>
  <c r="P366" i="2"/>
  <c r="BO365" i="2"/>
  <c r="BM365" i="2"/>
  <c r="Y365" i="2"/>
  <c r="BN365" i="2" s="1"/>
  <c r="P365" i="2"/>
  <c r="BO364" i="2"/>
  <c r="BM364" i="2"/>
  <c r="Z364" i="2"/>
  <c r="Y364" i="2"/>
  <c r="BP364" i="2" s="1"/>
  <c r="P364" i="2"/>
  <c r="X362" i="2"/>
  <c r="X361" i="2"/>
  <c r="BO360" i="2"/>
  <c r="BM360" i="2"/>
  <c r="Z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BP357" i="2" s="1"/>
  <c r="P357" i="2"/>
  <c r="X355" i="2"/>
  <c r="X354" i="2"/>
  <c r="BO353" i="2"/>
  <c r="BM353" i="2"/>
  <c r="Y353" i="2"/>
  <c r="BP353" i="2" s="1"/>
  <c r="P353" i="2"/>
  <c r="BO352" i="2"/>
  <c r="BM352" i="2"/>
  <c r="Y352" i="2"/>
  <c r="BN352" i="2" s="1"/>
  <c r="P352" i="2"/>
  <c r="BP351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Z349" i="2"/>
  <c r="Y349" i="2"/>
  <c r="BN349" i="2" s="1"/>
  <c r="P349" i="2"/>
  <c r="BO348" i="2"/>
  <c r="BN348" i="2"/>
  <c r="BM348" i="2"/>
  <c r="Z348" i="2"/>
  <c r="Y348" i="2"/>
  <c r="BP348" i="2" s="1"/>
  <c r="P348" i="2"/>
  <c r="BO347" i="2"/>
  <c r="BM347" i="2"/>
  <c r="Y347" i="2"/>
  <c r="P347" i="2"/>
  <c r="BO346" i="2"/>
  <c r="BM346" i="2"/>
  <c r="Y346" i="2"/>
  <c r="BP346" i="2" s="1"/>
  <c r="P346" i="2"/>
  <c r="Y343" i="2"/>
  <c r="X343" i="2"/>
  <c r="Y342" i="2"/>
  <c r="X342" i="2"/>
  <c r="BP341" i="2"/>
  <c r="BO341" i="2"/>
  <c r="BN341" i="2"/>
  <c r="BM341" i="2"/>
  <c r="Z341" i="2"/>
  <c r="Z342" i="2" s="1"/>
  <c r="Y341" i="2"/>
  <c r="U666" i="2" s="1"/>
  <c r="P341" i="2"/>
  <c r="X338" i="2"/>
  <c r="X337" i="2"/>
  <c r="BO336" i="2"/>
  <c r="BM336" i="2"/>
  <c r="Y336" i="2"/>
  <c r="Y338" i="2" s="1"/>
  <c r="P336" i="2"/>
  <c r="Y334" i="2"/>
  <c r="X334" i="2"/>
  <c r="Y333" i="2"/>
  <c r="X333" i="2"/>
  <c r="BP332" i="2"/>
  <c r="BO332" i="2"/>
  <c r="BN332" i="2"/>
  <c r="BM332" i="2"/>
  <c r="Z332" i="2"/>
  <c r="Y332" i="2"/>
  <c r="P332" i="2"/>
  <c r="BO331" i="2"/>
  <c r="BM331" i="2"/>
  <c r="Z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P326" i="2"/>
  <c r="X323" i="2"/>
  <c r="X322" i="2"/>
  <c r="BO321" i="2"/>
  <c r="BM321" i="2"/>
  <c r="Z321" i="2"/>
  <c r="Y321" i="2"/>
  <c r="BN321" i="2" s="1"/>
  <c r="P321" i="2"/>
  <c r="BO320" i="2"/>
  <c r="BM320" i="2"/>
  <c r="Y320" i="2"/>
  <c r="P320" i="2"/>
  <c r="X318" i="2"/>
  <c r="X317" i="2"/>
  <c r="BO316" i="2"/>
  <c r="BN316" i="2"/>
  <c r="BM316" i="2"/>
  <c r="Z316" i="2"/>
  <c r="Z317" i="2" s="1"/>
  <c r="Y316" i="2"/>
  <c r="BP316" i="2" s="1"/>
  <c r="P316" i="2"/>
  <c r="X314" i="2"/>
  <c r="X313" i="2"/>
  <c r="BO312" i="2"/>
  <c r="BM312" i="2"/>
  <c r="Y312" i="2"/>
  <c r="P312" i="2"/>
  <c r="X309" i="2"/>
  <c r="X308" i="2"/>
  <c r="BO307" i="2"/>
  <c r="BM307" i="2"/>
  <c r="Z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Y300" i="2" s="1"/>
  <c r="P298" i="2"/>
  <c r="X295" i="2"/>
  <c r="X294" i="2"/>
  <c r="BP293" i="2"/>
  <c r="BO293" i="2"/>
  <c r="BN293" i="2"/>
  <c r="BM293" i="2"/>
  <c r="Z293" i="2"/>
  <c r="Y293" i="2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Z290" i="2" s="1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X285" i="2"/>
  <c r="X284" i="2"/>
  <c r="BO283" i="2"/>
  <c r="BM283" i="2"/>
  <c r="Z283" i="2"/>
  <c r="Y283" i="2"/>
  <c r="BN283" i="2" s="1"/>
  <c r="P283" i="2"/>
  <c r="BO282" i="2"/>
  <c r="BM282" i="2"/>
  <c r="Y282" i="2"/>
  <c r="BP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Y264" i="2"/>
  <c r="BP264" i="2" s="1"/>
  <c r="P264" i="2"/>
  <c r="BO263" i="2"/>
  <c r="BM263" i="2"/>
  <c r="Y263" i="2"/>
  <c r="BP263" i="2" s="1"/>
  <c r="P263" i="2"/>
  <c r="Y260" i="2"/>
  <c r="X260" i="2"/>
  <c r="Z259" i="2"/>
  <c r="X259" i="2"/>
  <c r="BO258" i="2"/>
  <c r="BM258" i="2"/>
  <c r="Y258" i="2"/>
  <c r="Z258" i="2" s="1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Z251" i="2"/>
  <c r="Y251" i="2"/>
  <c r="BP251" i="2" s="1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Z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Z235" i="2"/>
  <c r="Y235" i="2"/>
  <c r="BN235" i="2" s="1"/>
  <c r="P235" i="2"/>
  <c r="BO234" i="2"/>
  <c r="BM234" i="2"/>
  <c r="Y234" i="2"/>
  <c r="Y242" i="2" s="1"/>
  <c r="P234" i="2"/>
  <c r="X231" i="2"/>
  <c r="X230" i="2"/>
  <c r="BP229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Z225" i="2" s="1"/>
  <c r="P225" i="2"/>
  <c r="BP224" i="2"/>
  <c r="BO224" i="2"/>
  <c r="BN224" i="2"/>
  <c r="BM224" i="2"/>
  <c r="Z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BP211" i="2" s="1"/>
  <c r="P211" i="2"/>
  <c r="BO210" i="2"/>
  <c r="BM210" i="2"/>
  <c r="Y210" i="2"/>
  <c r="Y222" i="2" s="1"/>
  <c r="P210" i="2"/>
  <c r="X208" i="2"/>
  <c r="X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Z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P183" i="2"/>
  <c r="BO183" i="2"/>
  <c r="BN183" i="2"/>
  <c r="BM183" i="2"/>
  <c r="Z183" i="2"/>
  <c r="Y183" i="2"/>
  <c r="P183" i="2"/>
  <c r="BO182" i="2"/>
  <c r="BM182" i="2"/>
  <c r="Y182" i="2"/>
  <c r="BP182" i="2" s="1"/>
  <c r="P182" i="2"/>
  <c r="BP181" i="2"/>
  <c r="BO181" i="2"/>
  <c r="BN181" i="2"/>
  <c r="BM181" i="2"/>
  <c r="Z181" i="2"/>
  <c r="Y181" i="2"/>
  <c r="P181" i="2"/>
  <c r="BO180" i="2"/>
  <c r="BN180" i="2"/>
  <c r="BM180" i="2"/>
  <c r="Z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I666" i="2" s="1"/>
  <c r="P173" i="2"/>
  <c r="X169" i="2"/>
  <c r="X168" i="2"/>
  <c r="BO167" i="2"/>
  <c r="BM167" i="2"/>
  <c r="Y167" i="2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P161" i="2" s="1"/>
  <c r="P161" i="2"/>
  <c r="BP160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6" i="2" s="1"/>
  <c r="P154" i="2"/>
  <c r="X151" i="2"/>
  <c r="X150" i="2"/>
  <c r="BO149" i="2"/>
  <c r="BM149" i="2"/>
  <c r="Y149" i="2"/>
  <c r="BP149" i="2" s="1"/>
  <c r="X147" i="2"/>
  <c r="X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BN139" i="2" s="1"/>
  <c r="P139" i="2"/>
  <c r="X137" i="2"/>
  <c r="X136" i="2"/>
  <c r="BO135" i="2"/>
  <c r="BM135" i="2"/>
  <c r="Y135" i="2"/>
  <c r="BN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Z123" i="2"/>
  <c r="Y123" i="2"/>
  <c r="BP123" i="2" s="1"/>
  <c r="P123" i="2"/>
  <c r="X121" i="2"/>
  <c r="X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N117" i="2"/>
  <c r="BM117" i="2"/>
  <c r="Z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Y120" i="2" s="1"/>
  <c r="P115" i="2"/>
  <c r="X112" i="2"/>
  <c r="X111" i="2"/>
  <c r="BO110" i="2"/>
  <c r="BM110" i="2"/>
  <c r="Y110" i="2"/>
  <c r="BN110" i="2" s="1"/>
  <c r="BO109" i="2"/>
  <c r="BM109" i="2"/>
  <c r="Y109" i="2"/>
  <c r="BP109" i="2" s="1"/>
  <c r="P109" i="2"/>
  <c r="BO108" i="2"/>
  <c r="BM108" i="2"/>
  <c r="Y108" i="2"/>
  <c r="P108" i="2"/>
  <c r="BO107" i="2"/>
  <c r="BM107" i="2"/>
  <c r="Z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N105" i="2"/>
  <c r="BM105" i="2"/>
  <c r="Z105" i="2"/>
  <c r="Y105" i="2"/>
  <c r="Y112" i="2" s="1"/>
  <c r="P105" i="2"/>
  <c r="X103" i="2"/>
  <c r="X102" i="2"/>
  <c r="BO101" i="2"/>
  <c r="BN101" i="2"/>
  <c r="BM101" i="2"/>
  <c r="Z101" i="2"/>
  <c r="Y101" i="2"/>
  <c r="BP101" i="2" s="1"/>
  <c r="P101" i="2"/>
  <c r="BO100" i="2"/>
  <c r="BM100" i="2"/>
  <c r="Y100" i="2"/>
  <c r="BP100" i="2" s="1"/>
  <c r="P100" i="2"/>
  <c r="BO99" i="2"/>
  <c r="BM99" i="2"/>
  <c r="Y99" i="2"/>
  <c r="E666" i="2" s="1"/>
  <c r="P99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1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Y72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BP61" i="2" s="1"/>
  <c r="P61" i="2"/>
  <c r="BO60" i="2"/>
  <c r="BM60" i="2"/>
  <c r="Y60" i="2"/>
  <c r="BP60" i="2" s="1"/>
  <c r="P60" i="2"/>
  <c r="BO59" i="2"/>
  <c r="BM59" i="2"/>
  <c r="Z59" i="2"/>
  <c r="Y59" i="2"/>
  <c r="BP59" i="2" s="1"/>
  <c r="P59" i="2"/>
  <c r="BO58" i="2"/>
  <c r="BM58" i="2"/>
  <c r="Y58" i="2"/>
  <c r="P58" i="2"/>
  <c r="BO57" i="2"/>
  <c r="BN57" i="2"/>
  <c r="BM57" i="2"/>
  <c r="Z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P45" i="2"/>
  <c r="BO44" i="2"/>
  <c r="BM44" i="2"/>
  <c r="Y44" i="2"/>
  <c r="BP44" i="2" s="1"/>
  <c r="P44" i="2"/>
  <c r="BO43" i="2"/>
  <c r="BM43" i="2"/>
  <c r="Y43" i="2"/>
  <c r="Z43" i="2" s="1"/>
  <c r="P43" i="2"/>
  <c r="BO42" i="2"/>
  <c r="BM42" i="2"/>
  <c r="Z42" i="2"/>
  <c r="Y42" i="2"/>
  <c r="P42" i="2"/>
  <c r="X38" i="2"/>
  <c r="X37" i="2"/>
  <c r="BO36" i="2"/>
  <c r="BM36" i="2"/>
  <c r="Z36" i="2"/>
  <c r="Z37" i="2" s="1"/>
  <c r="Y36" i="2"/>
  <c r="Y37" i="2" s="1"/>
  <c r="P36" i="2"/>
  <c r="X34" i="2"/>
  <c r="X33" i="2"/>
  <c r="BO32" i="2"/>
  <c r="BM32" i="2"/>
  <c r="Y32" i="2"/>
  <c r="BP32" i="2" s="1"/>
  <c r="P32" i="2"/>
  <c r="BP31" i="2"/>
  <c r="BO31" i="2"/>
  <c r="BM31" i="2"/>
  <c r="Y31" i="2"/>
  <c r="BN31" i="2" s="1"/>
  <c r="P31" i="2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Y33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29" i="2" l="1"/>
  <c r="BN29" i="2"/>
  <c r="BN43" i="2"/>
  <c r="BP43" i="2"/>
  <c r="Y49" i="2"/>
  <c r="Z46" i="2"/>
  <c r="BN46" i="2"/>
  <c r="Y64" i="2"/>
  <c r="BN59" i="2"/>
  <c r="Z63" i="2"/>
  <c r="BN63" i="2"/>
  <c r="Z67" i="2"/>
  <c r="BN67" i="2"/>
  <c r="Z70" i="2"/>
  <c r="Z74" i="2"/>
  <c r="Z75" i="2"/>
  <c r="BN75" i="2"/>
  <c r="Z78" i="2"/>
  <c r="Z83" i="2"/>
  <c r="BN83" i="2"/>
  <c r="Z87" i="2"/>
  <c r="BN87" i="2"/>
  <c r="Z94" i="2"/>
  <c r="Z99" i="2"/>
  <c r="Z100" i="2"/>
  <c r="BN100" i="2"/>
  <c r="Z22" i="2"/>
  <c r="Z23" i="2" s="1"/>
  <c r="Z27" i="2"/>
  <c r="BN27" i="2"/>
  <c r="Z32" i="2"/>
  <c r="Y38" i="2"/>
  <c r="Z45" i="2"/>
  <c r="Z47" i="2"/>
  <c r="BN47" i="2"/>
  <c r="Z51" i="2"/>
  <c r="BN51" i="2"/>
  <c r="Z52" i="2"/>
  <c r="BN52" i="2"/>
  <c r="Y53" i="2"/>
  <c r="Z58" i="2"/>
  <c r="BP62" i="2"/>
  <c r="BN68" i="2"/>
  <c r="BP68" i="2"/>
  <c r="BP70" i="2"/>
  <c r="BP74" i="2"/>
  <c r="Z76" i="2"/>
  <c r="BN76" i="2"/>
  <c r="Z77" i="2"/>
  <c r="BN77" i="2"/>
  <c r="Z79" i="2"/>
  <c r="BN79" i="2"/>
  <c r="BN88" i="2"/>
  <c r="BP88" i="2"/>
  <c r="BN92" i="2"/>
  <c r="BP92" i="2"/>
  <c r="BP94" i="2"/>
  <c r="BP99" i="2"/>
  <c r="BP108" i="2"/>
  <c r="BN108" i="2"/>
  <c r="Z108" i="2"/>
  <c r="Z110" i="2"/>
  <c r="Z115" i="2"/>
  <c r="Z116" i="2"/>
  <c r="BN116" i="2"/>
  <c r="Z119" i="2"/>
  <c r="Z124" i="2"/>
  <c r="BN124" i="2"/>
  <c r="Y126" i="2"/>
  <c r="BP131" i="2"/>
  <c r="BN132" i="2"/>
  <c r="Z135" i="2"/>
  <c r="Z139" i="2"/>
  <c r="Z140" i="2"/>
  <c r="BN140" i="2"/>
  <c r="Z145" i="2"/>
  <c r="Z146" i="2" s="1"/>
  <c r="BN145" i="2"/>
  <c r="BP145" i="2"/>
  <c r="Y146" i="2"/>
  <c r="Y150" i="2"/>
  <c r="Z178" i="2"/>
  <c r="Z179" i="2"/>
  <c r="BN179" i="2"/>
  <c r="Z182" i="2"/>
  <c r="Z199" i="2"/>
  <c r="BN199" i="2"/>
  <c r="Z201" i="2"/>
  <c r="BN201" i="2"/>
  <c r="BP203" i="2"/>
  <c r="Z211" i="2"/>
  <c r="BN211" i="2"/>
  <c r="Z213" i="2"/>
  <c r="BN213" i="2"/>
  <c r="Z214" i="2"/>
  <c r="BN214" i="2"/>
  <c r="Z216" i="2"/>
  <c r="BN216" i="2"/>
  <c r="Z219" i="2"/>
  <c r="Y231" i="2"/>
  <c r="Z227" i="2"/>
  <c r="BN227" i="2"/>
  <c r="BN250" i="2"/>
  <c r="BP252" i="2"/>
  <c r="BN263" i="2"/>
  <c r="Y278" i="2"/>
  <c r="BN290" i="2"/>
  <c r="BN302" i="2"/>
  <c r="BP302" i="2"/>
  <c r="Y303" i="2"/>
  <c r="Y355" i="2"/>
  <c r="BP373" i="2"/>
  <c r="Y378" i="2"/>
  <c r="BP381" i="2"/>
  <c r="BN389" i="2"/>
  <c r="BP389" i="2"/>
  <c r="BP408" i="2"/>
  <c r="BP429" i="2"/>
  <c r="BP434" i="2"/>
  <c r="BP454" i="2"/>
  <c r="BN454" i="2"/>
  <c r="Z454" i="2"/>
  <c r="Y487" i="2"/>
  <c r="BP468" i="2"/>
  <c r="BN468" i="2"/>
  <c r="Z468" i="2"/>
  <c r="BN474" i="2"/>
  <c r="BP474" i="2"/>
  <c r="BN478" i="2"/>
  <c r="BN480" i="2"/>
  <c r="Z480" i="2"/>
  <c r="BP490" i="2"/>
  <c r="BN490" i="2"/>
  <c r="Z490" i="2"/>
  <c r="BP503" i="2"/>
  <c r="BN503" i="2"/>
  <c r="Z503" i="2"/>
  <c r="BN506" i="2"/>
  <c r="Z506" i="2"/>
  <c r="BN537" i="2"/>
  <c r="BP537" i="2"/>
  <c r="Y546" i="2"/>
  <c r="BN540" i="2"/>
  <c r="BP542" i="2"/>
  <c r="BN542" i="2"/>
  <c r="Z542" i="2"/>
  <c r="BP556" i="2"/>
  <c r="BN556" i="2"/>
  <c r="Z556" i="2"/>
  <c r="BN559" i="2"/>
  <c r="BP560" i="2"/>
  <c r="Z560" i="2"/>
  <c r="BN565" i="2"/>
  <c r="BN566" i="2"/>
  <c r="Z566" i="2"/>
  <c r="AE666" i="2"/>
  <c r="Y585" i="2"/>
  <c r="BN584" i="2"/>
  <c r="BP110" i="2"/>
  <c r="BP115" i="2"/>
  <c r="BN133" i="2"/>
  <c r="BP133" i="2"/>
  <c r="BP135" i="2"/>
  <c r="BP139" i="2"/>
  <c r="Y142" i="2"/>
  <c r="Y155" i="2"/>
  <c r="BN162" i="2"/>
  <c r="BP162" i="2"/>
  <c r="BN166" i="2"/>
  <c r="BP166" i="2"/>
  <c r="Y168" i="2"/>
  <c r="BP178" i="2"/>
  <c r="Y185" i="2"/>
  <c r="Y207" i="2"/>
  <c r="BN205" i="2"/>
  <c r="BP205" i="2"/>
  <c r="Y230" i="2"/>
  <c r="Z234" i="2"/>
  <c r="BN234" i="2"/>
  <c r="BP234" i="2"/>
  <c r="BP236" i="2"/>
  <c r="BN237" i="2"/>
  <c r="Z238" i="2"/>
  <c r="BN238" i="2"/>
  <c r="Z240" i="2"/>
  <c r="BN240" i="2"/>
  <c r="BP248" i="2"/>
  <c r="Z252" i="2"/>
  <c r="BP254" i="2"/>
  <c r="BN258" i="2"/>
  <c r="BP258" i="2"/>
  <c r="Y259" i="2"/>
  <c r="Z264" i="2"/>
  <c r="BP268" i="2"/>
  <c r="Z282" i="2"/>
  <c r="BN282" i="2"/>
  <c r="BN291" i="2"/>
  <c r="BP291" i="2"/>
  <c r="BP298" i="2"/>
  <c r="Y299" i="2"/>
  <c r="Y304" i="2"/>
  <c r="Z308" i="2"/>
  <c r="BN306" i="2"/>
  <c r="BP306" i="2"/>
  <c r="Y309" i="2"/>
  <c r="BP321" i="2"/>
  <c r="BP331" i="2"/>
  <c r="Z336" i="2"/>
  <c r="Z337" i="2" s="1"/>
  <c r="BN336" i="2"/>
  <c r="BP336" i="2"/>
  <c r="Y337" i="2"/>
  <c r="Z346" i="2"/>
  <c r="BN346" i="2"/>
  <c r="BP349" i="2"/>
  <c r="Z353" i="2"/>
  <c r="BN353" i="2"/>
  <c r="Z357" i="2"/>
  <c r="BN357" i="2"/>
  <c r="BN358" i="2"/>
  <c r="BP358" i="2"/>
  <c r="BP360" i="2"/>
  <c r="Z368" i="2"/>
  <c r="BN368" i="2"/>
  <c r="BP369" i="2"/>
  <c r="Z373" i="2"/>
  <c r="Z374" i="2"/>
  <c r="BN374" i="2"/>
  <c r="BP376" i="2"/>
  <c r="Z381" i="2"/>
  <c r="Z383" i="2"/>
  <c r="BN383" i="2"/>
  <c r="BP399" i="2"/>
  <c r="Y401" i="2"/>
  <c r="Z406" i="2"/>
  <c r="BN406" i="2"/>
  <c r="Z408" i="2"/>
  <c r="Z409" i="2"/>
  <c r="BN409" i="2"/>
  <c r="BN410" i="2"/>
  <c r="BP410" i="2"/>
  <c r="BP412" i="2"/>
  <c r="Z414" i="2"/>
  <c r="BN414" i="2"/>
  <c r="Z429" i="2"/>
  <c r="Z430" i="2" s="1"/>
  <c r="Z434" i="2"/>
  <c r="Z435" i="2"/>
  <c r="BN435" i="2"/>
  <c r="BN436" i="2"/>
  <c r="BP436" i="2"/>
  <c r="BP438" i="2"/>
  <c r="Z440" i="2"/>
  <c r="BN440" i="2"/>
  <c r="BN453" i="2"/>
  <c r="Z453" i="2"/>
  <c r="BN469" i="2"/>
  <c r="BP470" i="2"/>
  <c r="BN470" i="2"/>
  <c r="Z470" i="2"/>
  <c r="BN473" i="2"/>
  <c r="Z473" i="2"/>
  <c r="BP480" i="2"/>
  <c r="BP481" i="2"/>
  <c r="BN481" i="2"/>
  <c r="Z481" i="2"/>
  <c r="BN483" i="2"/>
  <c r="Z483" i="2"/>
  <c r="Y500" i="2"/>
  <c r="BP499" i="2"/>
  <c r="BN499" i="2"/>
  <c r="Z499" i="2"/>
  <c r="Z500" i="2" s="1"/>
  <c r="BP506" i="2"/>
  <c r="BP507" i="2"/>
  <c r="BN507" i="2"/>
  <c r="Z507" i="2"/>
  <c r="Y508" i="2"/>
  <c r="BN514" i="2"/>
  <c r="Z514" i="2"/>
  <c r="BN533" i="2"/>
  <c r="BN536" i="2"/>
  <c r="Z536" i="2"/>
  <c r="Z554" i="2"/>
  <c r="Y569" i="2"/>
  <c r="BN554" i="2"/>
  <c r="BN555" i="2"/>
  <c r="Z555" i="2"/>
  <c r="BP558" i="2"/>
  <c r="Z558" i="2"/>
  <c r="BN562" i="2"/>
  <c r="BP562" i="2"/>
  <c r="BP566" i="2"/>
  <c r="BN567" i="2"/>
  <c r="Z567" i="2"/>
  <c r="BP588" i="2"/>
  <c r="Y589" i="2"/>
  <c r="BN588" i="2"/>
  <c r="BP596" i="2"/>
  <c r="BN596" i="2"/>
  <c r="Z596" i="2"/>
  <c r="Z601" i="2" s="1"/>
  <c r="Y602" i="2"/>
  <c r="BP597" i="2"/>
  <c r="BN607" i="2"/>
  <c r="BP607" i="2"/>
  <c r="BP623" i="2"/>
  <c r="BP627" i="2"/>
  <c r="Y629" i="2"/>
  <c r="Y630" i="2"/>
  <c r="BP471" i="2"/>
  <c r="BP476" i="2"/>
  <c r="BN504" i="2"/>
  <c r="Y509" i="2"/>
  <c r="Y517" i="2"/>
  <c r="Y516" i="2"/>
  <c r="BP531" i="2"/>
  <c r="BN548" i="2"/>
  <c r="Y552" i="2"/>
  <c r="BP563" i="2"/>
  <c r="Y575" i="2"/>
  <c r="BP571" i="2"/>
  <c r="BN572" i="2"/>
  <c r="BP578" i="2"/>
  <c r="BP595" i="2"/>
  <c r="Z597" i="2"/>
  <c r="BP599" i="2"/>
  <c r="Z600" i="2"/>
  <c r="BN600" i="2"/>
  <c r="Y609" i="2"/>
  <c r="BN605" i="2"/>
  <c r="BP605" i="2"/>
  <c r="BP606" i="2"/>
  <c r="BP612" i="2"/>
  <c r="BP616" i="2"/>
  <c r="BP621" i="2"/>
  <c r="BP622" i="2"/>
  <c r="Z623" i="2"/>
  <c r="BP625" i="2"/>
  <c r="BP626" i="2"/>
  <c r="Z627" i="2"/>
  <c r="BP633" i="2"/>
  <c r="AG666" i="2"/>
  <c r="BN640" i="2"/>
  <c r="BP640" i="2"/>
  <c r="Y647" i="2"/>
  <c r="Y34" i="2"/>
  <c r="Y323" i="2"/>
  <c r="BP320" i="2"/>
  <c r="X657" i="2"/>
  <c r="Z28" i="2"/>
  <c r="Z30" i="2"/>
  <c r="Z61" i="2"/>
  <c r="Z85" i="2"/>
  <c r="Y121" i="2"/>
  <c r="Z130" i="2"/>
  <c r="Y141" i="2"/>
  <c r="Z159" i="2"/>
  <c r="Z190" i="2"/>
  <c r="Z194" i="2"/>
  <c r="Z220" i="2"/>
  <c r="Z247" i="2"/>
  <c r="BN254" i="2"/>
  <c r="Z267" i="2"/>
  <c r="Y273" i="2"/>
  <c r="BN298" i="2"/>
  <c r="Z320" i="2"/>
  <c r="Z322" i="2" s="1"/>
  <c r="Y322" i="2"/>
  <c r="Z327" i="2"/>
  <c r="V666" i="2"/>
  <c r="BN419" i="2"/>
  <c r="Y421" i="2"/>
  <c r="Z419" i="2"/>
  <c r="Z421" i="2" s="1"/>
  <c r="Y422" i="2"/>
  <c r="BP419" i="2"/>
  <c r="BN615" i="2"/>
  <c r="Z615" i="2"/>
  <c r="BP615" i="2"/>
  <c r="Y65" i="2"/>
  <c r="BN22" i="2"/>
  <c r="BN26" i="2"/>
  <c r="C666" i="2"/>
  <c r="BN45" i="2"/>
  <c r="BN74" i="2"/>
  <c r="BN99" i="2"/>
  <c r="BN115" i="2"/>
  <c r="Y169" i="2"/>
  <c r="Y175" i="2"/>
  <c r="Y208" i="2"/>
  <c r="P666" i="2"/>
  <c r="BP281" i="2"/>
  <c r="Q666" i="2"/>
  <c r="BN288" i="2"/>
  <c r="S666" i="2"/>
  <c r="BP312" i="2"/>
  <c r="BN441" i="2"/>
  <c r="Z441" i="2"/>
  <c r="BP441" i="2"/>
  <c r="Y455" i="2"/>
  <c r="BN451" i="2"/>
  <c r="Z451" i="2"/>
  <c r="Y456" i="2"/>
  <c r="BP451" i="2"/>
  <c r="BN538" i="2"/>
  <c r="Z538" i="2"/>
  <c r="BP538" i="2"/>
  <c r="X658" i="2"/>
  <c r="BN61" i="2"/>
  <c r="BN85" i="2"/>
  <c r="Y127" i="2"/>
  <c r="BN130" i="2"/>
  <c r="Z132" i="2"/>
  <c r="Y151" i="2"/>
  <c r="BN159" i="2"/>
  <c r="Z161" i="2"/>
  <c r="Y186" i="2"/>
  <c r="BN190" i="2"/>
  <c r="BN194" i="2"/>
  <c r="Z202" i="2"/>
  <c r="BN220" i="2"/>
  <c r="Y243" i="2"/>
  <c r="BN247" i="2"/>
  <c r="BN267" i="2"/>
  <c r="Z269" i="2"/>
  <c r="O666" i="2"/>
  <c r="BP276" i="2"/>
  <c r="Z281" i="2"/>
  <c r="Z284" i="2" s="1"/>
  <c r="Z288" i="2"/>
  <c r="Z312" i="2"/>
  <c r="Z313" i="2" s="1"/>
  <c r="BN320" i="2"/>
  <c r="Z350" i="2"/>
  <c r="Z352" i="2"/>
  <c r="Y163" i="2"/>
  <c r="Y197" i="2"/>
  <c r="BP327" i="2"/>
  <c r="Y390" i="2"/>
  <c r="Z388" i="2"/>
  <c r="Z390" i="2" s="1"/>
  <c r="BP388" i="2"/>
  <c r="BP437" i="2"/>
  <c r="BN437" i="2"/>
  <c r="Z437" i="2"/>
  <c r="H9" i="2"/>
  <c r="Z134" i="2"/>
  <c r="H666" i="2"/>
  <c r="BN161" i="2"/>
  <c r="Z167" i="2"/>
  <c r="Z168" i="2" s="1"/>
  <c r="Z173" i="2"/>
  <c r="Z174" i="2" s="1"/>
  <c r="Z177" i="2"/>
  <c r="J666" i="2"/>
  <c r="BP194" i="2"/>
  <c r="BN202" i="2"/>
  <c r="Z206" i="2"/>
  <c r="Z210" i="2"/>
  <c r="BP235" i="2"/>
  <c r="L666" i="2"/>
  <c r="Z253" i="2"/>
  <c r="Y255" i="2"/>
  <c r="BN269" i="2"/>
  <c r="Z271" i="2"/>
  <c r="BN281" i="2"/>
  <c r="Z292" i="2"/>
  <c r="BN312" i="2"/>
  <c r="T666" i="2"/>
  <c r="Y328" i="2"/>
  <c r="BN350" i="2"/>
  <c r="Z382" i="2"/>
  <c r="Z384" i="2" s="1"/>
  <c r="Y384" i="2"/>
  <c r="BN489" i="2"/>
  <c r="Y491" i="2"/>
  <c r="Z489" i="2"/>
  <c r="Z491" i="2" s="1"/>
  <c r="Y492" i="2"/>
  <c r="BP489" i="2"/>
  <c r="BP28" i="2"/>
  <c r="BN32" i="2"/>
  <c r="BN36" i="2"/>
  <c r="Z44" i="2"/>
  <c r="Z48" i="2" s="1"/>
  <c r="Y80" i="2"/>
  <c r="J9" i="2"/>
  <c r="Y23" i="2"/>
  <c r="BP51" i="2"/>
  <c r="BN58" i="2"/>
  <c r="Z60" i="2"/>
  <c r="Y71" i="2"/>
  <c r="BN78" i="2"/>
  <c r="Z84" i="2"/>
  <c r="Y95" i="2"/>
  <c r="BP105" i="2"/>
  <c r="BN107" i="2"/>
  <c r="Z109" i="2"/>
  <c r="Z111" i="2" s="1"/>
  <c r="Y111" i="2"/>
  <c r="BN119" i="2"/>
  <c r="BN123" i="2"/>
  <c r="Z125" i="2"/>
  <c r="Z126" i="2" s="1"/>
  <c r="Z129" i="2"/>
  <c r="Y136" i="2"/>
  <c r="G666" i="2"/>
  <c r="Z149" i="2"/>
  <c r="Z150" i="2" s="1"/>
  <c r="Z154" i="2"/>
  <c r="Z155" i="2" s="1"/>
  <c r="Z158" i="2"/>
  <c r="BN182" i="2"/>
  <c r="Z184" i="2"/>
  <c r="Z189" i="2"/>
  <c r="Z191" i="2" s="1"/>
  <c r="BN204" i="2"/>
  <c r="BN215" i="2"/>
  <c r="Z217" i="2"/>
  <c r="K666" i="2"/>
  <c r="BP237" i="2"/>
  <c r="BN239" i="2"/>
  <c r="Z241" i="2"/>
  <c r="Z246" i="2"/>
  <c r="BN251" i="2"/>
  <c r="BN264" i="2"/>
  <c r="Z266" i="2"/>
  <c r="BN276" i="2"/>
  <c r="BP288" i="2"/>
  <c r="Y294" i="2"/>
  <c r="BN307" i="2"/>
  <c r="Z326" i="2"/>
  <c r="Z328" i="2" s="1"/>
  <c r="BP352" i="2"/>
  <c r="Y362" i="2"/>
  <c r="Z365" i="2"/>
  <c r="Z370" i="2" s="1"/>
  <c r="Z367" i="2"/>
  <c r="BP367" i="2"/>
  <c r="BN388" i="2"/>
  <c r="Z398" i="2"/>
  <c r="Z401" i="2" s="1"/>
  <c r="BN415" i="2"/>
  <c r="Z415" i="2"/>
  <c r="BP415" i="2"/>
  <c r="BN613" i="2"/>
  <c r="Z613" i="2"/>
  <c r="BP613" i="2"/>
  <c r="Y89" i="2"/>
  <c r="X660" i="2"/>
  <c r="BP30" i="2"/>
  <c r="BN42" i="2"/>
  <c r="Z69" i="2"/>
  <c r="Z71" i="2" s="1"/>
  <c r="BP36" i="2"/>
  <c r="BN69" i="2"/>
  <c r="Y90" i="2"/>
  <c r="BN134" i="2"/>
  <c r="Y164" i="2"/>
  <c r="BN167" i="2"/>
  <c r="BN173" i="2"/>
  <c r="BN177" i="2"/>
  <c r="Y191" i="2"/>
  <c r="BP202" i="2"/>
  <c r="BN206" i="2"/>
  <c r="BN210" i="2"/>
  <c r="Y221" i="2"/>
  <c r="BN253" i="2"/>
  <c r="BN271" i="2"/>
  <c r="BP283" i="2"/>
  <c r="BP290" i="2"/>
  <c r="BN292" i="2"/>
  <c r="Y317" i="2"/>
  <c r="Y361" i="2"/>
  <c r="BP375" i="2"/>
  <c r="Y385" i="2"/>
  <c r="Y395" i="2"/>
  <c r="W666" i="2"/>
  <c r="Y396" i="2"/>
  <c r="BN425" i="2"/>
  <c r="Z425" i="2"/>
  <c r="Z426" i="2" s="1"/>
  <c r="Y427" i="2"/>
  <c r="Y426" i="2"/>
  <c r="BP425" i="2"/>
  <c r="AD666" i="2"/>
  <c r="AF666" i="2"/>
  <c r="BP22" i="2"/>
  <c r="BP45" i="2"/>
  <c r="A10" i="2"/>
  <c r="BP42" i="2"/>
  <c r="BN44" i="2"/>
  <c r="BP67" i="2"/>
  <c r="BN93" i="2"/>
  <c r="F10" i="2"/>
  <c r="X656" i="2"/>
  <c r="Z31" i="2"/>
  <c r="Y48" i="2"/>
  <c r="D666" i="2"/>
  <c r="BP58" i="2"/>
  <c r="BN60" i="2"/>
  <c r="Z62" i="2"/>
  <c r="BN84" i="2"/>
  <c r="Z86" i="2"/>
  <c r="Y102" i="2"/>
  <c r="BN109" i="2"/>
  <c r="BN125" i="2"/>
  <c r="BN129" i="2"/>
  <c r="Z131" i="2"/>
  <c r="BN149" i="2"/>
  <c r="BN154" i="2"/>
  <c r="BN158" i="2"/>
  <c r="Z160" i="2"/>
  <c r="BN184" i="2"/>
  <c r="BN189" i="2"/>
  <c r="Z195" i="2"/>
  <c r="BN217" i="2"/>
  <c r="BN225" i="2"/>
  <c r="Z229" i="2"/>
  <c r="Z230" i="2" s="1"/>
  <c r="Z236" i="2"/>
  <c r="Z242" i="2" s="1"/>
  <c r="BN241" i="2"/>
  <c r="BN246" i="2"/>
  <c r="Z248" i="2"/>
  <c r="Y256" i="2"/>
  <c r="BN266" i="2"/>
  <c r="Z268" i="2"/>
  <c r="Y313" i="2"/>
  <c r="BN326" i="2"/>
  <c r="Y329" i="2"/>
  <c r="Y354" i="2"/>
  <c r="Z347" i="2"/>
  <c r="Z354" i="2" s="1"/>
  <c r="BP347" i="2"/>
  <c r="Z359" i="2"/>
  <c r="Z361" i="2" s="1"/>
  <c r="BN367" i="2"/>
  <c r="BP382" i="2"/>
  <c r="Z394" i="2"/>
  <c r="Z395" i="2" s="1"/>
  <c r="BN398" i="2"/>
  <c r="BP411" i="2"/>
  <c r="BN411" i="2"/>
  <c r="Z411" i="2"/>
  <c r="BN445" i="2"/>
  <c r="Y447" i="2"/>
  <c r="Z445" i="2"/>
  <c r="Z447" i="2" s="1"/>
  <c r="Y448" i="2"/>
  <c r="BP445" i="2"/>
  <c r="BN617" i="2"/>
  <c r="Z617" i="2"/>
  <c r="BP617" i="2"/>
  <c r="Z93" i="2"/>
  <c r="Z95" i="2" s="1"/>
  <c r="Y96" i="2"/>
  <c r="Y137" i="2"/>
  <c r="BP167" i="2"/>
  <c r="BP173" i="2"/>
  <c r="BP210" i="2"/>
  <c r="M666" i="2"/>
  <c r="Z263" i="2"/>
  <c r="Y277" i="2"/>
  <c r="Y284" i="2"/>
  <c r="Y295" i="2"/>
  <c r="Y308" i="2"/>
  <c r="BP365" i="2"/>
  <c r="Y391" i="2"/>
  <c r="Y417" i="2"/>
  <c r="BP407" i="2"/>
  <c r="Y416" i="2"/>
  <c r="BN407" i="2"/>
  <c r="Z407" i="2"/>
  <c r="Z455" i="2"/>
  <c r="BP26" i="2"/>
  <c r="BP154" i="2"/>
  <c r="BP189" i="2"/>
  <c r="Y192" i="2"/>
  <c r="Z203" i="2"/>
  <c r="BP219" i="2"/>
  <c r="BP225" i="2"/>
  <c r="BP246" i="2"/>
  <c r="Z250" i="2"/>
  <c r="Y272" i="2"/>
  <c r="Y318" i="2"/>
  <c r="BP326" i="2"/>
  <c r="BN347" i="2"/>
  <c r="BN351" i="2"/>
  <c r="BN359" i="2"/>
  <c r="Z376" i="2"/>
  <c r="Z377" i="2" s="1"/>
  <c r="BN394" i="2"/>
  <c r="BP398" i="2"/>
  <c r="B666" i="2"/>
  <c r="Y103" i="2"/>
  <c r="F666" i="2"/>
  <c r="Y174" i="2"/>
  <c r="Z298" i="2"/>
  <c r="Z299" i="2" s="1"/>
  <c r="R666" i="2"/>
  <c r="Y314" i="2"/>
  <c r="Z333" i="2"/>
  <c r="Y370" i="2"/>
  <c r="BN364" i="2"/>
  <c r="BN485" i="2"/>
  <c r="Z485" i="2"/>
  <c r="BP485" i="2"/>
  <c r="BN611" i="2"/>
  <c r="Z611" i="2"/>
  <c r="Y619" i="2"/>
  <c r="Y618" i="2"/>
  <c r="BP611" i="2"/>
  <c r="BN373" i="2"/>
  <c r="Z482" i="2"/>
  <c r="Y496" i="2"/>
  <c r="Y501" i="2"/>
  <c r="Z513" i="2"/>
  <c r="Z515" i="2"/>
  <c r="Z520" i="2"/>
  <c r="Z521" i="2" s="1"/>
  <c r="Z524" i="2"/>
  <c r="Z525" i="2" s="1"/>
  <c r="Z530" i="2"/>
  <c r="BN571" i="2"/>
  <c r="Z573" i="2"/>
  <c r="Z577" i="2"/>
  <c r="Z579" i="2" s="1"/>
  <c r="Y579" i="2"/>
  <c r="Z632" i="2"/>
  <c r="Z634" i="2"/>
  <c r="Y636" i="2"/>
  <c r="BN645" i="2"/>
  <c r="BP653" i="2"/>
  <c r="Y430" i="2"/>
  <c r="Y460" i="2"/>
  <c r="Y466" i="2"/>
  <c r="BP469" i="2"/>
  <c r="BP478" i="2"/>
  <c r="BP504" i="2"/>
  <c r="BP533" i="2"/>
  <c r="BN535" i="2"/>
  <c r="BP540" i="2"/>
  <c r="BP548" i="2"/>
  <c r="BP554" i="2"/>
  <c r="BN558" i="2"/>
  <c r="BN560" i="2"/>
  <c r="BP565" i="2"/>
  <c r="Z622" i="2"/>
  <c r="Z624" i="2"/>
  <c r="Z626" i="2"/>
  <c r="Z628" i="2"/>
  <c r="BN641" i="2"/>
  <c r="BP649" i="2"/>
  <c r="Y442" i="2"/>
  <c r="BN482" i="2"/>
  <c r="Y486" i="2"/>
  <c r="BN513" i="2"/>
  <c r="BN515" i="2"/>
  <c r="BN520" i="2"/>
  <c r="BN524" i="2"/>
  <c r="BN530" i="2"/>
  <c r="BN573" i="2"/>
  <c r="BN577" i="2"/>
  <c r="Y586" i="2"/>
  <c r="Y590" i="2"/>
  <c r="Z612" i="2"/>
  <c r="Z614" i="2"/>
  <c r="Z616" i="2"/>
  <c r="BN632" i="2"/>
  <c r="BN634" i="2"/>
  <c r="BP645" i="2"/>
  <c r="Y654" i="2"/>
  <c r="X666" i="2"/>
  <c r="Y580" i="2"/>
  <c r="Z604" i="2"/>
  <c r="Z606" i="2"/>
  <c r="Y608" i="2"/>
  <c r="Y637" i="2"/>
  <c r="BP641" i="2"/>
  <c r="Y650" i="2"/>
  <c r="Y666" i="2"/>
  <c r="Y431" i="2"/>
  <c r="Z458" i="2"/>
  <c r="Z459" i="2" s="1"/>
  <c r="Z464" i="2"/>
  <c r="Z465" i="2" s="1"/>
  <c r="Z479" i="2"/>
  <c r="BP513" i="2"/>
  <c r="BP520" i="2"/>
  <c r="BP524" i="2"/>
  <c r="BP530" i="2"/>
  <c r="Z534" i="2"/>
  <c r="Z541" i="2"/>
  <c r="Z543" i="2"/>
  <c r="Y545" i="2"/>
  <c r="Z549" i="2"/>
  <c r="Z551" i="2" s="1"/>
  <c r="Y551" i="2"/>
  <c r="Z557" i="2"/>
  <c r="Y568" i="2"/>
  <c r="Z666" i="2"/>
  <c r="Y443" i="2"/>
  <c r="Z559" i="2"/>
  <c r="Z572" i="2"/>
  <c r="Z574" i="2" s="1"/>
  <c r="Z584" i="2"/>
  <c r="Z585" i="2" s="1"/>
  <c r="Z588" i="2"/>
  <c r="Z589" i="2" s="1"/>
  <c r="BN604" i="2"/>
  <c r="Z640" i="2"/>
  <c r="Z642" i="2" s="1"/>
  <c r="Y642" i="2"/>
  <c r="Y655" i="2"/>
  <c r="AA666" i="2"/>
  <c r="Z413" i="2"/>
  <c r="Z439" i="2"/>
  <c r="Z442" i="2" s="1"/>
  <c r="BN458" i="2"/>
  <c r="BN464" i="2"/>
  <c r="Z474" i="2"/>
  <c r="Z486" i="2" s="1"/>
  <c r="BN479" i="2"/>
  <c r="Y521" i="2"/>
  <c r="Y525" i="2"/>
  <c r="BN534" i="2"/>
  <c r="BN541" i="2"/>
  <c r="BN543" i="2"/>
  <c r="BN549" i="2"/>
  <c r="BN557" i="2"/>
  <c r="Y574" i="2"/>
  <c r="Z633" i="2"/>
  <c r="Z635" i="2"/>
  <c r="Y651" i="2"/>
  <c r="AB666" i="2"/>
  <c r="AC666" i="2"/>
  <c r="BP458" i="2"/>
  <c r="BP464" i="2"/>
  <c r="Y643" i="2"/>
  <c r="Z653" i="2"/>
  <c r="Z654" i="2" s="1"/>
  <c r="BP512" i="2"/>
  <c r="BP584" i="2"/>
  <c r="Z649" i="2"/>
  <c r="Z650" i="2" s="1"/>
  <c r="Z636" i="2" l="1"/>
  <c r="Z416" i="2"/>
  <c r="Z64" i="2"/>
  <c r="Z207" i="2"/>
  <c r="Z33" i="2"/>
  <c r="Z141" i="2"/>
  <c r="Z120" i="2"/>
  <c r="Z102" i="2"/>
  <c r="Z568" i="2"/>
  <c r="Z629" i="2"/>
  <c r="Y656" i="2"/>
  <c r="Z294" i="2"/>
  <c r="Z89" i="2"/>
  <c r="Z508" i="2"/>
  <c r="Z53" i="2"/>
  <c r="Z80" i="2"/>
  <c r="Z545" i="2"/>
  <c r="Z618" i="2"/>
  <c r="Y660" i="2"/>
  <c r="X659" i="2"/>
  <c r="Z221" i="2"/>
  <c r="Y658" i="2"/>
  <c r="Z163" i="2"/>
  <c r="Z196" i="2"/>
  <c r="Z516" i="2"/>
  <c r="Z255" i="2"/>
  <c r="Z608" i="2"/>
  <c r="Z272" i="2"/>
  <c r="Z185" i="2"/>
  <c r="Y657" i="2"/>
  <c r="Z136" i="2"/>
  <c r="Z661" i="2" s="1"/>
  <c r="Y659" i="2" l="1"/>
</calcChain>
</file>

<file path=xl/sharedStrings.xml><?xml version="1.0" encoding="utf-8"?>
<sst xmlns="http://schemas.openxmlformats.org/spreadsheetml/2006/main" count="5168" uniqueCount="1076">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</sst>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6" t="s">
        <v>26</v>
      </c>
      <c r="E1" s="766"/>
      <c r="F1" s="766"/>
      <c r="G1" s="14" t="s">
        <v>66</v>
      </c>
      <c r="H1" s="766" t="s">
        <v>46</v>
      </c>
      <c r="I1" s="766"/>
      <c r="J1" s="766"/>
      <c r="K1" s="766"/>
      <c r="L1" s="766"/>
      <c r="M1" s="766"/>
      <c r="N1" s="766"/>
      <c r="O1" s="766"/>
      <c r="P1" s="766"/>
      <c r="Q1" s="766"/>
      <c r="R1" s="767" t="s">
        <v>67</v>
      </c>
      <c r="S1" s="768"/>
      <c r="T1" s="7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9"/>
      <c r="R2" s="769"/>
      <c r="S2" s="769"/>
      <c r="T2" s="769"/>
      <c r="U2" s="769"/>
      <c r="V2" s="769"/>
      <c r="W2" s="7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9"/>
      <c r="Q3" s="769"/>
      <c r="R3" s="769"/>
      <c r="S3" s="769"/>
      <c r="T3" s="769"/>
      <c r="U3" s="769"/>
      <c r="V3" s="769"/>
      <c r="W3" s="7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0" t="s">
        <v>8</v>
      </c>
      <c r="B5" s="770"/>
      <c r="C5" s="770"/>
      <c r="D5" s="771"/>
      <c r="E5" s="771"/>
      <c r="F5" s="772" t="s">
        <v>14</v>
      </c>
      <c r="G5" s="772"/>
      <c r="H5" s="771"/>
      <c r="I5" s="771"/>
      <c r="J5" s="771"/>
      <c r="K5" s="771"/>
      <c r="L5" s="771"/>
      <c r="M5" s="771"/>
      <c r="N5" s="72"/>
      <c r="P5" s="27" t="s">
        <v>4</v>
      </c>
      <c r="Q5" s="773">
        <v>45701</v>
      </c>
      <c r="R5" s="773"/>
      <c r="T5" s="774" t="s">
        <v>3</v>
      </c>
      <c r="U5" s="775"/>
      <c r="V5" s="776" t="s">
        <v>1062</v>
      </c>
      <c r="W5" s="777"/>
      <c r="AB5" s="59"/>
      <c r="AC5" s="59"/>
      <c r="AD5" s="59"/>
      <c r="AE5" s="59"/>
    </row>
    <row r="6" spans="1:32" s="17" customFormat="1" ht="24" customHeight="1" x14ac:dyDescent="0.2">
      <c r="A6" s="770" t="s">
        <v>1</v>
      </c>
      <c r="B6" s="770"/>
      <c r="C6" s="770"/>
      <c r="D6" s="778" t="s">
        <v>75</v>
      </c>
      <c r="E6" s="778"/>
      <c r="F6" s="778"/>
      <c r="G6" s="778"/>
      <c r="H6" s="778"/>
      <c r="I6" s="778"/>
      <c r="J6" s="778"/>
      <c r="K6" s="778"/>
      <c r="L6" s="778"/>
      <c r="M6" s="778"/>
      <c r="N6" s="73"/>
      <c r="P6" s="27" t="s">
        <v>27</v>
      </c>
      <c r="Q6" s="779" t="str">
        <f>IF(Q5=0," ",CHOOSE(WEEKDAY(Q5,2),"Понедельник","Вторник","Среда","Четверг","Пятница","Суббота","Воскресенье"))</f>
        <v>Четверг</v>
      </c>
      <c r="R6" s="779"/>
      <c r="T6" s="780" t="s">
        <v>5</v>
      </c>
      <c r="U6" s="781"/>
      <c r="V6" s="782" t="s">
        <v>69</v>
      </c>
      <c r="W6" s="7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8" t="str">
        <f>IFERROR(VLOOKUP(DeliveryAddress,Table,3,0),1)</f>
        <v>1</v>
      </c>
      <c r="E7" s="789"/>
      <c r="F7" s="789"/>
      <c r="G7" s="789"/>
      <c r="H7" s="789"/>
      <c r="I7" s="789"/>
      <c r="J7" s="789"/>
      <c r="K7" s="789"/>
      <c r="L7" s="789"/>
      <c r="M7" s="790"/>
      <c r="N7" s="74"/>
      <c r="P7" s="29"/>
      <c r="Q7" s="48"/>
      <c r="R7" s="48"/>
      <c r="T7" s="780"/>
      <c r="U7" s="781"/>
      <c r="V7" s="784"/>
      <c r="W7" s="785"/>
      <c r="AB7" s="59"/>
      <c r="AC7" s="59"/>
      <c r="AD7" s="59"/>
      <c r="AE7" s="59"/>
    </row>
    <row r="8" spans="1:32" s="17" customFormat="1" ht="25.5" customHeight="1" x14ac:dyDescent="0.2">
      <c r="A8" s="791" t="s">
        <v>57</v>
      </c>
      <c r="B8" s="791"/>
      <c r="C8" s="791"/>
      <c r="D8" s="792" t="s">
        <v>76</v>
      </c>
      <c r="E8" s="792"/>
      <c r="F8" s="792"/>
      <c r="G8" s="792"/>
      <c r="H8" s="792"/>
      <c r="I8" s="792"/>
      <c r="J8" s="792"/>
      <c r="K8" s="792"/>
      <c r="L8" s="792"/>
      <c r="M8" s="792"/>
      <c r="N8" s="75"/>
      <c r="P8" s="27" t="s">
        <v>11</v>
      </c>
      <c r="Q8" s="793">
        <v>0.41666666666666669</v>
      </c>
      <c r="R8" s="793"/>
      <c r="T8" s="780"/>
      <c r="U8" s="781"/>
      <c r="V8" s="784"/>
      <c r="W8" s="785"/>
      <c r="AB8" s="59"/>
      <c r="AC8" s="59"/>
      <c r="AD8" s="59"/>
      <c r="AE8" s="59"/>
    </row>
    <row r="9" spans="1:32" s="17" customFormat="1" ht="39.950000000000003" customHeight="1" x14ac:dyDescent="0.2">
      <c r="A9" s="7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795" t="s">
        <v>45</v>
      </c>
      <c r="E9" s="796"/>
      <c r="F9" s="7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7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0"/>
      <c r="P9" s="31" t="s">
        <v>15</v>
      </c>
      <c r="Q9" s="798"/>
      <c r="R9" s="798"/>
      <c r="T9" s="780"/>
      <c r="U9" s="781"/>
      <c r="V9" s="786"/>
      <c r="W9" s="7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795"/>
      <c r="E10" s="796"/>
      <c r="F10" s="7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799" t="str">
        <f>IFERROR(VLOOKUP($D$10,Proxy,2,FALSE),"")</f>
        <v/>
      </c>
      <c r="I10" s="799"/>
      <c r="J10" s="799"/>
      <c r="K10" s="799"/>
      <c r="L10" s="799"/>
      <c r="M10" s="799"/>
      <c r="N10" s="71"/>
      <c r="P10" s="31" t="s">
        <v>32</v>
      </c>
      <c r="Q10" s="800"/>
      <c r="R10" s="800"/>
      <c r="U10" s="29" t="s">
        <v>12</v>
      </c>
      <c r="V10" s="801" t="s">
        <v>70</v>
      </c>
      <c r="W10" s="8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3"/>
      <c r="R11" s="803"/>
      <c r="U11" s="29" t="s">
        <v>28</v>
      </c>
      <c r="V11" s="804" t="s">
        <v>54</v>
      </c>
      <c r="W11" s="8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5" t="s">
        <v>71</v>
      </c>
      <c r="B12" s="805"/>
      <c r="C12" s="805"/>
      <c r="D12" s="805"/>
      <c r="E12" s="805"/>
      <c r="F12" s="805"/>
      <c r="G12" s="805"/>
      <c r="H12" s="805"/>
      <c r="I12" s="805"/>
      <c r="J12" s="805"/>
      <c r="K12" s="805"/>
      <c r="L12" s="805"/>
      <c r="M12" s="805"/>
      <c r="N12" s="76"/>
      <c r="P12" s="27" t="s">
        <v>30</v>
      </c>
      <c r="Q12" s="793"/>
      <c r="R12" s="793"/>
      <c r="S12" s="28"/>
      <c r="T12"/>
      <c r="U12" s="29" t="s">
        <v>45</v>
      </c>
      <c r="V12" s="806"/>
      <c r="W12" s="806"/>
      <c r="X12"/>
      <c r="AB12" s="59"/>
      <c r="AC12" s="59"/>
      <c r="AD12" s="59"/>
      <c r="AE12" s="59"/>
    </row>
    <row r="13" spans="1:32" s="17" customFormat="1" ht="23.25" customHeight="1" x14ac:dyDescent="0.2">
      <c r="A13" s="805" t="s">
        <v>72</v>
      </c>
      <c r="B13" s="805"/>
      <c r="C13" s="805"/>
      <c r="D13" s="805"/>
      <c r="E13" s="805"/>
      <c r="F13" s="805"/>
      <c r="G13" s="805"/>
      <c r="H13" s="805"/>
      <c r="I13" s="805"/>
      <c r="J13" s="805"/>
      <c r="K13" s="805"/>
      <c r="L13" s="805"/>
      <c r="M13" s="805"/>
      <c r="N13" s="76"/>
      <c r="O13" s="31"/>
      <c r="P13" s="31" t="s">
        <v>31</v>
      </c>
      <c r="Q13" s="804"/>
      <c r="R13" s="8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5" t="s">
        <v>73</v>
      </c>
      <c r="B14" s="805"/>
      <c r="C14" s="805"/>
      <c r="D14" s="805"/>
      <c r="E14" s="805"/>
      <c r="F14" s="805"/>
      <c r="G14" s="805"/>
      <c r="H14" s="805"/>
      <c r="I14" s="805"/>
      <c r="J14" s="805"/>
      <c r="K14" s="805"/>
      <c r="L14" s="805"/>
      <c r="M14" s="8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7" t="s">
        <v>74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77"/>
      <c r="O15"/>
      <c r="P15" s="808" t="s">
        <v>60</v>
      </c>
      <c r="Q15" s="808"/>
      <c r="R15" s="808"/>
      <c r="S15" s="808"/>
      <c r="T15" s="8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9"/>
      <c r="Q16" s="809"/>
      <c r="R16" s="809"/>
      <c r="S16" s="809"/>
      <c r="T16" s="8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2" t="s">
        <v>58</v>
      </c>
      <c r="B17" s="812" t="s">
        <v>48</v>
      </c>
      <c r="C17" s="814" t="s">
        <v>47</v>
      </c>
      <c r="D17" s="816" t="s">
        <v>49</v>
      </c>
      <c r="E17" s="817"/>
      <c r="F17" s="812" t="s">
        <v>21</v>
      </c>
      <c r="G17" s="812" t="s">
        <v>24</v>
      </c>
      <c r="H17" s="812" t="s">
        <v>22</v>
      </c>
      <c r="I17" s="812" t="s">
        <v>23</v>
      </c>
      <c r="J17" s="812" t="s">
        <v>16</v>
      </c>
      <c r="K17" s="812" t="s">
        <v>62</v>
      </c>
      <c r="L17" s="812" t="s">
        <v>64</v>
      </c>
      <c r="M17" s="812" t="s">
        <v>2</v>
      </c>
      <c r="N17" s="812" t="s">
        <v>63</v>
      </c>
      <c r="O17" s="812" t="s">
        <v>25</v>
      </c>
      <c r="P17" s="816" t="s">
        <v>17</v>
      </c>
      <c r="Q17" s="820"/>
      <c r="R17" s="820"/>
      <c r="S17" s="820"/>
      <c r="T17" s="817"/>
      <c r="U17" s="810" t="s">
        <v>55</v>
      </c>
      <c r="V17" s="811"/>
      <c r="W17" s="812" t="s">
        <v>6</v>
      </c>
      <c r="X17" s="812" t="s">
        <v>41</v>
      </c>
      <c r="Y17" s="822" t="s">
        <v>53</v>
      </c>
      <c r="Z17" s="824" t="s">
        <v>18</v>
      </c>
      <c r="AA17" s="826" t="s">
        <v>59</v>
      </c>
      <c r="AB17" s="826" t="s">
        <v>19</v>
      </c>
      <c r="AC17" s="826" t="s">
        <v>65</v>
      </c>
      <c r="AD17" s="828" t="s">
        <v>56</v>
      </c>
      <c r="AE17" s="829"/>
      <c r="AF17" s="830"/>
      <c r="AG17" s="82"/>
      <c r="BD17" s="81" t="s">
        <v>61</v>
      </c>
    </row>
    <row r="18" spans="1:68" ht="14.25" customHeight="1" x14ac:dyDescent="0.2">
      <c r="A18" s="813"/>
      <c r="B18" s="813"/>
      <c r="C18" s="815"/>
      <c r="D18" s="818"/>
      <c r="E18" s="819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818"/>
      <c r="Q18" s="821"/>
      <c r="R18" s="821"/>
      <c r="S18" s="821"/>
      <c r="T18" s="819"/>
      <c r="U18" s="83" t="s">
        <v>44</v>
      </c>
      <c r="V18" s="83" t="s">
        <v>43</v>
      </c>
      <c r="W18" s="813"/>
      <c r="X18" s="813"/>
      <c r="Y18" s="823"/>
      <c r="Z18" s="825"/>
      <c r="AA18" s="827"/>
      <c r="AB18" s="827"/>
      <c r="AC18" s="827"/>
      <c r="AD18" s="831"/>
      <c r="AE18" s="832"/>
      <c r="AF18" s="833"/>
      <c r="AG18" s="82"/>
      <c r="BD18" s="81"/>
    </row>
    <row r="19" spans="1:68" ht="27.75" customHeight="1" x14ac:dyDescent="0.2">
      <c r="A19" s="834" t="s">
        <v>77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4"/>
      <c r="AB19" s="54"/>
      <c r="AC19" s="54"/>
    </row>
    <row r="20" spans="1:68" ht="16.5" customHeight="1" x14ac:dyDescent="0.25">
      <c r="A20" s="835" t="s">
        <v>77</v>
      </c>
      <c r="B20" s="835"/>
      <c r="C20" s="835"/>
      <c r="D20" s="835"/>
      <c r="E20" s="835"/>
      <c r="F20" s="835"/>
      <c r="G20" s="835"/>
      <c r="H20" s="835"/>
      <c r="I20" s="835"/>
      <c r="J20" s="835"/>
      <c r="K20" s="835"/>
      <c r="L20" s="835"/>
      <c r="M20" s="835"/>
      <c r="N20" s="835"/>
      <c r="O20" s="835"/>
      <c r="P20" s="835"/>
      <c r="Q20" s="835"/>
      <c r="R20" s="835"/>
      <c r="S20" s="835"/>
      <c r="T20" s="835"/>
      <c r="U20" s="835"/>
      <c r="V20" s="835"/>
      <c r="W20" s="835"/>
      <c r="X20" s="835"/>
      <c r="Y20" s="835"/>
      <c r="Z20" s="835"/>
      <c r="AA20" s="65"/>
      <c r="AB20" s="65"/>
      <c r="AC20" s="79"/>
    </row>
    <row r="21" spans="1:68" ht="14.25" customHeight="1" x14ac:dyDescent="0.25">
      <c r="A21" s="836" t="s">
        <v>78</v>
      </c>
      <c r="B21" s="836"/>
      <c r="C21" s="836"/>
      <c r="D21" s="836"/>
      <c r="E21" s="836"/>
      <c r="F21" s="836"/>
      <c r="G21" s="836"/>
      <c r="H21" s="836"/>
      <c r="I21" s="836"/>
      <c r="J21" s="836"/>
      <c r="K21" s="836"/>
      <c r="L21" s="836"/>
      <c r="M21" s="836"/>
      <c r="N21" s="836"/>
      <c r="O21" s="836"/>
      <c r="P21" s="836"/>
      <c r="Q21" s="836"/>
      <c r="R21" s="836"/>
      <c r="S21" s="836"/>
      <c r="T21" s="836"/>
      <c r="U21" s="836"/>
      <c r="V21" s="836"/>
      <c r="W21" s="836"/>
      <c r="X21" s="836"/>
      <c r="Y21" s="836"/>
      <c r="Z21" s="83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37">
        <v>4680115885004</v>
      </c>
      <c r="E22" s="83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3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9"/>
      <c r="R22" s="839"/>
      <c r="S22" s="839"/>
      <c r="T22" s="8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4"/>
      <c r="B23" s="844"/>
      <c r="C23" s="844"/>
      <c r="D23" s="844"/>
      <c r="E23" s="844"/>
      <c r="F23" s="844"/>
      <c r="G23" s="844"/>
      <c r="H23" s="844"/>
      <c r="I23" s="844"/>
      <c r="J23" s="844"/>
      <c r="K23" s="844"/>
      <c r="L23" s="844"/>
      <c r="M23" s="844"/>
      <c r="N23" s="844"/>
      <c r="O23" s="845"/>
      <c r="P23" s="841" t="s">
        <v>40</v>
      </c>
      <c r="Q23" s="842"/>
      <c r="R23" s="842"/>
      <c r="S23" s="842"/>
      <c r="T23" s="842"/>
      <c r="U23" s="842"/>
      <c r="V23" s="8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4"/>
      <c r="B24" s="844"/>
      <c r="C24" s="844"/>
      <c r="D24" s="844"/>
      <c r="E24" s="844"/>
      <c r="F24" s="844"/>
      <c r="G24" s="844"/>
      <c r="H24" s="844"/>
      <c r="I24" s="844"/>
      <c r="J24" s="844"/>
      <c r="K24" s="844"/>
      <c r="L24" s="844"/>
      <c r="M24" s="844"/>
      <c r="N24" s="844"/>
      <c r="O24" s="845"/>
      <c r="P24" s="841" t="s">
        <v>40</v>
      </c>
      <c r="Q24" s="842"/>
      <c r="R24" s="842"/>
      <c r="S24" s="842"/>
      <c r="T24" s="842"/>
      <c r="U24" s="842"/>
      <c r="V24" s="8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36" t="s">
        <v>84</v>
      </c>
      <c r="B25" s="836"/>
      <c r="C25" s="836"/>
      <c r="D25" s="836"/>
      <c r="E25" s="836"/>
      <c r="F25" s="836"/>
      <c r="G25" s="836"/>
      <c r="H25" s="836"/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37">
        <v>4680115885912</v>
      </c>
      <c r="E26" s="8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39"/>
      <c r="R26" s="839"/>
      <c r="S26" s="839"/>
      <c r="T26" s="8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37">
        <v>4607091388237</v>
      </c>
      <c r="E27" s="8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39"/>
      <c r="R27" s="839"/>
      <c r="S27" s="839"/>
      <c r="T27" s="8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37">
        <v>4680115886230</v>
      </c>
      <c r="E28" s="8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48" t="s">
        <v>94</v>
      </c>
      <c r="Q28" s="839"/>
      <c r="R28" s="839"/>
      <c r="S28" s="839"/>
      <c r="T28" s="8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37">
        <v>4680115886278</v>
      </c>
      <c r="E29" s="8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49" t="s">
        <v>98</v>
      </c>
      <c r="Q29" s="839"/>
      <c r="R29" s="839"/>
      <c r="S29" s="839"/>
      <c r="T29" s="8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37">
        <v>4680115886247</v>
      </c>
      <c r="E30" s="83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50" t="s">
        <v>102</v>
      </c>
      <c r="Q30" s="839"/>
      <c r="R30" s="839"/>
      <c r="S30" s="839"/>
      <c r="T30" s="8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37">
        <v>4680115885905</v>
      </c>
      <c r="E31" s="837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39"/>
      <c r="R31" s="839"/>
      <c r="S31" s="839"/>
      <c r="T31" s="8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37">
        <v>4607091388244</v>
      </c>
      <c r="E32" s="837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39"/>
      <c r="R32" s="839"/>
      <c r="S32" s="839"/>
      <c r="T32" s="84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44"/>
      <c r="B33" s="844"/>
      <c r="C33" s="844"/>
      <c r="D33" s="844"/>
      <c r="E33" s="844"/>
      <c r="F33" s="844"/>
      <c r="G33" s="844"/>
      <c r="H33" s="844"/>
      <c r="I33" s="844"/>
      <c r="J33" s="844"/>
      <c r="K33" s="844"/>
      <c r="L33" s="844"/>
      <c r="M33" s="844"/>
      <c r="N33" s="844"/>
      <c r="O33" s="845"/>
      <c r="P33" s="841" t="s">
        <v>40</v>
      </c>
      <c r="Q33" s="842"/>
      <c r="R33" s="842"/>
      <c r="S33" s="842"/>
      <c r="T33" s="842"/>
      <c r="U33" s="842"/>
      <c r="V33" s="843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44"/>
      <c r="B34" s="844"/>
      <c r="C34" s="844"/>
      <c r="D34" s="844"/>
      <c r="E34" s="844"/>
      <c r="F34" s="844"/>
      <c r="G34" s="844"/>
      <c r="H34" s="844"/>
      <c r="I34" s="844"/>
      <c r="J34" s="844"/>
      <c r="K34" s="844"/>
      <c r="L34" s="844"/>
      <c r="M34" s="844"/>
      <c r="N34" s="844"/>
      <c r="O34" s="845"/>
      <c r="P34" s="841" t="s">
        <v>40</v>
      </c>
      <c r="Q34" s="842"/>
      <c r="R34" s="842"/>
      <c r="S34" s="842"/>
      <c r="T34" s="842"/>
      <c r="U34" s="842"/>
      <c r="V34" s="843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36" t="s">
        <v>110</v>
      </c>
      <c r="B35" s="836"/>
      <c r="C35" s="836"/>
      <c r="D35" s="836"/>
      <c r="E35" s="836"/>
      <c r="F35" s="836"/>
      <c r="G35" s="836"/>
      <c r="H35" s="836"/>
      <c r="I35" s="836"/>
      <c r="J35" s="836"/>
      <c r="K35" s="836"/>
      <c r="L35" s="836"/>
      <c r="M35" s="836"/>
      <c r="N35" s="836"/>
      <c r="O35" s="836"/>
      <c r="P35" s="836"/>
      <c r="Q35" s="836"/>
      <c r="R35" s="836"/>
      <c r="S35" s="836"/>
      <c r="T35" s="836"/>
      <c r="U35" s="836"/>
      <c r="V35" s="836"/>
      <c r="W35" s="836"/>
      <c r="X35" s="836"/>
      <c r="Y35" s="836"/>
      <c r="Z35" s="836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37">
        <v>4607091388503</v>
      </c>
      <c r="E36" s="837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39"/>
      <c r="R36" s="839"/>
      <c r="S36" s="839"/>
      <c r="T36" s="84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44"/>
      <c r="B37" s="844"/>
      <c r="C37" s="844"/>
      <c r="D37" s="844"/>
      <c r="E37" s="844"/>
      <c r="F37" s="844"/>
      <c r="G37" s="844"/>
      <c r="H37" s="844"/>
      <c r="I37" s="844"/>
      <c r="J37" s="844"/>
      <c r="K37" s="844"/>
      <c r="L37" s="844"/>
      <c r="M37" s="844"/>
      <c r="N37" s="844"/>
      <c r="O37" s="845"/>
      <c r="P37" s="841" t="s">
        <v>40</v>
      </c>
      <c r="Q37" s="842"/>
      <c r="R37" s="842"/>
      <c r="S37" s="842"/>
      <c r="T37" s="842"/>
      <c r="U37" s="842"/>
      <c r="V37" s="843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44"/>
      <c r="B38" s="844"/>
      <c r="C38" s="844"/>
      <c r="D38" s="844"/>
      <c r="E38" s="844"/>
      <c r="F38" s="844"/>
      <c r="G38" s="844"/>
      <c r="H38" s="844"/>
      <c r="I38" s="844"/>
      <c r="J38" s="844"/>
      <c r="K38" s="844"/>
      <c r="L38" s="844"/>
      <c r="M38" s="844"/>
      <c r="N38" s="844"/>
      <c r="O38" s="845"/>
      <c r="P38" s="841" t="s">
        <v>40</v>
      </c>
      <c r="Q38" s="842"/>
      <c r="R38" s="842"/>
      <c r="S38" s="842"/>
      <c r="T38" s="842"/>
      <c r="U38" s="842"/>
      <c r="V38" s="843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34" t="s">
        <v>116</v>
      </c>
      <c r="B39" s="834"/>
      <c r="C39" s="834"/>
      <c r="D39" s="834"/>
      <c r="E39" s="834"/>
      <c r="F39" s="834"/>
      <c r="G39" s="834"/>
      <c r="H39" s="834"/>
      <c r="I39" s="834"/>
      <c r="J39" s="834"/>
      <c r="K39" s="834"/>
      <c r="L39" s="834"/>
      <c r="M39" s="834"/>
      <c r="N39" s="834"/>
      <c r="O39" s="834"/>
      <c r="P39" s="834"/>
      <c r="Q39" s="834"/>
      <c r="R39" s="834"/>
      <c r="S39" s="834"/>
      <c r="T39" s="834"/>
      <c r="U39" s="834"/>
      <c r="V39" s="834"/>
      <c r="W39" s="834"/>
      <c r="X39" s="834"/>
      <c r="Y39" s="834"/>
      <c r="Z39" s="834"/>
      <c r="AA39" s="54"/>
      <c r="AB39" s="54"/>
      <c r="AC39" s="54"/>
    </row>
    <row r="40" spans="1:68" ht="16.5" customHeight="1" x14ac:dyDescent="0.25">
      <c r="A40" s="835" t="s">
        <v>117</v>
      </c>
      <c r="B40" s="835"/>
      <c r="C40" s="835"/>
      <c r="D40" s="835"/>
      <c r="E40" s="835"/>
      <c r="F40" s="835"/>
      <c r="G40" s="835"/>
      <c r="H40" s="835"/>
      <c r="I40" s="835"/>
      <c r="J40" s="835"/>
      <c r="K40" s="835"/>
      <c r="L40" s="835"/>
      <c r="M40" s="835"/>
      <c r="N40" s="835"/>
      <c r="O40" s="835"/>
      <c r="P40" s="835"/>
      <c r="Q40" s="835"/>
      <c r="R40" s="835"/>
      <c r="S40" s="835"/>
      <c r="T40" s="835"/>
      <c r="U40" s="835"/>
      <c r="V40" s="835"/>
      <c r="W40" s="835"/>
      <c r="X40" s="835"/>
      <c r="Y40" s="835"/>
      <c r="Z40" s="835"/>
      <c r="AA40" s="65"/>
      <c r="AB40" s="65"/>
      <c r="AC40" s="79"/>
    </row>
    <row r="41" spans="1:68" ht="14.25" customHeight="1" x14ac:dyDescent="0.25">
      <c r="A41" s="836" t="s">
        <v>118</v>
      </c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6"/>
      <c r="P41" s="836"/>
      <c r="Q41" s="836"/>
      <c r="R41" s="836"/>
      <c r="S41" s="836"/>
      <c r="T41" s="836"/>
      <c r="U41" s="836"/>
      <c r="V41" s="836"/>
      <c r="W41" s="836"/>
      <c r="X41" s="836"/>
      <c r="Y41" s="836"/>
      <c r="Z41" s="836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4301011540</v>
      </c>
      <c r="D42" s="837">
        <v>4607091385670</v>
      </c>
      <c r="E42" s="837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5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39"/>
      <c r="R42" s="839"/>
      <c r="S42" s="839"/>
      <c r="T42" s="840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4301011380</v>
      </c>
      <c r="D43" s="837">
        <v>4607091385670</v>
      </c>
      <c r="E43" s="837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39"/>
      <c r="R43" s="839"/>
      <c r="S43" s="839"/>
      <c r="T43" s="840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37">
        <v>4680115883956</v>
      </c>
      <c r="E44" s="837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126</v>
      </c>
      <c r="N44" s="38"/>
      <c r="O44" s="37">
        <v>50</v>
      </c>
      <c r="P44" s="85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39"/>
      <c r="R44" s="839"/>
      <c r="S44" s="839"/>
      <c r="T44" s="840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4301011565</v>
      </c>
      <c r="D45" s="837">
        <v>4680115882539</v>
      </c>
      <c r="E45" s="837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132</v>
      </c>
      <c r="L45" s="37" t="s">
        <v>45</v>
      </c>
      <c r="M45" s="38" t="s">
        <v>122</v>
      </c>
      <c r="N45" s="38"/>
      <c r="O45" s="37">
        <v>50</v>
      </c>
      <c r="P45" s="8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39"/>
      <c r="R45" s="839"/>
      <c r="S45" s="839"/>
      <c r="T45" s="840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125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133</v>
      </c>
      <c r="B46" s="63" t="s">
        <v>134</v>
      </c>
      <c r="C46" s="36">
        <v>4301011382</v>
      </c>
      <c r="D46" s="837">
        <v>4607091385687</v>
      </c>
      <c r="E46" s="837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132</v>
      </c>
      <c r="L46" s="37" t="s">
        <v>135</v>
      </c>
      <c r="M46" s="38" t="s">
        <v>122</v>
      </c>
      <c r="N46" s="38"/>
      <c r="O46" s="37">
        <v>50</v>
      </c>
      <c r="P46" s="8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39"/>
      <c r="R46" s="839"/>
      <c r="S46" s="839"/>
      <c r="T46" s="840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125</v>
      </c>
      <c r="AG46" s="78"/>
      <c r="AJ46" s="84" t="s">
        <v>136</v>
      </c>
      <c r="AK46" s="84">
        <v>528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37">
        <v>4680115883949</v>
      </c>
      <c r="E47" s="837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126</v>
      </c>
      <c r="N47" s="38"/>
      <c r="O47" s="37">
        <v>50</v>
      </c>
      <c r="P47" s="85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39"/>
      <c r="R47" s="839"/>
      <c r="S47" s="839"/>
      <c r="T47" s="84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44"/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5"/>
      <c r="P48" s="841" t="s">
        <v>40</v>
      </c>
      <c r="Q48" s="842"/>
      <c r="R48" s="842"/>
      <c r="S48" s="842"/>
      <c r="T48" s="842"/>
      <c r="U48" s="842"/>
      <c r="V48" s="843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44"/>
      <c r="B49" s="844"/>
      <c r="C49" s="844"/>
      <c r="D49" s="844"/>
      <c r="E49" s="844"/>
      <c r="F49" s="844"/>
      <c r="G49" s="844"/>
      <c r="H49" s="844"/>
      <c r="I49" s="844"/>
      <c r="J49" s="844"/>
      <c r="K49" s="844"/>
      <c r="L49" s="844"/>
      <c r="M49" s="844"/>
      <c r="N49" s="844"/>
      <c r="O49" s="845"/>
      <c r="P49" s="841" t="s">
        <v>40</v>
      </c>
      <c r="Q49" s="842"/>
      <c r="R49" s="842"/>
      <c r="S49" s="842"/>
      <c r="T49" s="842"/>
      <c r="U49" s="842"/>
      <c r="V49" s="843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36" t="s">
        <v>84</v>
      </c>
      <c r="B50" s="836"/>
      <c r="C50" s="836"/>
      <c r="D50" s="836"/>
      <c r="E50" s="836"/>
      <c r="F50" s="836"/>
      <c r="G50" s="836"/>
      <c r="H50" s="836"/>
      <c r="I50" s="836"/>
      <c r="J50" s="836"/>
      <c r="K50" s="836"/>
      <c r="L50" s="836"/>
      <c r="M50" s="836"/>
      <c r="N50" s="836"/>
      <c r="O50" s="836"/>
      <c r="P50" s="836"/>
      <c r="Q50" s="836"/>
      <c r="R50" s="836"/>
      <c r="S50" s="836"/>
      <c r="T50" s="836"/>
      <c r="U50" s="836"/>
      <c r="V50" s="836"/>
      <c r="W50" s="836"/>
      <c r="X50" s="836"/>
      <c r="Y50" s="836"/>
      <c r="Z50" s="836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37">
        <v>4680115885233</v>
      </c>
      <c r="E51" s="837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122</v>
      </c>
      <c r="N51" s="38"/>
      <c r="O51" s="37">
        <v>40</v>
      </c>
      <c r="P51" s="8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39"/>
      <c r="R51" s="839"/>
      <c r="S51" s="839"/>
      <c r="T51" s="840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37">
        <v>4680115884915</v>
      </c>
      <c r="E52" s="837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122</v>
      </c>
      <c r="N52" s="38"/>
      <c r="O52" s="37">
        <v>40</v>
      </c>
      <c r="P52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39"/>
      <c r="R52" s="839"/>
      <c r="S52" s="839"/>
      <c r="T52" s="840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44"/>
      <c r="B53" s="844"/>
      <c r="C53" s="844"/>
      <c r="D53" s="844"/>
      <c r="E53" s="844"/>
      <c r="F53" s="844"/>
      <c r="G53" s="844"/>
      <c r="H53" s="844"/>
      <c r="I53" s="844"/>
      <c r="J53" s="844"/>
      <c r="K53" s="844"/>
      <c r="L53" s="844"/>
      <c r="M53" s="844"/>
      <c r="N53" s="844"/>
      <c r="O53" s="845"/>
      <c r="P53" s="841" t="s">
        <v>40</v>
      </c>
      <c r="Q53" s="842"/>
      <c r="R53" s="842"/>
      <c r="S53" s="842"/>
      <c r="T53" s="842"/>
      <c r="U53" s="842"/>
      <c r="V53" s="843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44"/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844"/>
      <c r="O54" s="845"/>
      <c r="P54" s="841" t="s">
        <v>40</v>
      </c>
      <c r="Q54" s="842"/>
      <c r="R54" s="842"/>
      <c r="S54" s="842"/>
      <c r="T54" s="842"/>
      <c r="U54" s="842"/>
      <c r="V54" s="843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35" t="s">
        <v>145</v>
      </c>
      <c r="B55" s="835"/>
      <c r="C55" s="835"/>
      <c r="D55" s="835"/>
      <c r="E55" s="835"/>
      <c r="F55" s="835"/>
      <c r="G55" s="835"/>
      <c r="H55" s="835"/>
      <c r="I55" s="835"/>
      <c r="J55" s="835"/>
      <c r="K55" s="835"/>
      <c r="L55" s="835"/>
      <c r="M55" s="835"/>
      <c r="N55" s="835"/>
      <c r="O55" s="835"/>
      <c r="P55" s="835"/>
      <c r="Q55" s="835"/>
      <c r="R55" s="835"/>
      <c r="S55" s="835"/>
      <c r="T55" s="835"/>
      <c r="U55" s="835"/>
      <c r="V55" s="835"/>
      <c r="W55" s="835"/>
      <c r="X55" s="835"/>
      <c r="Y55" s="835"/>
      <c r="Z55" s="835"/>
      <c r="AA55" s="65"/>
      <c r="AB55" s="65"/>
      <c r="AC55" s="79"/>
    </row>
    <row r="56" spans="1:68" ht="14.25" customHeight="1" x14ac:dyDescent="0.25">
      <c r="A56" s="836" t="s">
        <v>118</v>
      </c>
      <c r="B56" s="836"/>
      <c r="C56" s="836"/>
      <c r="D56" s="836"/>
      <c r="E56" s="836"/>
      <c r="F56" s="836"/>
      <c r="G56" s="836"/>
      <c r="H56" s="836"/>
      <c r="I56" s="836"/>
      <c r="J56" s="836"/>
      <c r="K56" s="836"/>
      <c r="L56" s="836"/>
      <c r="M56" s="836"/>
      <c r="N56" s="836"/>
      <c r="O56" s="836"/>
      <c r="P56" s="836"/>
      <c r="Q56" s="836"/>
      <c r="R56" s="836"/>
      <c r="S56" s="836"/>
      <c r="T56" s="836"/>
      <c r="U56" s="836"/>
      <c r="V56" s="836"/>
      <c r="W56" s="836"/>
      <c r="X56" s="836"/>
      <c r="Y56" s="836"/>
      <c r="Z56" s="836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37">
        <v>4680115885882</v>
      </c>
      <c r="E57" s="837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122</v>
      </c>
      <c r="N57" s="38"/>
      <c r="O57" s="37">
        <v>50</v>
      </c>
      <c r="P57" s="8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39"/>
      <c r="R57" s="839"/>
      <c r="S57" s="839"/>
      <c r="T57" s="8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37">
        <v>4680115881426</v>
      </c>
      <c r="E58" s="83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135</v>
      </c>
      <c r="M58" s="38" t="s">
        <v>126</v>
      </c>
      <c r="N58" s="38"/>
      <c r="O58" s="37">
        <v>50</v>
      </c>
      <c r="P58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39"/>
      <c r="R58" s="839"/>
      <c r="S58" s="839"/>
      <c r="T58" s="84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136</v>
      </c>
      <c r="AK58" s="84">
        <v>691.2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4301011386</v>
      </c>
      <c r="D59" s="837">
        <v>4680115880283</v>
      </c>
      <c r="E59" s="837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126</v>
      </c>
      <c r="N59" s="38"/>
      <c r="O59" s="37">
        <v>45</v>
      </c>
      <c r="P59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39"/>
      <c r="R59" s="839"/>
      <c r="S59" s="839"/>
      <c r="T59" s="840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155</v>
      </c>
      <c r="B60" s="63" t="s">
        <v>156</v>
      </c>
      <c r="C60" s="36">
        <v>4301011432</v>
      </c>
      <c r="D60" s="837">
        <v>4680115882720</v>
      </c>
      <c r="E60" s="83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126</v>
      </c>
      <c r="N60" s="38"/>
      <c r="O60" s="37">
        <v>90</v>
      </c>
      <c r="P60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39"/>
      <c r="R60" s="839"/>
      <c r="S60" s="839"/>
      <c r="T60" s="840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157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4301011806</v>
      </c>
      <c r="D61" s="837">
        <v>4680115881525</v>
      </c>
      <c r="E61" s="837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126</v>
      </c>
      <c r="N61" s="38"/>
      <c r="O61" s="37">
        <v>50</v>
      </c>
      <c r="P61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39"/>
      <c r="R61" s="839"/>
      <c r="S61" s="839"/>
      <c r="T61" s="840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160</v>
      </c>
      <c r="B62" s="63" t="s">
        <v>161</v>
      </c>
      <c r="C62" s="36">
        <v>4301011589</v>
      </c>
      <c r="D62" s="837">
        <v>4680115885899</v>
      </c>
      <c r="E62" s="837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163</v>
      </c>
      <c r="N62" s="38"/>
      <c r="O62" s="37">
        <v>50</v>
      </c>
      <c r="P62" s="8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39"/>
      <c r="R62" s="839"/>
      <c r="S62" s="839"/>
      <c r="T62" s="84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162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164</v>
      </c>
      <c r="B63" s="63" t="s">
        <v>165</v>
      </c>
      <c r="C63" s="36">
        <v>4301011801</v>
      </c>
      <c r="D63" s="837">
        <v>4680115881419</v>
      </c>
      <c r="E63" s="83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135</v>
      </c>
      <c r="M63" s="38" t="s">
        <v>126</v>
      </c>
      <c r="N63" s="38"/>
      <c r="O63" s="37">
        <v>50</v>
      </c>
      <c r="P63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39"/>
      <c r="R63" s="839"/>
      <c r="S63" s="839"/>
      <c r="T63" s="84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136</v>
      </c>
      <c r="AK63" s="84">
        <v>594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44"/>
      <c r="B64" s="844"/>
      <c r="C64" s="844"/>
      <c r="D64" s="844"/>
      <c r="E64" s="844"/>
      <c r="F64" s="844"/>
      <c r="G64" s="844"/>
      <c r="H64" s="844"/>
      <c r="I64" s="844"/>
      <c r="J64" s="844"/>
      <c r="K64" s="844"/>
      <c r="L64" s="844"/>
      <c r="M64" s="844"/>
      <c r="N64" s="844"/>
      <c r="O64" s="845"/>
      <c r="P64" s="841" t="s">
        <v>40</v>
      </c>
      <c r="Q64" s="842"/>
      <c r="R64" s="842"/>
      <c r="S64" s="842"/>
      <c r="T64" s="842"/>
      <c r="U64" s="842"/>
      <c r="V64" s="843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44"/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5"/>
      <c r="P65" s="841" t="s">
        <v>40</v>
      </c>
      <c r="Q65" s="842"/>
      <c r="R65" s="842"/>
      <c r="S65" s="842"/>
      <c r="T65" s="842"/>
      <c r="U65" s="842"/>
      <c r="V65" s="843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36" t="s">
        <v>166</v>
      </c>
      <c r="B66" s="836"/>
      <c r="C66" s="836"/>
      <c r="D66" s="836"/>
      <c r="E66" s="836"/>
      <c r="F66" s="836"/>
      <c r="G66" s="836"/>
      <c r="H66" s="836"/>
      <c r="I66" s="836"/>
      <c r="J66" s="836"/>
      <c r="K66" s="836"/>
      <c r="L66" s="836"/>
      <c r="M66" s="836"/>
      <c r="N66" s="836"/>
      <c r="O66" s="836"/>
      <c r="P66" s="836"/>
      <c r="Q66" s="836"/>
      <c r="R66" s="836"/>
      <c r="S66" s="836"/>
      <c r="T66" s="836"/>
      <c r="U66" s="836"/>
      <c r="V66" s="836"/>
      <c r="W66" s="836"/>
      <c r="X66" s="836"/>
      <c r="Y66" s="836"/>
      <c r="Z66" s="836"/>
      <c r="AA66" s="66"/>
      <c r="AB66" s="66"/>
      <c r="AC66" s="80"/>
    </row>
    <row r="67" spans="1:68" ht="27" customHeight="1" x14ac:dyDescent="0.25">
      <c r="A67" s="63" t="s">
        <v>167</v>
      </c>
      <c r="B67" s="63" t="s">
        <v>168</v>
      </c>
      <c r="C67" s="36">
        <v>4301020298</v>
      </c>
      <c r="D67" s="837">
        <v>4680115881440</v>
      </c>
      <c r="E67" s="837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126</v>
      </c>
      <c r="N67" s="38"/>
      <c r="O67" s="37">
        <v>50</v>
      </c>
      <c r="P67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39"/>
      <c r="R67" s="839"/>
      <c r="S67" s="839"/>
      <c r="T67" s="84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4301020228</v>
      </c>
      <c r="D68" s="837">
        <v>4680115882751</v>
      </c>
      <c r="E68" s="837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126</v>
      </c>
      <c r="N68" s="38"/>
      <c r="O68" s="37">
        <v>90</v>
      </c>
      <c r="P68" s="8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39"/>
      <c r="R68" s="839"/>
      <c r="S68" s="839"/>
      <c r="T68" s="8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173</v>
      </c>
      <c r="B69" s="63" t="s">
        <v>174</v>
      </c>
      <c r="C69" s="36">
        <v>4301020358</v>
      </c>
      <c r="D69" s="837">
        <v>4680115885950</v>
      </c>
      <c r="E69" s="837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122</v>
      </c>
      <c r="N69" s="38"/>
      <c r="O69" s="37">
        <v>50</v>
      </c>
      <c r="P69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39"/>
      <c r="R69" s="839"/>
      <c r="S69" s="839"/>
      <c r="T69" s="8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4301020296</v>
      </c>
      <c r="D70" s="837">
        <v>4680115881433</v>
      </c>
      <c r="E70" s="837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177</v>
      </c>
      <c r="M70" s="38" t="s">
        <v>126</v>
      </c>
      <c r="N70" s="38"/>
      <c r="O70" s="37">
        <v>50</v>
      </c>
      <c r="P70" s="8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39"/>
      <c r="R70" s="839"/>
      <c r="S70" s="839"/>
      <c r="T70" s="8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169</v>
      </c>
      <c r="AG70" s="78"/>
      <c r="AJ70" s="84" t="s">
        <v>178</v>
      </c>
      <c r="AK70" s="84">
        <v>37.799999999999997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44"/>
      <c r="B71" s="844"/>
      <c r="C71" s="844"/>
      <c r="D71" s="844"/>
      <c r="E71" s="844"/>
      <c r="F71" s="844"/>
      <c r="G71" s="844"/>
      <c r="H71" s="844"/>
      <c r="I71" s="844"/>
      <c r="J71" s="844"/>
      <c r="K71" s="844"/>
      <c r="L71" s="844"/>
      <c r="M71" s="844"/>
      <c r="N71" s="844"/>
      <c r="O71" s="845"/>
      <c r="P71" s="841" t="s">
        <v>40</v>
      </c>
      <c r="Q71" s="842"/>
      <c r="R71" s="842"/>
      <c r="S71" s="842"/>
      <c r="T71" s="842"/>
      <c r="U71" s="842"/>
      <c r="V71" s="843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44"/>
      <c r="B72" s="844"/>
      <c r="C72" s="844"/>
      <c r="D72" s="844"/>
      <c r="E72" s="844"/>
      <c r="F72" s="844"/>
      <c r="G72" s="844"/>
      <c r="H72" s="844"/>
      <c r="I72" s="844"/>
      <c r="J72" s="844"/>
      <c r="K72" s="844"/>
      <c r="L72" s="844"/>
      <c r="M72" s="844"/>
      <c r="N72" s="844"/>
      <c r="O72" s="845"/>
      <c r="P72" s="841" t="s">
        <v>40</v>
      </c>
      <c r="Q72" s="842"/>
      <c r="R72" s="842"/>
      <c r="S72" s="842"/>
      <c r="T72" s="842"/>
      <c r="U72" s="842"/>
      <c r="V72" s="843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36" t="s">
        <v>78</v>
      </c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6"/>
      <c r="P73" s="836"/>
      <c r="Q73" s="836"/>
      <c r="R73" s="836"/>
      <c r="S73" s="836"/>
      <c r="T73" s="836"/>
      <c r="U73" s="836"/>
      <c r="V73" s="836"/>
      <c r="W73" s="836"/>
      <c r="X73" s="836"/>
      <c r="Y73" s="836"/>
      <c r="Z73" s="836"/>
      <c r="AA73" s="66"/>
      <c r="AB73" s="66"/>
      <c r="AC73" s="80"/>
    </row>
    <row r="74" spans="1:68" ht="16.5" customHeight="1" x14ac:dyDescent="0.25">
      <c r="A74" s="63" t="s">
        <v>179</v>
      </c>
      <c r="B74" s="63" t="s">
        <v>180</v>
      </c>
      <c r="C74" s="36">
        <v>4301031242</v>
      </c>
      <c r="D74" s="837">
        <v>4680115885066</v>
      </c>
      <c r="E74" s="837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39"/>
      <c r="R74" s="839"/>
      <c r="S74" s="839"/>
      <c r="T74" s="8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182</v>
      </c>
      <c r="B75" s="63" t="s">
        <v>183</v>
      </c>
      <c r="C75" s="36">
        <v>4301031240</v>
      </c>
      <c r="D75" s="837">
        <v>4680115885042</v>
      </c>
      <c r="E75" s="837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39"/>
      <c r="R75" s="839"/>
      <c r="S75" s="839"/>
      <c r="T75" s="8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4301031315</v>
      </c>
      <c r="D76" s="837">
        <v>4680115885080</v>
      </c>
      <c r="E76" s="837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7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39"/>
      <c r="R76" s="839"/>
      <c r="S76" s="839"/>
      <c r="T76" s="8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4301031243</v>
      </c>
      <c r="D77" s="837">
        <v>4680115885073</v>
      </c>
      <c r="E77" s="837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7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39"/>
      <c r="R77" s="839"/>
      <c r="S77" s="839"/>
      <c r="T77" s="8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4301031241</v>
      </c>
      <c r="D78" s="837">
        <v>4680115885059</v>
      </c>
      <c r="E78" s="837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39"/>
      <c r="R78" s="839"/>
      <c r="S78" s="839"/>
      <c r="T78" s="8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192</v>
      </c>
      <c r="B79" s="63" t="s">
        <v>193</v>
      </c>
      <c r="C79" s="36">
        <v>4301031316</v>
      </c>
      <c r="D79" s="837">
        <v>4680115885097</v>
      </c>
      <c r="E79" s="837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39"/>
      <c r="R79" s="839"/>
      <c r="S79" s="839"/>
      <c r="T79" s="8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44"/>
      <c r="B80" s="844"/>
      <c r="C80" s="844"/>
      <c r="D80" s="844"/>
      <c r="E80" s="844"/>
      <c r="F80" s="844"/>
      <c r="G80" s="844"/>
      <c r="H80" s="844"/>
      <c r="I80" s="844"/>
      <c r="J80" s="844"/>
      <c r="K80" s="844"/>
      <c r="L80" s="844"/>
      <c r="M80" s="844"/>
      <c r="N80" s="844"/>
      <c r="O80" s="845"/>
      <c r="P80" s="841" t="s">
        <v>40</v>
      </c>
      <c r="Q80" s="842"/>
      <c r="R80" s="842"/>
      <c r="S80" s="842"/>
      <c r="T80" s="842"/>
      <c r="U80" s="842"/>
      <c r="V80" s="8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44"/>
      <c r="B81" s="844"/>
      <c r="C81" s="844"/>
      <c r="D81" s="844"/>
      <c r="E81" s="844"/>
      <c r="F81" s="844"/>
      <c r="G81" s="844"/>
      <c r="H81" s="844"/>
      <c r="I81" s="844"/>
      <c r="J81" s="844"/>
      <c r="K81" s="844"/>
      <c r="L81" s="844"/>
      <c r="M81" s="844"/>
      <c r="N81" s="844"/>
      <c r="O81" s="845"/>
      <c r="P81" s="841" t="s">
        <v>40</v>
      </c>
      <c r="Q81" s="842"/>
      <c r="R81" s="842"/>
      <c r="S81" s="842"/>
      <c r="T81" s="842"/>
      <c r="U81" s="842"/>
      <c r="V81" s="8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36" t="s">
        <v>84</v>
      </c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6"/>
      <c r="P82" s="836"/>
      <c r="Q82" s="836"/>
      <c r="R82" s="836"/>
      <c r="S82" s="836"/>
      <c r="T82" s="836"/>
      <c r="U82" s="836"/>
      <c r="V82" s="836"/>
      <c r="W82" s="836"/>
      <c r="X82" s="836"/>
      <c r="Y82" s="836"/>
      <c r="Z82" s="836"/>
      <c r="AA82" s="66"/>
      <c r="AB82" s="66"/>
      <c r="AC82" s="80"/>
    </row>
    <row r="83" spans="1:68" ht="16.5" customHeight="1" x14ac:dyDescent="0.25">
      <c r="A83" s="63" t="s">
        <v>194</v>
      </c>
      <c r="B83" s="63" t="s">
        <v>195</v>
      </c>
      <c r="C83" s="36">
        <v>4301051838</v>
      </c>
      <c r="D83" s="837">
        <v>4680115881891</v>
      </c>
      <c r="E83" s="837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122</v>
      </c>
      <c r="N83" s="38"/>
      <c r="O83" s="37">
        <v>40</v>
      </c>
      <c r="P83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39"/>
      <c r="R83" s="839"/>
      <c r="S83" s="839"/>
      <c r="T83" s="84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4301051846</v>
      </c>
      <c r="D84" s="837">
        <v>4680115885769</v>
      </c>
      <c r="E84" s="837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122</v>
      </c>
      <c r="N84" s="38"/>
      <c r="O84" s="37">
        <v>45</v>
      </c>
      <c r="P84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39"/>
      <c r="R84" s="839"/>
      <c r="S84" s="839"/>
      <c r="T84" s="84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200</v>
      </c>
      <c r="B85" s="63" t="s">
        <v>201</v>
      </c>
      <c r="C85" s="36">
        <v>4301051822</v>
      </c>
      <c r="D85" s="837">
        <v>4680115884410</v>
      </c>
      <c r="E85" s="837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39"/>
      <c r="R85" s="839"/>
      <c r="S85" s="839"/>
      <c r="T85" s="84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4301051837</v>
      </c>
      <c r="D86" s="837">
        <v>4680115884311</v>
      </c>
      <c r="E86" s="837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122</v>
      </c>
      <c r="N86" s="38"/>
      <c r="O86" s="37">
        <v>40</v>
      </c>
      <c r="P86" s="8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39"/>
      <c r="R86" s="839"/>
      <c r="S86" s="839"/>
      <c r="T86" s="84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4301051844</v>
      </c>
      <c r="D87" s="837">
        <v>4680115885929</v>
      </c>
      <c r="E87" s="837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122</v>
      </c>
      <c r="N87" s="38"/>
      <c r="O87" s="37">
        <v>45</v>
      </c>
      <c r="P87" s="8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39"/>
      <c r="R87" s="839"/>
      <c r="S87" s="839"/>
      <c r="T87" s="84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207</v>
      </c>
      <c r="B88" s="63" t="s">
        <v>208</v>
      </c>
      <c r="C88" s="36">
        <v>4301051827</v>
      </c>
      <c r="D88" s="837">
        <v>4680115884403</v>
      </c>
      <c r="E88" s="837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39"/>
      <c r="R88" s="839"/>
      <c r="S88" s="839"/>
      <c r="T88" s="84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44"/>
      <c r="B89" s="844"/>
      <c r="C89" s="844"/>
      <c r="D89" s="844"/>
      <c r="E89" s="844"/>
      <c r="F89" s="844"/>
      <c r="G89" s="844"/>
      <c r="H89" s="844"/>
      <c r="I89" s="844"/>
      <c r="J89" s="844"/>
      <c r="K89" s="844"/>
      <c r="L89" s="844"/>
      <c r="M89" s="844"/>
      <c r="N89" s="844"/>
      <c r="O89" s="845"/>
      <c r="P89" s="841" t="s">
        <v>40</v>
      </c>
      <c r="Q89" s="842"/>
      <c r="R89" s="842"/>
      <c r="S89" s="842"/>
      <c r="T89" s="842"/>
      <c r="U89" s="842"/>
      <c r="V89" s="84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44"/>
      <c r="B90" s="844"/>
      <c r="C90" s="844"/>
      <c r="D90" s="844"/>
      <c r="E90" s="844"/>
      <c r="F90" s="844"/>
      <c r="G90" s="844"/>
      <c r="H90" s="844"/>
      <c r="I90" s="844"/>
      <c r="J90" s="844"/>
      <c r="K90" s="844"/>
      <c r="L90" s="844"/>
      <c r="M90" s="844"/>
      <c r="N90" s="844"/>
      <c r="O90" s="845"/>
      <c r="P90" s="841" t="s">
        <v>40</v>
      </c>
      <c r="Q90" s="842"/>
      <c r="R90" s="842"/>
      <c r="S90" s="842"/>
      <c r="T90" s="842"/>
      <c r="U90" s="842"/>
      <c r="V90" s="84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36" t="s">
        <v>209</v>
      </c>
      <c r="B91" s="836"/>
      <c r="C91" s="836"/>
      <c r="D91" s="836"/>
      <c r="E91" s="836"/>
      <c r="F91" s="836"/>
      <c r="G91" s="836"/>
      <c r="H91" s="836"/>
      <c r="I91" s="836"/>
      <c r="J91" s="836"/>
      <c r="K91" s="836"/>
      <c r="L91" s="836"/>
      <c r="M91" s="836"/>
      <c r="N91" s="836"/>
      <c r="O91" s="836"/>
      <c r="P91" s="836"/>
      <c r="Q91" s="836"/>
      <c r="R91" s="836"/>
      <c r="S91" s="836"/>
      <c r="T91" s="836"/>
      <c r="U91" s="836"/>
      <c r="V91" s="836"/>
      <c r="W91" s="836"/>
      <c r="X91" s="836"/>
      <c r="Y91" s="836"/>
      <c r="Z91" s="836"/>
      <c r="AA91" s="66"/>
      <c r="AB91" s="66"/>
      <c r="AC91" s="80"/>
    </row>
    <row r="92" spans="1:68" ht="37.5" customHeight="1" x14ac:dyDescent="0.25">
      <c r="A92" s="63" t="s">
        <v>210</v>
      </c>
      <c r="B92" s="63" t="s">
        <v>211</v>
      </c>
      <c r="C92" s="36">
        <v>4301060366</v>
      </c>
      <c r="D92" s="837">
        <v>4680115881532</v>
      </c>
      <c r="E92" s="837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39"/>
      <c r="R92" s="839"/>
      <c r="S92" s="839"/>
      <c r="T92" s="84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210</v>
      </c>
      <c r="B93" s="63" t="s">
        <v>213</v>
      </c>
      <c r="C93" s="36">
        <v>4301060371</v>
      </c>
      <c r="D93" s="837">
        <v>4680115881532</v>
      </c>
      <c r="E93" s="83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39"/>
      <c r="R93" s="839"/>
      <c r="S93" s="839"/>
      <c r="T93" s="84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214</v>
      </c>
      <c r="B94" s="63" t="s">
        <v>215</v>
      </c>
      <c r="C94" s="36">
        <v>4301060351</v>
      </c>
      <c r="D94" s="837">
        <v>4680115881464</v>
      </c>
      <c r="E94" s="837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122</v>
      </c>
      <c r="N94" s="38"/>
      <c r="O94" s="37">
        <v>30</v>
      </c>
      <c r="P94" s="8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39"/>
      <c r="R94" s="839"/>
      <c r="S94" s="839"/>
      <c r="T94" s="84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44"/>
      <c r="B95" s="844"/>
      <c r="C95" s="844"/>
      <c r="D95" s="844"/>
      <c r="E95" s="844"/>
      <c r="F95" s="844"/>
      <c r="G95" s="844"/>
      <c r="H95" s="844"/>
      <c r="I95" s="844"/>
      <c r="J95" s="844"/>
      <c r="K95" s="844"/>
      <c r="L95" s="844"/>
      <c r="M95" s="844"/>
      <c r="N95" s="844"/>
      <c r="O95" s="845"/>
      <c r="P95" s="841" t="s">
        <v>40</v>
      </c>
      <c r="Q95" s="842"/>
      <c r="R95" s="842"/>
      <c r="S95" s="842"/>
      <c r="T95" s="842"/>
      <c r="U95" s="842"/>
      <c r="V95" s="843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44"/>
      <c r="B96" s="844"/>
      <c r="C96" s="844"/>
      <c r="D96" s="844"/>
      <c r="E96" s="844"/>
      <c r="F96" s="844"/>
      <c r="G96" s="844"/>
      <c r="H96" s="844"/>
      <c r="I96" s="844"/>
      <c r="J96" s="844"/>
      <c r="K96" s="844"/>
      <c r="L96" s="844"/>
      <c r="M96" s="844"/>
      <c r="N96" s="844"/>
      <c r="O96" s="845"/>
      <c r="P96" s="841" t="s">
        <v>40</v>
      </c>
      <c r="Q96" s="842"/>
      <c r="R96" s="842"/>
      <c r="S96" s="842"/>
      <c r="T96" s="842"/>
      <c r="U96" s="842"/>
      <c r="V96" s="843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35" t="s">
        <v>217</v>
      </c>
      <c r="B97" s="835"/>
      <c r="C97" s="835"/>
      <c r="D97" s="835"/>
      <c r="E97" s="835"/>
      <c r="F97" s="835"/>
      <c r="G97" s="835"/>
      <c r="H97" s="835"/>
      <c r="I97" s="835"/>
      <c r="J97" s="835"/>
      <c r="K97" s="835"/>
      <c r="L97" s="835"/>
      <c r="M97" s="835"/>
      <c r="N97" s="835"/>
      <c r="O97" s="835"/>
      <c r="P97" s="835"/>
      <c r="Q97" s="835"/>
      <c r="R97" s="835"/>
      <c r="S97" s="835"/>
      <c r="T97" s="835"/>
      <c r="U97" s="835"/>
      <c r="V97" s="835"/>
      <c r="W97" s="835"/>
      <c r="X97" s="835"/>
      <c r="Y97" s="835"/>
      <c r="Z97" s="835"/>
      <c r="AA97" s="65"/>
      <c r="AB97" s="65"/>
      <c r="AC97" s="79"/>
    </row>
    <row r="98" spans="1:68" ht="14.25" customHeight="1" x14ac:dyDescent="0.25">
      <c r="A98" s="836" t="s">
        <v>118</v>
      </c>
      <c r="B98" s="836"/>
      <c r="C98" s="836"/>
      <c r="D98" s="836"/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  <c r="Q98" s="836"/>
      <c r="R98" s="836"/>
      <c r="S98" s="836"/>
      <c r="T98" s="836"/>
      <c r="U98" s="836"/>
      <c r="V98" s="836"/>
      <c r="W98" s="836"/>
      <c r="X98" s="836"/>
      <c r="Y98" s="836"/>
      <c r="Z98" s="836"/>
      <c r="AA98" s="66"/>
      <c r="AB98" s="66"/>
      <c r="AC98" s="80"/>
    </row>
    <row r="99" spans="1:68" ht="27" customHeight="1" x14ac:dyDescent="0.25">
      <c r="A99" s="63" t="s">
        <v>218</v>
      </c>
      <c r="B99" s="63" t="s">
        <v>219</v>
      </c>
      <c r="C99" s="36">
        <v>4301011468</v>
      </c>
      <c r="D99" s="837">
        <v>4680115881327</v>
      </c>
      <c r="E99" s="837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163</v>
      </c>
      <c r="N99" s="38"/>
      <c r="O99" s="37">
        <v>50</v>
      </c>
      <c r="P99" s="8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39"/>
      <c r="R99" s="839"/>
      <c r="S99" s="839"/>
      <c r="T99" s="8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220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221</v>
      </c>
      <c r="B100" s="63" t="s">
        <v>222</v>
      </c>
      <c r="C100" s="36">
        <v>4301011476</v>
      </c>
      <c r="D100" s="837">
        <v>4680115881518</v>
      </c>
      <c r="E100" s="837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122</v>
      </c>
      <c r="N100" s="38"/>
      <c r="O100" s="37">
        <v>50</v>
      </c>
      <c r="P100" s="8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39"/>
      <c r="R100" s="839"/>
      <c r="S100" s="839"/>
      <c r="T100" s="84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220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223</v>
      </c>
      <c r="B101" s="63" t="s">
        <v>224</v>
      </c>
      <c r="C101" s="36">
        <v>4301011443</v>
      </c>
      <c r="D101" s="837">
        <v>4680115881303</v>
      </c>
      <c r="E101" s="837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135</v>
      </c>
      <c r="M101" s="38" t="s">
        <v>163</v>
      </c>
      <c r="N101" s="38"/>
      <c r="O101" s="37">
        <v>50</v>
      </c>
      <c r="P10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39"/>
      <c r="R101" s="839"/>
      <c r="S101" s="839"/>
      <c r="T101" s="84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225</v>
      </c>
      <c r="AG101" s="78"/>
      <c r="AJ101" s="84" t="s">
        <v>136</v>
      </c>
      <c r="AK101" s="84">
        <v>594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44"/>
      <c r="B102" s="844"/>
      <c r="C102" s="844"/>
      <c r="D102" s="844"/>
      <c r="E102" s="844"/>
      <c r="F102" s="844"/>
      <c r="G102" s="844"/>
      <c r="H102" s="844"/>
      <c r="I102" s="844"/>
      <c r="J102" s="844"/>
      <c r="K102" s="844"/>
      <c r="L102" s="844"/>
      <c r="M102" s="844"/>
      <c r="N102" s="844"/>
      <c r="O102" s="845"/>
      <c r="P102" s="841" t="s">
        <v>40</v>
      </c>
      <c r="Q102" s="842"/>
      <c r="R102" s="842"/>
      <c r="S102" s="842"/>
      <c r="T102" s="842"/>
      <c r="U102" s="842"/>
      <c r="V102" s="843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44"/>
      <c r="B103" s="844"/>
      <c r="C103" s="844"/>
      <c r="D103" s="844"/>
      <c r="E103" s="844"/>
      <c r="F103" s="844"/>
      <c r="G103" s="844"/>
      <c r="H103" s="844"/>
      <c r="I103" s="844"/>
      <c r="J103" s="844"/>
      <c r="K103" s="844"/>
      <c r="L103" s="844"/>
      <c r="M103" s="844"/>
      <c r="N103" s="844"/>
      <c r="O103" s="845"/>
      <c r="P103" s="841" t="s">
        <v>40</v>
      </c>
      <c r="Q103" s="842"/>
      <c r="R103" s="842"/>
      <c r="S103" s="842"/>
      <c r="T103" s="842"/>
      <c r="U103" s="842"/>
      <c r="V103" s="843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36" t="s">
        <v>84</v>
      </c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  <c r="R104" s="836"/>
      <c r="S104" s="836"/>
      <c r="T104" s="836"/>
      <c r="U104" s="836"/>
      <c r="V104" s="836"/>
      <c r="W104" s="836"/>
      <c r="X104" s="836"/>
      <c r="Y104" s="836"/>
      <c r="Z104" s="836"/>
      <c r="AA104" s="66"/>
      <c r="AB104" s="66"/>
      <c r="AC104" s="80"/>
    </row>
    <row r="105" spans="1:68" ht="27" customHeight="1" x14ac:dyDescent="0.25">
      <c r="A105" s="63" t="s">
        <v>226</v>
      </c>
      <c r="B105" s="63" t="s">
        <v>227</v>
      </c>
      <c r="C105" s="36">
        <v>4301051437</v>
      </c>
      <c r="D105" s="837">
        <v>4607091386967</v>
      </c>
      <c r="E105" s="837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123</v>
      </c>
      <c r="L105" s="37" t="s">
        <v>45</v>
      </c>
      <c r="M105" s="38" t="s">
        <v>122</v>
      </c>
      <c r="N105" s="38"/>
      <c r="O105" s="37">
        <v>45</v>
      </c>
      <c r="P105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839"/>
      <c r="R105" s="839"/>
      <c r="S105" s="839"/>
      <c r="T105" s="84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226</v>
      </c>
      <c r="B106" s="63" t="s">
        <v>229</v>
      </c>
      <c r="C106" s="36">
        <v>4301051546</v>
      </c>
      <c r="D106" s="837">
        <v>4607091386967</v>
      </c>
      <c r="E106" s="837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123</v>
      </c>
      <c r="L106" s="37" t="s">
        <v>45</v>
      </c>
      <c r="M106" s="38" t="s">
        <v>122</v>
      </c>
      <c r="N106" s="38"/>
      <c r="O106" s="37">
        <v>45</v>
      </c>
      <c r="P106" s="8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839"/>
      <c r="R106" s="839"/>
      <c r="S106" s="839"/>
      <c r="T106" s="840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228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4301051436</v>
      </c>
      <c r="D107" s="837">
        <v>4607091385731</v>
      </c>
      <c r="E107" s="837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135</v>
      </c>
      <c r="M107" s="38" t="s">
        <v>122</v>
      </c>
      <c r="N107" s="38"/>
      <c r="O107" s="37">
        <v>45</v>
      </c>
      <c r="P107" s="8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39"/>
      <c r="R107" s="839"/>
      <c r="S107" s="839"/>
      <c r="T107" s="840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136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232</v>
      </c>
      <c r="B108" s="63" t="s">
        <v>233</v>
      </c>
      <c r="C108" s="36">
        <v>4301051438</v>
      </c>
      <c r="D108" s="837">
        <v>4680115880894</v>
      </c>
      <c r="E108" s="837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122</v>
      </c>
      <c r="N108" s="38"/>
      <c r="O108" s="37">
        <v>45</v>
      </c>
      <c r="P108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39"/>
      <c r="R108" s="839"/>
      <c r="S108" s="839"/>
      <c r="T108" s="840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234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235</v>
      </c>
      <c r="B109" s="63" t="s">
        <v>236</v>
      </c>
      <c r="C109" s="36">
        <v>4301051439</v>
      </c>
      <c r="D109" s="837">
        <v>4680115880214</v>
      </c>
      <c r="E109" s="837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132</v>
      </c>
      <c r="L109" s="37" t="s">
        <v>45</v>
      </c>
      <c r="M109" s="38" t="s">
        <v>122</v>
      </c>
      <c r="N109" s="38"/>
      <c r="O109" s="37">
        <v>45</v>
      </c>
      <c r="P109" s="89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39"/>
      <c r="R109" s="839"/>
      <c r="S109" s="839"/>
      <c r="T109" s="840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234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235</v>
      </c>
      <c r="B110" s="63" t="s">
        <v>237</v>
      </c>
      <c r="C110" s="36">
        <v>4301051687</v>
      </c>
      <c r="D110" s="837">
        <v>4680115880214</v>
      </c>
      <c r="E110" s="837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88</v>
      </c>
      <c r="L110" s="37" t="s">
        <v>45</v>
      </c>
      <c r="M110" s="38" t="s">
        <v>122</v>
      </c>
      <c r="N110" s="38"/>
      <c r="O110" s="37">
        <v>45</v>
      </c>
      <c r="P110" s="896" t="s">
        <v>238</v>
      </c>
      <c r="Q110" s="839"/>
      <c r="R110" s="839"/>
      <c r="S110" s="839"/>
      <c r="T110" s="840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234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44"/>
      <c r="B111" s="844"/>
      <c r="C111" s="844"/>
      <c r="D111" s="844"/>
      <c r="E111" s="844"/>
      <c r="F111" s="844"/>
      <c r="G111" s="844"/>
      <c r="H111" s="844"/>
      <c r="I111" s="844"/>
      <c r="J111" s="844"/>
      <c r="K111" s="844"/>
      <c r="L111" s="844"/>
      <c r="M111" s="844"/>
      <c r="N111" s="844"/>
      <c r="O111" s="845"/>
      <c r="P111" s="841" t="s">
        <v>40</v>
      </c>
      <c r="Q111" s="842"/>
      <c r="R111" s="842"/>
      <c r="S111" s="842"/>
      <c r="T111" s="842"/>
      <c r="U111" s="842"/>
      <c r="V111" s="843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4"/>
      <c r="B112" s="844"/>
      <c r="C112" s="844"/>
      <c r="D112" s="844"/>
      <c r="E112" s="844"/>
      <c r="F112" s="844"/>
      <c r="G112" s="844"/>
      <c r="H112" s="844"/>
      <c r="I112" s="844"/>
      <c r="J112" s="844"/>
      <c r="K112" s="844"/>
      <c r="L112" s="844"/>
      <c r="M112" s="844"/>
      <c r="N112" s="844"/>
      <c r="O112" s="845"/>
      <c r="P112" s="841" t="s">
        <v>40</v>
      </c>
      <c r="Q112" s="842"/>
      <c r="R112" s="842"/>
      <c r="S112" s="842"/>
      <c r="T112" s="842"/>
      <c r="U112" s="842"/>
      <c r="V112" s="843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35" t="s">
        <v>239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5"/>
      <c r="AB113" s="65"/>
      <c r="AC113" s="79"/>
    </row>
    <row r="114" spans="1:68" ht="14.25" customHeight="1" x14ac:dyDescent="0.25">
      <c r="A114" s="836" t="s">
        <v>118</v>
      </c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6"/>
      <c r="P114" s="836"/>
      <c r="Q114" s="836"/>
      <c r="R114" s="836"/>
      <c r="S114" s="836"/>
      <c r="T114" s="836"/>
      <c r="U114" s="836"/>
      <c r="V114" s="836"/>
      <c r="W114" s="836"/>
      <c r="X114" s="836"/>
      <c r="Y114" s="836"/>
      <c r="Z114" s="836"/>
      <c r="AA114" s="66"/>
      <c r="AB114" s="66"/>
      <c r="AC114" s="80"/>
    </row>
    <row r="115" spans="1:68" ht="16.5" customHeight="1" x14ac:dyDescent="0.25">
      <c r="A115" s="63" t="s">
        <v>240</v>
      </c>
      <c r="B115" s="63" t="s">
        <v>241</v>
      </c>
      <c r="C115" s="36">
        <v>4301011514</v>
      </c>
      <c r="D115" s="837">
        <v>4680115882133</v>
      </c>
      <c r="E115" s="837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123</v>
      </c>
      <c r="L115" s="37" t="s">
        <v>45</v>
      </c>
      <c r="M115" s="38" t="s">
        <v>126</v>
      </c>
      <c r="N115" s="38"/>
      <c r="O115" s="37">
        <v>50</v>
      </c>
      <c r="P115" s="8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839"/>
      <c r="R115" s="839"/>
      <c r="S115" s="839"/>
      <c r="T115" s="84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242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240</v>
      </c>
      <c r="B116" s="63" t="s">
        <v>243</v>
      </c>
      <c r="C116" s="36">
        <v>4301011703</v>
      </c>
      <c r="D116" s="837">
        <v>4680115882133</v>
      </c>
      <c r="E116" s="837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123</v>
      </c>
      <c r="L116" s="37" t="s">
        <v>45</v>
      </c>
      <c r="M116" s="38" t="s">
        <v>126</v>
      </c>
      <c r="N116" s="38"/>
      <c r="O116" s="37">
        <v>50</v>
      </c>
      <c r="P116" s="8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839"/>
      <c r="R116" s="839"/>
      <c r="S116" s="839"/>
      <c r="T116" s="84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244</v>
      </c>
      <c r="B117" s="63" t="s">
        <v>245</v>
      </c>
      <c r="C117" s="36">
        <v>4301011417</v>
      </c>
      <c r="D117" s="837">
        <v>4680115880269</v>
      </c>
      <c r="E117" s="837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45</v>
      </c>
      <c r="M117" s="38" t="s">
        <v>122</v>
      </c>
      <c r="N117" s="38"/>
      <c r="O117" s="37">
        <v>50</v>
      </c>
      <c r="P117" s="8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39"/>
      <c r="R117" s="839"/>
      <c r="S117" s="839"/>
      <c r="T117" s="8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242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246</v>
      </c>
      <c r="B118" s="63" t="s">
        <v>247</v>
      </c>
      <c r="C118" s="36">
        <v>4301011415</v>
      </c>
      <c r="D118" s="837">
        <v>4680115880429</v>
      </c>
      <c r="E118" s="837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122</v>
      </c>
      <c r="N118" s="38"/>
      <c r="O118" s="37">
        <v>50</v>
      </c>
      <c r="P118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39"/>
      <c r="R118" s="839"/>
      <c r="S118" s="839"/>
      <c r="T118" s="8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248</v>
      </c>
      <c r="B119" s="63" t="s">
        <v>249</v>
      </c>
      <c r="C119" s="36">
        <v>4301011462</v>
      </c>
      <c r="D119" s="837">
        <v>4680115881457</v>
      </c>
      <c r="E119" s="837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122</v>
      </c>
      <c r="N119" s="38"/>
      <c r="O119" s="37">
        <v>50</v>
      </c>
      <c r="P119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39"/>
      <c r="R119" s="839"/>
      <c r="S119" s="839"/>
      <c r="T119" s="8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44"/>
      <c r="B120" s="844"/>
      <c r="C120" s="844"/>
      <c r="D120" s="844"/>
      <c r="E120" s="844"/>
      <c r="F120" s="844"/>
      <c r="G120" s="844"/>
      <c r="H120" s="844"/>
      <c r="I120" s="844"/>
      <c r="J120" s="844"/>
      <c r="K120" s="844"/>
      <c r="L120" s="844"/>
      <c r="M120" s="844"/>
      <c r="N120" s="844"/>
      <c r="O120" s="845"/>
      <c r="P120" s="841" t="s">
        <v>40</v>
      </c>
      <c r="Q120" s="842"/>
      <c r="R120" s="842"/>
      <c r="S120" s="842"/>
      <c r="T120" s="842"/>
      <c r="U120" s="842"/>
      <c r="V120" s="843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44"/>
      <c r="B121" s="844"/>
      <c r="C121" s="844"/>
      <c r="D121" s="844"/>
      <c r="E121" s="844"/>
      <c r="F121" s="844"/>
      <c r="G121" s="844"/>
      <c r="H121" s="844"/>
      <c r="I121" s="844"/>
      <c r="J121" s="844"/>
      <c r="K121" s="844"/>
      <c r="L121" s="844"/>
      <c r="M121" s="844"/>
      <c r="N121" s="844"/>
      <c r="O121" s="845"/>
      <c r="P121" s="841" t="s">
        <v>40</v>
      </c>
      <c r="Q121" s="842"/>
      <c r="R121" s="842"/>
      <c r="S121" s="842"/>
      <c r="T121" s="842"/>
      <c r="U121" s="842"/>
      <c r="V121" s="843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36" t="s">
        <v>166</v>
      </c>
      <c r="B122" s="836"/>
      <c r="C122" s="836"/>
      <c r="D122" s="836"/>
      <c r="E122" s="836"/>
      <c r="F122" s="836"/>
      <c r="G122" s="836"/>
      <c r="H122" s="836"/>
      <c r="I122" s="836"/>
      <c r="J122" s="836"/>
      <c r="K122" s="836"/>
      <c r="L122" s="836"/>
      <c r="M122" s="836"/>
      <c r="N122" s="836"/>
      <c r="O122" s="836"/>
      <c r="P122" s="836"/>
      <c r="Q122" s="836"/>
      <c r="R122" s="836"/>
      <c r="S122" s="836"/>
      <c r="T122" s="836"/>
      <c r="U122" s="836"/>
      <c r="V122" s="836"/>
      <c r="W122" s="836"/>
      <c r="X122" s="836"/>
      <c r="Y122" s="836"/>
      <c r="Z122" s="836"/>
      <c r="AA122" s="66"/>
      <c r="AB122" s="66"/>
      <c r="AC122" s="80"/>
    </row>
    <row r="123" spans="1:68" ht="16.5" customHeight="1" x14ac:dyDescent="0.25">
      <c r="A123" s="63" t="s">
        <v>250</v>
      </c>
      <c r="B123" s="63" t="s">
        <v>251</v>
      </c>
      <c r="C123" s="36">
        <v>4301020345</v>
      </c>
      <c r="D123" s="837">
        <v>4680115881488</v>
      </c>
      <c r="E123" s="837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126</v>
      </c>
      <c r="N123" s="38"/>
      <c r="O123" s="37">
        <v>55</v>
      </c>
      <c r="P123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39"/>
      <c r="R123" s="839"/>
      <c r="S123" s="839"/>
      <c r="T123" s="84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253</v>
      </c>
      <c r="B124" s="63" t="s">
        <v>254</v>
      </c>
      <c r="C124" s="36">
        <v>4301020346</v>
      </c>
      <c r="D124" s="837">
        <v>4680115882775</v>
      </c>
      <c r="E124" s="837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126</v>
      </c>
      <c r="N124" s="38"/>
      <c r="O124" s="37">
        <v>55</v>
      </c>
      <c r="P124" s="9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39"/>
      <c r="R124" s="839"/>
      <c r="S124" s="839"/>
      <c r="T124" s="8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256</v>
      </c>
      <c r="C125" s="36">
        <v>4301020344</v>
      </c>
      <c r="D125" s="837">
        <v>4680115880658</v>
      </c>
      <c r="E125" s="837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126</v>
      </c>
      <c r="N125" s="38"/>
      <c r="O125" s="37">
        <v>55</v>
      </c>
      <c r="P125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39"/>
      <c r="R125" s="839"/>
      <c r="S125" s="839"/>
      <c r="T125" s="8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44"/>
      <c r="B126" s="844"/>
      <c r="C126" s="844"/>
      <c r="D126" s="844"/>
      <c r="E126" s="844"/>
      <c r="F126" s="844"/>
      <c r="G126" s="844"/>
      <c r="H126" s="844"/>
      <c r="I126" s="844"/>
      <c r="J126" s="844"/>
      <c r="K126" s="844"/>
      <c r="L126" s="844"/>
      <c r="M126" s="844"/>
      <c r="N126" s="844"/>
      <c r="O126" s="845"/>
      <c r="P126" s="841" t="s">
        <v>40</v>
      </c>
      <c r="Q126" s="842"/>
      <c r="R126" s="842"/>
      <c r="S126" s="842"/>
      <c r="T126" s="842"/>
      <c r="U126" s="842"/>
      <c r="V126" s="843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44"/>
      <c r="B127" s="844"/>
      <c r="C127" s="844"/>
      <c r="D127" s="844"/>
      <c r="E127" s="844"/>
      <c r="F127" s="844"/>
      <c r="G127" s="844"/>
      <c r="H127" s="844"/>
      <c r="I127" s="844"/>
      <c r="J127" s="844"/>
      <c r="K127" s="844"/>
      <c r="L127" s="844"/>
      <c r="M127" s="844"/>
      <c r="N127" s="844"/>
      <c r="O127" s="845"/>
      <c r="P127" s="841" t="s">
        <v>40</v>
      </c>
      <c r="Q127" s="842"/>
      <c r="R127" s="842"/>
      <c r="S127" s="842"/>
      <c r="T127" s="842"/>
      <c r="U127" s="842"/>
      <c r="V127" s="843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36" t="s">
        <v>84</v>
      </c>
      <c r="B128" s="836"/>
      <c r="C128" s="836"/>
      <c r="D128" s="836"/>
      <c r="E128" s="836"/>
      <c r="F128" s="836"/>
      <c r="G128" s="836"/>
      <c r="H128" s="836"/>
      <c r="I128" s="836"/>
      <c r="J128" s="836"/>
      <c r="K128" s="836"/>
      <c r="L128" s="836"/>
      <c r="M128" s="836"/>
      <c r="N128" s="836"/>
      <c r="O128" s="836"/>
      <c r="P128" s="836"/>
      <c r="Q128" s="836"/>
      <c r="R128" s="836"/>
      <c r="S128" s="836"/>
      <c r="T128" s="836"/>
      <c r="U128" s="836"/>
      <c r="V128" s="836"/>
      <c r="W128" s="836"/>
      <c r="X128" s="836"/>
      <c r="Y128" s="836"/>
      <c r="Z128" s="836"/>
      <c r="AA128" s="66"/>
      <c r="AB128" s="66"/>
      <c r="AC128" s="80"/>
    </row>
    <row r="129" spans="1:68" ht="27" customHeight="1" x14ac:dyDescent="0.25">
      <c r="A129" s="63" t="s">
        <v>257</v>
      </c>
      <c r="B129" s="63" t="s">
        <v>258</v>
      </c>
      <c r="C129" s="36">
        <v>4301051625</v>
      </c>
      <c r="D129" s="837">
        <v>4607091385168</v>
      </c>
      <c r="E129" s="837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123</v>
      </c>
      <c r="L129" s="37" t="s">
        <v>45</v>
      </c>
      <c r="M129" s="38" t="s">
        <v>122</v>
      </c>
      <c r="N129" s="38"/>
      <c r="O129" s="37">
        <v>45</v>
      </c>
      <c r="P129" s="90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39"/>
      <c r="R129" s="839"/>
      <c r="S129" s="839"/>
      <c r="T129" s="84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259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257</v>
      </c>
      <c r="B130" s="63" t="s">
        <v>260</v>
      </c>
      <c r="C130" s="36">
        <v>4301051360</v>
      </c>
      <c r="D130" s="837">
        <v>4607091385168</v>
      </c>
      <c r="E130" s="837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123</v>
      </c>
      <c r="L130" s="37" t="s">
        <v>45</v>
      </c>
      <c r="M130" s="38" t="s">
        <v>122</v>
      </c>
      <c r="N130" s="38"/>
      <c r="O130" s="37">
        <v>45</v>
      </c>
      <c r="P130" s="9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39"/>
      <c r="R130" s="839"/>
      <c r="S130" s="839"/>
      <c r="T130" s="840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4301051742</v>
      </c>
      <c r="D131" s="837">
        <v>4680115884540</v>
      </c>
      <c r="E131" s="837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122</v>
      </c>
      <c r="N131" s="38"/>
      <c r="O131" s="37">
        <v>45</v>
      </c>
      <c r="P131" s="9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39"/>
      <c r="R131" s="839"/>
      <c r="S131" s="839"/>
      <c r="T131" s="84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265</v>
      </c>
      <c r="B132" s="63" t="s">
        <v>266</v>
      </c>
      <c r="C132" s="36">
        <v>4301051362</v>
      </c>
      <c r="D132" s="837">
        <v>4607091383256</v>
      </c>
      <c r="E132" s="837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122</v>
      </c>
      <c r="N132" s="38"/>
      <c r="O132" s="37">
        <v>45</v>
      </c>
      <c r="P132" s="9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39"/>
      <c r="R132" s="839"/>
      <c r="S132" s="839"/>
      <c r="T132" s="84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261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267</v>
      </c>
      <c r="B133" s="63" t="s">
        <v>268</v>
      </c>
      <c r="C133" s="36">
        <v>4301051358</v>
      </c>
      <c r="D133" s="837">
        <v>4607091385748</v>
      </c>
      <c r="E133" s="837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135</v>
      </c>
      <c r="M133" s="38" t="s">
        <v>122</v>
      </c>
      <c r="N133" s="38"/>
      <c r="O133" s="37">
        <v>45</v>
      </c>
      <c r="P133" s="90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39"/>
      <c r="R133" s="839"/>
      <c r="S133" s="839"/>
      <c r="T133" s="840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136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269</v>
      </c>
      <c r="B134" s="63" t="s">
        <v>270</v>
      </c>
      <c r="C134" s="36">
        <v>4301051740</v>
      </c>
      <c r="D134" s="837">
        <v>4680115884533</v>
      </c>
      <c r="E134" s="837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122</v>
      </c>
      <c r="N134" s="38"/>
      <c r="O134" s="37">
        <v>45</v>
      </c>
      <c r="P13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39"/>
      <c r="R134" s="839"/>
      <c r="S134" s="839"/>
      <c r="T134" s="840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271</v>
      </c>
      <c r="B135" s="63" t="s">
        <v>272</v>
      </c>
      <c r="C135" s="36">
        <v>4301051480</v>
      </c>
      <c r="D135" s="837">
        <v>4680115882645</v>
      </c>
      <c r="E135" s="837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39"/>
      <c r="R135" s="839"/>
      <c r="S135" s="839"/>
      <c r="T135" s="840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44"/>
      <c r="B136" s="844"/>
      <c r="C136" s="844"/>
      <c r="D136" s="844"/>
      <c r="E136" s="844"/>
      <c r="F136" s="844"/>
      <c r="G136" s="844"/>
      <c r="H136" s="844"/>
      <c r="I136" s="844"/>
      <c r="J136" s="844"/>
      <c r="K136" s="844"/>
      <c r="L136" s="844"/>
      <c r="M136" s="844"/>
      <c r="N136" s="844"/>
      <c r="O136" s="845"/>
      <c r="P136" s="841" t="s">
        <v>40</v>
      </c>
      <c r="Q136" s="842"/>
      <c r="R136" s="842"/>
      <c r="S136" s="842"/>
      <c r="T136" s="842"/>
      <c r="U136" s="842"/>
      <c r="V136" s="843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4"/>
      <c r="B137" s="844"/>
      <c r="C137" s="844"/>
      <c r="D137" s="844"/>
      <c r="E137" s="844"/>
      <c r="F137" s="844"/>
      <c r="G137" s="844"/>
      <c r="H137" s="844"/>
      <c r="I137" s="844"/>
      <c r="J137" s="844"/>
      <c r="K137" s="844"/>
      <c r="L137" s="844"/>
      <c r="M137" s="844"/>
      <c r="N137" s="844"/>
      <c r="O137" s="845"/>
      <c r="P137" s="841" t="s">
        <v>40</v>
      </c>
      <c r="Q137" s="842"/>
      <c r="R137" s="842"/>
      <c r="S137" s="842"/>
      <c r="T137" s="842"/>
      <c r="U137" s="842"/>
      <c r="V137" s="843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36" t="s">
        <v>209</v>
      </c>
      <c r="B138" s="836"/>
      <c r="C138" s="836"/>
      <c r="D138" s="836"/>
      <c r="E138" s="836"/>
      <c r="F138" s="836"/>
      <c r="G138" s="836"/>
      <c r="H138" s="836"/>
      <c r="I138" s="836"/>
      <c r="J138" s="836"/>
      <c r="K138" s="836"/>
      <c r="L138" s="836"/>
      <c r="M138" s="836"/>
      <c r="N138" s="836"/>
      <c r="O138" s="836"/>
      <c r="P138" s="836"/>
      <c r="Q138" s="836"/>
      <c r="R138" s="836"/>
      <c r="S138" s="836"/>
      <c r="T138" s="836"/>
      <c r="U138" s="836"/>
      <c r="V138" s="836"/>
      <c r="W138" s="836"/>
      <c r="X138" s="836"/>
      <c r="Y138" s="836"/>
      <c r="Z138" s="836"/>
      <c r="AA138" s="66"/>
      <c r="AB138" s="66"/>
      <c r="AC138" s="80"/>
    </row>
    <row r="139" spans="1:68" ht="37.5" customHeight="1" x14ac:dyDescent="0.25">
      <c r="A139" s="63" t="s">
        <v>274</v>
      </c>
      <c r="B139" s="63" t="s">
        <v>275</v>
      </c>
      <c r="C139" s="36">
        <v>4301060356</v>
      </c>
      <c r="D139" s="837">
        <v>4680115882652</v>
      </c>
      <c r="E139" s="837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39"/>
      <c r="R139" s="839"/>
      <c r="S139" s="839"/>
      <c r="T139" s="84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277</v>
      </c>
      <c r="B140" s="63" t="s">
        <v>278</v>
      </c>
      <c r="C140" s="36">
        <v>4301060317</v>
      </c>
      <c r="D140" s="837">
        <v>4680115880238</v>
      </c>
      <c r="E140" s="837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122</v>
      </c>
      <c r="N140" s="38"/>
      <c r="O140" s="37">
        <v>40</v>
      </c>
      <c r="P140" s="9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39"/>
      <c r="R140" s="839"/>
      <c r="S140" s="839"/>
      <c r="T140" s="8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44"/>
      <c r="B141" s="844"/>
      <c r="C141" s="844"/>
      <c r="D141" s="844"/>
      <c r="E141" s="844"/>
      <c r="F141" s="844"/>
      <c r="G141" s="844"/>
      <c r="H141" s="844"/>
      <c r="I141" s="844"/>
      <c r="J141" s="844"/>
      <c r="K141" s="844"/>
      <c r="L141" s="844"/>
      <c r="M141" s="844"/>
      <c r="N141" s="844"/>
      <c r="O141" s="845"/>
      <c r="P141" s="841" t="s">
        <v>40</v>
      </c>
      <c r="Q141" s="842"/>
      <c r="R141" s="842"/>
      <c r="S141" s="842"/>
      <c r="T141" s="842"/>
      <c r="U141" s="842"/>
      <c r="V141" s="843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44"/>
      <c r="B142" s="844"/>
      <c r="C142" s="844"/>
      <c r="D142" s="844"/>
      <c r="E142" s="844"/>
      <c r="F142" s="844"/>
      <c r="G142" s="844"/>
      <c r="H142" s="844"/>
      <c r="I142" s="844"/>
      <c r="J142" s="844"/>
      <c r="K142" s="844"/>
      <c r="L142" s="844"/>
      <c r="M142" s="844"/>
      <c r="N142" s="844"/>
      <c r="O142" s="845"/>
      <c r="P142" s="841" t="s">
        <v>40</v>
      </c>
      <c r="Q142" s="842"/>
      <c r="R142" s="842"/>
      <c r="S142" s="842"/>
      <c r="T142" s="842"/>
      <c r="U142" s="842"/>
      <c r="V142" s="843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35" t="s">
        <v>280</v>
      </c>
      <c r="B143" s="835"/>
      <c r="C143" s="835"/>
      <c r="D143" s="835"/>
      <c r="E143" s="835"/>
      <c r="F143" s="835"/>
      <c r="G143" s="835"/>
      <c r="H143" s="835"/>
      <c r="I143" s="835"/>
      <c r="J143" s="835"/>
      <c r="K143" s="835"/>
      <c r="L143" s="835"/>
      <c r="M143" s="835"/>
      <c r="N143" s="835"/>
      <c r="O143" s="835"/>
      <c r="P143" s="835"/>
      <c r="Q143" s="835"/>
      <c r="R143" s="835"/>
      <c r="S143" s="835"/>
      <c r="T143" s="835"/>
      <c r="U143" s="835"/>
      <c r="V143" s="835"/>
      <c r="W143" s="835"/>
      <c r="X143" s="835"/>
      <c r="Y143" s="835"/>
      <c r="Z143" s="835"/>
      <c r="AA143" s="65"/>
      <c r="AB143" s="65"/>
      <c r="AC143" s="79"/>
    </row>
    <row r="144" spans="1:68" ht="14.25" customHeight="1" x14ac:dyDescent="0.25">
      <c r="A144" s="836" t="s">
        <v>118</v>
      </c>
      <c r="B144" s="836"/>
      <c r="C144" s="836"/>
      <c r="D144" s="836"/>
      <c r="E144" s="836"/>
      <c r="F144" s="836"/>
      <c r="G144" s="836"/>
      <c r="H144" s="836"/>
      <c r="I144" s="836"/>
      <c r="J144" s="836"/>
      <c r="K144" s="836"/>
      <c r="L144" s="836"/>
      <c r="M144" s="836"/>
      <c r="N144" s="836"/>
      <c r="O144" s="836"/>
      <c r="P144" s="836"/>
      <c r="Q144" s="836"/>
      <c r="R144" s="836"/>
      <c r="S144" s="836"/>
      <c r="T144" s="836"/>
      <c r="U144" s="836"/>
      <c r="V144" s="836"/>
      <c r="W144" s="836"/>
      <c r="X144" s="836"/>
      <c r="Y144" s="836"/>
      <c r="Z144" s="836"/>
      <c r="AA144" s="66"/>
      <c r="AB144" s="66"/>
      <c r="AC144" s="80"/>
    </row>
    <row r="145" spans="1:68" ht="16.5" customHeight="1" x14ac:dyDescent="0.25">
      <c r="A145" s="63" t="s">
        <v>281</v>
      </c>
      <c r="B145" s="63" t="s">
        <v>282</v>
      </c>
      <c r="C145" s="36">
        <v>4301011988</v>
      </c>
      <c r="D145" s="837">
        <v>4680115885561</v>
      </c>
      <c r="E145" s="837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284</v>
      </c>
      <c r="N145" s="38"/>
      <c r="O145" s="37">
        <v>90</v>
      </c>
      <c r="P145" s="91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39"/>
      <c r="R145" s="839"/>
      <c r="S145" s="839"/>
      <c r="T145" s="84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283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44"/>
      <c r="B146" s="844"/>
      <c r="C146" s="844"/>
      <c r="D146" s="844"/>
      <c r="E146" s="844"/>
      <c r="F146" s="844"/>
      <c r="G146" s="844"/>
      <c r="H146" s="844"/>
      <c r="I146" s="844"/>
      <c r="J146" s="844"/>
      <c r="K146" s="844"/>
      <c r="L146" s="844"/>
      <c r="M146" s="844"/>
      <c r="N146" s="844"/>
      <c r="O146" s="845"/>
      <c r="P146" s="841" t="s">
        <v>40</v>
      </c>
      <c r="Q146" s="842"/>
      <c r="R146" s="842"/>
      <c r="S146" s="842"/>
      <c r="T146" s="842"/>
      <c r="U146" s="842"/>
      <c r="V146" s="843"/>
      <c r="W146" s="42" t="s">
        <v>39</v>
      </c>
      <c r="X146" s="43">
        <f>IFERROR(X145/H145,"0")</f>
        <v>0</v>
      </c>
      <c r="Y146" s="43">
        <f>IFERROR(Y145/H145,"0")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844"/>
      <c r="B147" s="844"/>
      <c r="C147" s="844"/>
      <c r="D147" s="844"/>
      <c r="E147" s="844"/>
      <c r="F147" s="844"/>
      <c r="G147" s="844"/>
      <c r="H147" s="844"/>
      <c r="I147" s="844"/>
      <c r="J147" s="844"/>
      <c r="K147" s="844"/>
      <c r="L147" s="844"/>
      <c r="M147" s="844"/>
      <c r="N147" s="844"/>
      <c r="O147" s="845"/>
      <c r="P147" s="841" t="s">
        <v>40</v>
      </c>
      <c r="Q147" s="842"/>
      <c r="R147" s="842"/>
      <c r="S147" s="842"/>
      <c r="T147" s="842"/>
      <c r="U147" s="842"/>
      <c r="V147" s="843"/>
      <c r="W147" s="42" t="s">
        <v>0</v>
      </c>
      <c r="X147" s="43">
        <f>IFERROR(SUM(X145:X145),"0")</f>
        <v>0</v>
      </c>
      <c r="Y147" s="43">
        <f>IFERROR(SUM(Y145:Y145),"0")</f>
        <v>0</v>
      </c>
      <c r="Z147" s="42"/>
      <c r="AA147" s="67"/>
      <c r="AB147" s="67"/>
      <c r="AC147" s="67"/>
    </row>
    <row r="148" spans="1:68" ht="14.25" customHeight="1" x14ac:dyDescent="0.25">
      <c r="A148" s="836" t="s">
        <v>84</v>
      </c>
      <c r="B148" s="836"/>
      <c r="C148" s="836"/>
      <c r="D148" s="836"/>
      <c r="E148" s="836"/>
      <c r="F148" s="836"/>
      <c r="G148" s="836"/>
      <c r="H148" s="836"/>
      <c r="I148" s="836"/>
      <c r="J148" s="836"/>
      <c r="K148" s="836"/>
      <c r="L148" s="836"/>
      <c r="M148" s="836"/>
      <c r="N148" s="836"/>
      <c r="O148" s="836"/>
      <c r="P148" s="836"/>
      <c r="Q148" s="836"/>
      <c r="R148" s="836"/>
      <c r="S148" s="836"/>
      <c r="T148" s="836"/>
      <c r="U148" s="836"/>
      <c r="V148" s="836"/>
      <c r="W148" s="836"/>
      <c r="X148" s="836"/>
      <c r="Y148" s="836"/>
      <c r="Z148" s="836"/>
      <c r="AA148" s="66"/>
      <c r="AB148" s="66"/>
      <c r="AC148" s="80"/>
    </row>
    <row r="149" spans="1:68" ht="16.5" customHeight="1" x14ac:dyDescent="0.25">
      <c r="A149" s="63" t="s">
        <v>285</v>
      </c>
      <c r="B149" s="63" t="s">
        <v>286</v>
      </c>
      <c r="C149" s="36">
        <v>4301051817</v>
      </c>
      <c r="D149" s="837">
        <v>4680115885585</v>
      </c>
      <c r="E149" s="837"/>
      <c r="F149" s="62">
        <v>1</v>
      </c>
      <c r="G149" s="37">
        <v>4</v>
      </c>
      <c r="H149" s="62">
        <v>4</v>
      </c>
      <c r="I149" s="62">
        <v>5.69</v>
      </c>
      <c r="J149" s="37">
        <v>120</v>
      </c>
      <c r="K149" s="37" t="s">
        <v>132</v>
      </c>
      <c r="L149" s="37" t="s">
        <v>45</v>
      </c>
      <c r="M149" s="38" t="s">
        <v>284</v>
      </c>
      <c r="N149" s="38"/>
      <c r="O149" s="37">
        <v>45</v>
      </c>
      <c r="P149" s="915" t="s">
        <v>287</v>
      </c>
      <c r="Q149" s="839"/>
      <c r="R149" s="839"/>
      <c r="S149" s="839"/>
      <c r="T149" s="84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IFERROR(IF(Y149=0,"",ROUNDUP(Y149/H149,0)*0.00937),"")</f>
        <v/>
      </c>
      <c r="AA149" s="68" t="s">
        <v>45</v>
      </c>
      <c r="AB149" s="69" t="s">
        <v>45</v>
      </c>
      <c r="AC149" s="226" t="s">
        <v>283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4"/>
      <c r="B150" s="844"/>
      <c r="C150" s="844"/>
      <c r="D150" s="844"/>
      <c r="E150" s="844"/>
      <c r="F150" s="844"/>
      <c r="G150" s="844"/>
      <c r="H150" s="844"/>
      <c r="I150" s="844"/>
      <c r="J150" s="844"/>
      <c r="K150" s="844"/>
      <c r="L150" s="844"/>
      <c r="M150" s="844"/>
      <c r="N150" s="844"/>
      <c r="O150" s="845"/>
      <c r="P150" s="841" t="s">
        <v>40</v>
      </c>
      <c r="Q150" s="842"/>
      <c r="R150" s="842"/>
      <c r="S150" s="842"/>
      <c r="T150" s="842"/>
      <c r="U150" s="842"/>
      <c r="V150" s="843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844"/>
      <c r="B151" s="844"/>
      <c r="C151" s="844"/>
      <c r="D151" s="844"/>
      <c r="E151" s="844"/>
      <c r="F151" s="844"/>
      <c r="G151" s="844"/>
      <c r="H151" s="844"/>
      <c r="I151" s="844"/>
      <c r="J151" s="844"/>
      <c r="K151" s="844"/>
      <c r="L151" s="844"/>
      <c r="M151" s="844"/>
      <c r="N151" s="844"/>
      <c r="O151" s="845"/>
      <c r="P151" s="841" t="s">
        <v>40</v>
      </c>
      <c r="Q151" s="842"/>
      <c r="R151" s="842"/>
      <c r="S151" s="842"/>
      <c r="T151" s="842"/>
      <c r="U151" s="842"/>
      <c r="V151" s="843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6.5" customHeight="1" x14ac:dyDescent="0.25">
      <c r="A152" s="835" t="s">
        <v>116</v>
      </c>
      <c r="B152" s="835"/>
      <c r="C152" s="835"/>
      <c r="D152" s="835"/>
      <c r="E152" s="835"/>
      <c r="F152" s="835"/>
      <c r="G152" s="835"/>
      <c r="H152" s="835"/>
      <c r="I152" s="835"/>
      <c r="J152" s="835"/>
      <c r="K152" s="835"/>
      <c r="L152" s="835"/>
      <c r="M152" s="835"/>
      <c r="N152" s="835"/>
      <c r="O152" s="835"/>
      <c r="P152" s="835"/>
      <c r="Q152" s="835"/>
      <c r="R152" s="835"/>
      <c r="S152" s="835"/>
      <c r="T152" s="835"/>
      <c r="U152" s="835"/>
      <c r="V152" s="835"/>
      <c r="W152" s="835"/>
      <c r="X152" s="835"/>
      <c r="Y152" s="835"/>
      <c r="Z152" s="835"/>
      <c r="AA152" s="65"/>
      <c r="AB152" s="65"/>
      <c r="AC152" s="79"/>
    </row>
    <row r="153" spans="1:68" ht="14.25" customHeight="1" x14ac:dyDescent="0.25">
      <c r="A153" s="836" t="s">
        <v>118</v>
      </c>
      <c r="B153" s="836"/>
      <c r="C153" s="836"/>
      <c r="D153" s="836"/>
      <c r="E153" s="836"/>
      <c r="F153" s="836"/>
      <c r="G153" s="836"/>
      <c r="H153" s="836"/>
      <c r="I153" s="836"/>
      <c r="J153" s="836"/>
      <c r="K153" s="836"/>
      <c r="L153" s="836"/>
      <c r="M153" s="836"/>
      <c r="N153" s="836"/>
      <c r="O153" s="836"/>
      <c r="P153" s="836"/>
      <c r="Q153" s="836"/>
      <c r="R153" s="836"/>
      <c r="S153" s="836"/>
      <c r="T153" s="836"/>
      <c r="U153" s="836"/>
      <c r="V153" s="836"/>
      <c r="W153" s="836"/>
      <c r="X153" s="836"/>
      <c r="Y153" s="836"/>
      <c r="Z153" s="836"/>
      <c r="AA153" s="66"/>
      <c r="AB153" s="66"/>
      <c r="AC153" s="80"/>
    </row>
    <row r="154" spans="1:68" ht="27" customHeight="1" x14ac:dyDescent="0.25">
      <c r="A154" s="63" t="s">
        <v>288</v>
      </c>
      <c r="B154" s="63" t="s">
        <v>289</v>
      </c>
      <c r="C154" s="36">
        <v>4301011705</v>
      </c>
      <c r="D154" s="837">
        <v>4607091384604</v>
      </c>
      <c r="E154" s="83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132</v>
      </c>
      <c r="L154" s="37" t="s">
        <v>45</v>
      </c>
      <c r="M154" s="38" t="s">
        <v>126</v>
      </c>
      <c r="N154" s="38"/>
      <c r="O154" s="37">
        <v>50</v>
      </c>
      <c r="P154" s="9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39"/>
      <c r="R154" s="839"/>
      <c r="S154" s="839"/>
      <c r="T154" s="84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290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44"/>
      <c r="B155" s="844"/>
      <c r="C155" s="844"/>
      <c r="D155" s="844"/>
      <c r="E155" s="844"/>
      <c r="F155" s="844"/>
      <c r="G155" s="844"/>
      <c r="H155" s="844"/>
      <c r="I155" s="844"/>
      <c r="J155" s="844"/>
      <c r="K155" s="844"/>
      <c r="L155" s="844"/>
      <c r="M155" s="844"/>
      <c r="N155" s="844"/>
      <c r="O155" s="845"/>
      <c r="P155" s="841" t="s">
        <v>40</v>
      </c>
      <c r="Q155" s="842"/>
      <c r="R155" s="842"/>
      <c r="S155" s="842"/>
      <c r="T155" s="842"/>
      <c r="U155" s="842"/>
      <c r="V155" s="84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844"/>
      <c r="B156" s="844"/>
      <c r="C156" s="844"/>
      <c r="D156" s="844"/>
      <c r="E156" s="844"/>
      <c r="F156" s="844"/>
      <c r="G156" s="844"/>
      <c r="H156" s="844"/>
      <c r="I156" s="844"/>
      <c r="J156" s="844"/>
      <c r="K156" s="844"/>
      <c r="L156" s="844"/>
      <c r="M156" s="844"/>
      <c r="N156" s="844"/>
      <c r="O156" s="845"/>
      <c r="P156" s="841" t="s">
        <v>40</v>
      </c>
      <c r="Q156" s="842"/>
      <c r="R156" s="842"/>
      <c r="S156" s="842"/>
      <c r="T156" s="842"/>
      <c r="U156" s="842"/>
      <c r="V156" s="84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836" t="s">
        <v>78</v>
      </c>
      <c r="B157" s="836"/>
      <c r="C157" s="836"/>
      <c r="D157" s="836"/>
      <c r="E157" s="836"/>
      <c r="F157" s="836"/>
      <c r="G157" s="836"/>
      <c r="H157" s="836"/>
      <c r="I157" s="836"/>
      <c r="J157" s="836"/>
      <c r="K157" s="836"/>
      <c r="L157" s="836"/>
      <c r="M157" s="836"/>
      <c r="N157" s="836"/>
      <c r="O157" s="836"/>
      <c r="P157" s="836"/>
      <c r="Q157" s="836"/>
      <c r="R157" s="836"/>
      <c r="S157" s="836"/>
      <c r="T157" s="836"/>
      <c r="U157" s="836"/>
      <c r="V157" s="836"/>
      <c r="W157" s="836"/>
      <c r="X157" s="836"/>
      <c r="Y157" s="836"/>
      <c r="Z157" s="836"/>
      <c r="AA157" s="66"/>
      <c r="AB157" s="66"/>
      <c r="AC157" s="80"/>
    </row>
    <row r="158" spans="1:68" ht="16.5" customHeight="1" x14ac:dyDescent="0.25">
      <c r="A158" s="63" t="s">
        <v>291</v>
      </c>
      <c r="B158" s="63" t="s">
        <v>292</v>
      </c>
      <c r="C158" s="36">
        <v>4301030895</v>
      </c>
      <c r="D158" s="837">
        <v>4607091387667</v>
      </c>
      <c r="E158" s="83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123</v>
      </c>
      <c r="L158" s="37" t="s">
        <v>45</v>
      </c>
      <c r="M158" s="38" t="s">
        <v>126</v>
      </c>
      <c r="N158" s="38"/>
      <c r="O158" s="37">
        <v>40</v>
      </c>
      <c r="P158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39"/>
      <c r="R158" s="839"/>
      <c r="S158" s="839"/>
      <c r="T158" s="8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293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294</v>
      </c>
      <c r="B159" s="63" t="s">
        <v>295</v>
      </c>
      <c r="C159" s="36">
        <v>4301030961</v>
      </c>
      <c r="D159" s="837">
        <v>4607091387636</v>
      </c>
      <c r="E159" s="83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132</v>
      </c>
      <c r="L159" s="37" t="s">
        <v>45</v>
      </c>
      <c r="M159" s="38" t="s">
        <v>82</v>
      </c>
      <c r="N159" s="38"/>
      <c r="O159" s="37">
        <v>40</v>
      </c>
      <c r="P159" s="9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39"/>
      <c r="R159" s="839"/>
      <c r="S159" s="839"/>
      <c r="T159" s="84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296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297</v>
      </c>
      <c r="B160" s="63" t="s">
        <v>298</v>
      </c>
      <c r="C160" s="36">
        <v>4301030963</v>
      </c>
      <c r="D160" s="837">
        <v>4607091382426</v>
      </c>
      <c r="E160" s="83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123</v>
      </c>
      <c r="L160" s="37" t="s">
        <v>45</v>
      </c>
      <c r="M160" s="38" t="s">
        <v>82</v>
      </c>
      <c r="N160" s="38"/>
      <c r="O160" s="37">
        <v>40</v>
      </c>
      <c r="P160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39"/>
      <c r="R160" s="839"/>
      <c r="S160" s="839"/>
      <c r="T160" s="84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299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300</v>
      </c>
      <c r="B161" s="63" t="s">
        <v>301</v>
      </c>
      <c r="C161" s="36">
        <v>4301030962</v>
      </c>
      <c r="D161" s="837">
        <v>4607091386547</v>
      </c>
      <c r="E161" s="83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9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39"/>
      <c r="R161" s="839"/>
      <c r="S161" s="839"/>
      <c r="T161" s="84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296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302</v>
      </c>
      <c r="B162" s="63" t="s">
        <v>303</v>
      </c>
      <c r="C162" s="36">
        <v>4301030964</v>
      </c>
      <c r="D162" s="837">
        <v>4607091382464</v>
      </c>
      <c r="E162" s="83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9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39"/>
      <c r="R162" s="839"/>
      <c r="S162" s="839"/>
      <c r="T162" s="84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299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44"/>
      <c r="B163" s="844"/>
      <c r="C163" s="844"/>
      <c r="D163" s="844"/>
      <c r="E163" s="844"/>
      <c r="F163" s="844"/>
      <c r="G163" s="844"/>
      <c r="H163" s="844"/>
      <c r="I163" s="844"/>
      <c r="J163" s="844"/>
      <c r="K163" s="844"/>
      <c r="L163" s="844"/>
      <c r="M163" s="844"/>
      <c r="N163" s="844"/>
      <c r="O163" s="845"/>
      <c r="P163" s="841" t="s">
        <v>40</v>
      </c>
      <c r="Q163" s="842"/>
      <c r="R163" s="842"/>
      <c r="S163" s="842"/>
      <c r="T163" s="842"/>
      <c r="U163" s="842"/>
      <c r="V163" s="843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44"/>
      <c r="B164" s="844"/>
      <c r="C164" s="844"/>
      <c r="D164" s="844"/>
      <c r="E164" s="844"/>
      <c r="F164" s="844"/>
      <c r="G164" s="844"/>
      <c r="H164" s="844"/>
      <c r="I164" s="844"/>
      <c r="J164" s="844"/>
      <c r="K164" s="844"/>
      <c r="L164" s="844"/>
      <c r="M164" s="844"/>
      <c r="N164" s="844"/>
      <c r="O164" s="845"/>
      <c r="P164" s="841" t="s">
        <v>40</v>
      </c>
      <c r="Q164" s="842"/>
      <c r="R164" s="842"/>
      <c r="S164" s="842"/>
      <c r="T164" s="842"/>
      <c r="U164" s="842"/>
      <c r="V164" s="843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836" t="s">
        <v>84</v>
      </c>
      <c r="B165" s="836"/>
      <c r="C165" s="836"/>
      <c r="D165" s="836"/>
      <c r="E165" s="836"/>
      <c r="F165" s="836"/>
      <c r="G165" s="836"/>
      <c r="H165" s="836"/>
      <c r="I165" s="836"/>
      <c r="J165" s="836"/>
      <c r="K165" s="836"/>
      <c r="L165" s="836"/>
      <c r="M165" s="836"/>
      <c r="N165" s="836"/>
      <c r="O165" s="836"/>
      <c r="P165" s="836"/>
      <c r="Q165" s="836"/>
      <c r="R165" s="836"/>
      <c r="S165" s="836"/>
      <c r="T165" s="836"/>
      <c r="U165" s="836"/>
      <c r="V165" s="836"/>
      <c r="W165" s="836"/>
      <c r="X165" s="836"/>
      <c r="Y165" s="836"/>
      <c r="Z165" s="836"/>
      <c r="AA165" s="66"/>
      <c r="AB165" s="66"/>
      <c r="AC165" s="80"/>
    </row>
    <row r="166" spans="1:68" ht="16.5" customHeight="1" x14ac:dyDescent="0.25">
      <c r="A166" s="63" t="s">
        <v>304</v>
      </c>
      <c r="B166" s="63" t="s">
        <v>305</v>
      </c>
      <c r="C166" s="36">
        <v>4301051653</v>
      </c>
      <c r="D166" s="837">
        <v>4607091386264</v>
      </c>
      <c r="E166" s="83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88</v>
      </c>
      <c r="L166" s="37" t="s">
        <v>45</v>
      </c>
      <c r="M166" s="38" t="s">
        <v>122</v>
      </c>
      <c r="N166" s="38"/>
      <c r="O166" s="37">
        <v>31</v>
      </c>
      <c r="P166" s="9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39"/>
      <c r="R166" s="839"/>
      <c r="S166" s="839"/>
      <c r="T166" s="84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306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307</v>
      </c>
      <c r="B167" s="63" t="s">
        <v>308</v>
      </c>
      <c r="C167" s="36">
        <v>4301051313</v>
      </c>
      <c r="D167" s="837">
        <v>4607091385427</v>
      </c>
      <c r="E167" s="83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88</v>
      </c>
      <c r="L167" s="37" t="s">
        <v>45</v>
      </c>
      <c r="M167" s="38" t="s">
        <v>82</v>
      </c>
      <c r="N167" s="38"/>
      <c r="O167" s="37">
        <v>40</v>
      </c>
      <c r="P167" s="9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39"/>
      <c r="R167" s="839"/>
      <c r="S167" s="839"/>
      <c r="T167" s="84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309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44"/>
      <c r="B168" s="844"/>
      <c r="C168" s="844"/>
      <c r="D168" s="844"/>
      <c r="E168" s="844"/>
      <c r="F168" s="844"/>
      <c r="G168" s="844"/>
      <c r="H168" s="844"/>
      <c r="I168" s="844"/>
      <c r="J168" s="844"/>
      <c r="K168" s="844"/>
      <c r="L168" s="844"/>
      <c r="M168" s="844"/>
      <c r="N168" s="844"/>
      <c r="O168" s="845"/>
      <c r="P168" s="841" t="s">
        <v>40</v>
      </c>
      <c r="Q168" s="842"/>
      <c r="R168" s="842"/>
      <c r="S168" s="842"/>
      <c r="T168" s="842"/>
      <c r="U168" s="842"/>
      <c r="V168" s="84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44"/>
      <c r="B169" s="844"/>
      <c r="C169" s="844"/>
      <c r="D169" s="844"/>
      <c r="E169" s="844"/>
      <c r="F169" s="844"/>
      <c r="G169" s="844"/>
      <c r="H169" s="844"/>
      <c r="I169" s="844"/>
      <c r="J169" s="844"/>
      <c r="K169" s="844"/>
      <c r="L169" s="844"/>
      <c r="M169" s="844"/>
      <c r="N169" s="844"/>
      <c r="O169" s="845"/>
      <c r="P169" s="841" t="s">
        <v>40</v>
      </c>
      <c r="Q169" s="842"/>
      <c r="R169" s="842"/>
      <c r="S169" s="842"/>
      <c r="T169" s="842"/>
      <c r="U169" s="842"/>
      <c r="V169" s="84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4" t="s">
        <v>310</v>
      </c>
      <c r="B170" s="834"/>
      <c r="C170" s="834"/>
      <c r="D170" s="834"/>
      <c r="E170" s="834"/>
      <c r="F170" s="834"/>
      <c r="G170" s="834"/>
      <c r="H170" s="834"/>
      <c r="I170" s="834"/>
      <c r="J170" s="834"/>
      <c r="K170" s="834"/>
      <c r="L170" s="834"/>
      <c r="M170" s="834"/>
      <c r="N170" s="834"/>
      <c r="O170" s="834"/>
      <c r="P170" s="834"/>
      <c r="Q170" s="834"/>
      <c r="R170" s="834"/>
      <c r="S170" s="834"/>
      <c r="T170" s="834"/>
      <c r="U170" s="834"/>
      <c r="V170" s="834"/>
      <c r="W170" s="834"/>
      <c r="X170" s="834"/>
      <c r="Y170" s="834"/>
      <c r="Z170" s="834"/>
      <c r="AA170" s="54"/>
      <c r="AB170" s="54"/>
      <c r="AC170" s="54"/>
    </row>
    <row r="171" spans="1:68" ht="16.5" customHeight="1" x14ac:dyDescent="0.25">
      <c r="A171" s="835" t="s">
        <v>311</v>
      </c>
      <c r="B171" s="835"/>
      <c r="C171" s="835"/>
      <c r="D171" s="835"/>
      <c r="E171" s="835"/>
      <c r="F171" s="835"/>
      <c r="G171" s="835"/>
      <c r="H171" s="835"/>
      <c r="I171" s="835"/>
      <c r="J171" s="835"/>
      <c r="K171" s="835"/>
      <c r="L171" s="835"/>
      <c r="M171" s="835"/>
      <c r="N171" s="835"/>
      <c r="O171" s="835"/>
      <c r="P171" s="835"/>
      <c r="Q171" s="835"/>
      <c r="R171" s="835"/>
      <c r="S171" s="835"/>
      <c r="T171" s="835"/>
      <c r="U171" s="835"/>
      <c r="V171" s="835"/>
      <c r="W171" s="835"/>
      <c r="X171" s="835"/>
      <c r="Y171" s="835"/>
      <c r="Z171" s="835"/>
      <c r="AA171" s="65"/>
      <c r="AB171" s="65"/>
      <c r="AC171" s="79"/>
    </row>
    <row r="172" spans="1:68" ht="14.25" customHeight="1" x14ac:dyDescent="0.25">
      <c r="A172" s="836" t="s">
        <v>166</v>
      </c>
      <c r="B172" s="836"/>
      <c r="C172" s="836"/>
      <c r="D172" s="836"/>
      <c r="E172" s="836"/>
      <c r="F172" s="836"/>
      <c r="G172" s="836"/>
      <c r="H172" s="836"/>
      <c r="I172" s="836"/>
      <c r="J172" s="836"/>
      <c r="K172" s="836"/>
      <c r="L172" s="836"/>
      <c r="M172" s="836"/>
      <c r="N172" s="836"/>
      <c r="O172" s="836"/>
      <c r="P172" s="836"/>
      <c r="Q172" s="836"/>
      <c r="R172" s="836"/>
      <c r="S172" s="836"/>
      <c r="T172" s="836"/>
      <c r="U172" s="836"/>
      <c r="V172" s="836"/>
      <c r="W172" s="836"/>
      <c r="X172" s="836"/>
      <c r="Y172" s="836"/>
      <c r="Z172" s="836"/>
      <c r="AA172" s="66"/>
      <c r="AB172" s="66"/>
      <c r="AC172" s="80"/>
    </row>
    <row r="173" spans="1:68" ht="27" customHeight="1" x14ac:dyDescent="0.25">
      <c r="A173" s="63" t="s">
        <v>312</v>
      </c>
      <c r="B173" s="63" t="s">
        <v>313</v>
      </c>
      <c r="C173" s="36">
        <v>4301020323</v>
      </c>
      <c r="D173" s="837">
        <v>4680115886223</v>
      </c>
      <c r="E173" s="83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83</v>
      </c>
      <c r="L173" s="37" t="s">
        <v>45</v>
      </c>
      <c r="M173" s="38" t="s">
        <v>82</v>
      </c>
      <c r="N173" s="38"/>
      <c r="O173" s="37">
        <v>40</v>
      </c>
      <c r="P173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39"/>
      <c r="R173" s="839"/>
      <c r="S173" s="839"/>
      <c r="T173" s="84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314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44"/>
      <c r="B174" s="844"/>
      <c r="C174" s="844"/>
      <c r="D174" s="844"/>
      <c r="E174" s="844"/>
      <c r="F174" s="844"/>
      <c r="G174" s="844"/>
      <c r="H174" s="844"/>
      <c r="I174" s="844"/>
      <c r="J174" s="844"/>
      <c r="K174" s="844"/>
      <c r="L174" s="844"/>
      <c r="M174" s="844"/>
      <c r="N174" s="844"/>
      <c r="O174" s="845"/>
      <c r="P174" s="841" t="s">
        <v>40</v>
      </c>
      <c r="Q174" s="842"/>
      <c r="R174" s="842"/>
      <c r="S174" s="842"/>
      <c r="T174" s="842"/>
      <c r="U174" s="842"/>
      <c r="V174" s="84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44"/>
      <c r="B175" s="844"/>
      <c r="C175" s="844"/>
      <c r="D175" s="844"/>
      <c r="E175" s="844"/>
      <c r="F175" s="844"/>
      <c r="G175" s="844"/>
      <c r="H175" s="844"/>
      <c r="I175" s="844"/>
      <c r="J175" s="844"/>
      <c r="K175" s="844"/>
      <c r="L175" s="844"/>
      <c r="M175" s="844"/>
      <c r="N175" s="844"/>
      <c r="O175" s="845"/>
      <c r="P175" s="841" t="s">
        <v>40</v>
      </c>
      <c r="Q175" s="842"/>
      <c r="R175" s="842"/>
      <c r="S175" s="842"/>
      <c r="T175" s="842"/>
      <c r="U175" s="842"/>
      <c r="V175" s="84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36" t="s">
        <v>78</v>
      </c>
      <c r="B176" s="836"/>
      <c r="C176" s="836"/>
      <c r="D176" s="836"/>
      <c r="E176" s="836"/>
      <c r="F176" s="836"/>
      <c r="G176" s="836"/>
      <c r="H176" s="836"/>
      <c r="I176" s="836"/>
      <c r="J176" s="836"/>
      <c r="K176" s="836"/>
      <c r="L176" s="836"/>
      <c r="M176" s="836"/>
      <c r="N176" s="836"/>
      <c r="O176" s="836"/>
      <c r="P176" s="836"/>
      <c r="Q176" s="836"/>
      <c r="R176" s="836"/>
      <c r="S176" s="836"/>
      <c r="T176" s="836"/>
      <c r="U176" s="836"/>
      <c r="V176" s="836"/>
      <c r="W176" s="836"/>
      <c r="X176" s="836"/>
      <c r="Y176" s="836"/>
      <c r="Z176" s="836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4301031191</v>
      </c>
      <c r="D177" s="837">
        <v>4680115880993</v>
      </c>
      <c r="E177" s="83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132</v>
      </c>
      <c r="L177" s="37" t="s">
        <v>45</v>
      </c>
      <c r="M177" s="38" t="s">
        <v>82</v>
      </c>
      <c r="N177" s="38"/>
      <c r="O177" s="37">
        <v>40</v>
      </c>
      <c r="P177" s="9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39"/>
      <c r="R177" s="839"/>
      <c r="S177" s="839"/>
      <c r="T177" s="84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317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4301031204</v>
      </c>
      <c r="D178" s="837">
        <v>4680115881761</v>
      </c>
      <c r="E178" s="83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132</v>
      </c>
      <c r="L178" s="37" t="s">
        <v>45</v>
      </c>
      <c r="M178" s="38" t="s">
        <v>82</v>
      </c>
      <c r="N178" s="38"/>
      <c r="O178" s="37">
        <v>40</v>
      </c>
      <c r="P178" s="9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39"/>
      <c r="R178" s="839"/>
      <c r="S178" s="839"/>
      <c r="T178" s="84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320</v>
      </c>
      <c r="AG178" s="78"/>
      <c r="AJ178" s="84" t="s">
        <v>45</v>
      </c>
      <c r="AK178" s="84">
        <v>0</v>
      </c>
      <c r="BB178" s="249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321</v>
      </c>
      <c r="B179" s="63" t="s">
        <v>322</v>
      </c>
      <c r="C179" s="36">
        <v>4301031201</v>
      </c>
      <c r="D179" s="837">
        <v>4680115881563</v>
      </c>
      <c r="E179" s="83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132</v>
      </c>
      <c r="L179" s="37" t="s">
        <v>45</v>
      </c>
      <c r="M179" s="38" t="s">
        <v>82</v>
      </c>
      <c r="N179" s="38"/>
      <c r="O179" s="37">
        <v>40</v>
      </c>
      <c r="P179" s="9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39"/>
      <c r="R179" s="839"/>
      <c r="S179" s="839"/>
      <c r="T179" s="84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323</v>
      </c>
      <c r="AG179" s="78"/>
      <c r="AJ179" s="84" t="s">
        <v>45</v>
      </c>
      <c r="AK179" s="84">
        <v>0</v>
      </c>
      <c r="BB179" s="251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324</v>
      </c>
      <c r="B180" s="63" t="s">
        <v>325</v>
      </c>
      <c r="C180" s="36">
        <v>4301031199</v>
      </c>
      <c r="D180" s="837">
        <v>4680115880986</v>
      </c>
      <c r="E180" s="83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39"/>
      <c r="R180" s="839"/>
      <c r="S180" s="839"/>
      <c r="T180" s="84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317</v>
      </c>
      <c r="AG180" s="78"/>
      <c r="AJ180" s="84" t="s">
        <v>45</v>
      </c>
      <c r="AK180" s="84">
        <v>0</v>
      </c>
      <c r="BB180" s="253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326</v>
      </c>
      <c r="B181" s="63" t="s">
        <v>327</v>
      </c>
      <c r="C181" s="36">
        <v>4301031205</v>
      </c>
      <c r="D181" s="837">
        <v>4680115881785</v>
      </c>
      <c r="E181" s="83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39"/>
      <c r="R181" s="839"/>
      <c r="S181" s="839"/>
      <c r="T181" s="84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320</v>
      </c>
      <c r="AG181" s="78"/>
      <c r="AJ181" s="84" t="s">
        <v>45</v>
      </c>
      <c r="AK181" s="84">
        <v>0</v>
      </c>
      <c r="BB181" s="255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328</v>
      </c>
      <c r="B182" s="63" t="s">
        <v>329</v>
      </c>
      <c r="C182" s="36">
        <v>4301031202</v>
      </c>
      <c r="D182" s="837">
        <v>4680115881679</v>
      </c>
      <c r="E182" s="837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39"/>
      <c r="R182" s="839"/>
      <c r="S182" s="839"/>
      <c r="T182" s="84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4301031158</v>
      </c>
      <c r="D183" s="837">
        <v>4680115880191</v>
      </c>
      <c r="E183" s="837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39"/>
      <c r="R183" s="839"/>
      <c r="S183" s="839"/>
      <c r="T183" s="84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323</v>
      </c>
      <c r="AG183" s="78"/>
      <c r="AJ183" s="84" t="s">
        <v>45</v>
      </c>
      <c r="AK183" s="84">
        <v>0</v>
      </c>
      <c r="BB183" s="259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332</v>
      </c>
      <c r="B184" s="63" t="s">
        <v>333</v>
      </c>
      <c r="C184" s="36">
        <v>4301031245</v>
      </c>
      <c r="D184" s="837">
        <v>4680115883963</v>
      </c>
      <c r="E184" s="837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9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39"/>
      <c r="R184" s="839"/>
      <c r="S184" s="839"/>
      <c r="T184" s="84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334</v>
      </c>
      <c r="AG184" s="78"/>
      <c r="AJ184" s="84" t="s">
        <v>45</v>
      </c>
      <c r="AK184" s="84">
        <v>0</v>
      </c>
      <c r="BB184" s="261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844"/>
      <c r="B185" s="844"/>
      <c r="C185" s="844"/>
      <c r="D185" s="844"/>
      <c r="E185" s="844"/>
      <c r="F185" s="844"/>
      <c r="G185" s="844"/>
      <c r="H185" s="844"/>
      <c r="I185" s="844"/>
      <c r="J185" s="844"/>
      <c r="K185" s="844"/>
      <c r="L185" s="844"/>
      <c r="M185" s="844"/>
      <c r="N185" s="844"/>
      <c r="O185" s="845"/>
      <c r="P185" s="841" t="s">
        <v>40</v>
      </c>
      <c r="Q185" s="842"/>
      <c r="R185" s="842"/>
      <c r="S185" s="842"/>
      <c r="T185" s="842"/>
      <c r="U185" s="842"/>
      <c r="V185" s="843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4"/>
      <c r="B186" s="844"/>
      <c r="C186" s="844"/>
      <c r="D186" s="844"/>
      <c r="E186" s="844"/>
      <c r="F186" s="844"/>
      <c r="G186" s="844"/>
      <c r="H186" s="844"/>
      <c r="I186" s="844"/>
      <c r="J186" s="844"/>
      <c r="K186" s="844"/>
      <c r="L186" s="844"/>
      <c r="M186" s="844"/>
      <c r="N186" s="844"/>
      <c r="O186" s="845"/>
      <c r="P186" s="841" t="s">
        <v>40</v>
      </c>
      <c r="Q186" s="842"/>
      <c r="R186" s="842"/>
      <c r="S186" s="842"/>
      <c r="T186" s="842"/>
      <c r="U186" s="842"/>
      <c r="V186" s="843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835" t="s">
        <v>335</v>
      </c>
      <c r="B187" s="835"/>
      <c r="C187" s="835"/>
      <c r="D187" s="835"/>
      <c r="E187" s="835"/>
      <c r="F187" s="835"/>
      <c r="G187" s="835"/>
      <c r="H187" s="835"/>
      <c r="I187" s="835"/>
      <c r="J187" s="835"/>
      <c r="K187" s="835"/>
      <c r="L187" s="835"/>
      <c r="M187" s="835"/>
      <c r="N187" s="835"/>
      <c r="O187" s="835"/>
      <c r="P187" s="835"/>
      <c r="Q187" s="835"/>
      <c r="R187" s="835"/>
      <c r="S187" s="835"/>
      <c r="T187" s="835"/>
      <c r="U187" s="835"/>
      <c r="V187" s="835"/>
      <c r="W187" s="835"/>
      <c r="X187" s="835"/>
      <c r="Y187" s="835"/>
      <c r="Z187" s="835"/>
      <c r="AA187" s="65"/>
      <c r="AB187" s="65"/>
      <c r="AC187" s="79"/>
    </row>
    <row r="188" spans="1:68" ht="14.25" customHeight="1" x14ac:dyDescent="0.25">
      <c r="A188" s="836" t="s">
        <v>118</v>
      </c>
      <c r="B188" s="836"/>
      <c r="C188" s="836"/>
      <c r="D188" s="836"/>
      <c r="E188" s="836"/>
      <c r="F188" s="836"/>
      <c r="G188" s="836"/>
      <c r="H188" s="836"/>
      <c r="I188" s="836"/>
      <c r="J188" s="836"/>
      <c r="K188" s="836"/>
      <c r="L188" s="836"/>
      <c r="M188" s="836"/>
      <c r="N188" s="836"/>
      <c r="O188" s="836"/>
      <c r="P188" s="836"/>
      <c r="Q188" s="836"/>
      <c r="R188" s="836"/>
      <c r="S188" s="836"/>
      <c r="T188" s="836"/>
      <c r="U188" s="836"/>
      <c r="V188" s="836"/>
      <c r="W188" s="836"/>
      <c r="X188" s="836"/>
      <c r="Y188" s="836"/>
      <c r="Z188" s="836"/>
      <c r="AA188" s="66"/>
      <c r="AB188" s="66"/>
      <c r="AC188" s="80"/>
    </row>
    <row r="189" spans="1:68" ht="16.5" customHeight="1" x14ac:dyDescent="0.25">
      <c r="A189" s="63" t="s">
        <v>336</v>
      </c>
      <c r="B189" s="63" t="s">
        <v>337</v>
      </c>
      <c r="C189" s="36">
        <v>4301011450</v>
      </c>
      <c r="D189" s="837">
        <v>4680115881402</v>
      </c>
      <c r="E189" s="837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123</v>
      </c>
      <c r="L189" s="37" t="s">
        <v>45</v>
      </c>
      <c r="M189" s="38" t="s">
        <v>126</v>
      </c>
      <c r="N189" s="38"/>
      <c r="O189" s="37">
        <v>55</v>
      </c>
      <c r="P189" s="9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39"/>
      <c r="R189" s="839"/>
      <c r="S189" s="839"/>
      <c r="T189" s="84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338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4301011768</v>
      </c>
      <c r="D190" s="837">
        <v>4680115881396</v>
      </c>
      <c r="E190" s="837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88</v>
      </c>
      <c r="L190" s="37" t="s">
        <v>45</v>
      </c>
      <c r="M190" s="38" t="s">
        <v>126</v>
      </c>
      <c r="N190" s="38"/>
      <c r="O190" s="37">
        <v>55</v>
      </c>
      <c r="P190" s="9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39"/>
      <c r="R190" s="839"/>
      <c r="S190" s="839"/>
      <c r="T190" s="8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338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4"/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5"/>
      <c r="P191" s="841" t="s">
        <v>40</v>
      </c>
      <c r="Q191" s="842"/>
      <c r="R191" s="842"/>
      <c r="S191" s="842"/>
      <c r="T191" s="842"/>
      <c r="U191" s="842"/>
      <c r="V191" s="843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844"/>
      <c r="B192" s="844"/>
      <c r="C192" s="844"/>
      <c r="D192" s="844"/>
      <c r="E192" s="844"/>
      <c r="F192" s="844"/>
      <c r="G192" s="844"/>
      <c r="H192" s="844"/>
      <c r="I192" s="844"/>
      <c r="J192" s="844"/>
      <c r="K192" s="844"/>
      <c r="L192" s="844"/>
      <c r="M192" s="844"/>
      <c r="N192" s="844"/>
      <c r="O192" s="845"/>
      <c r="P192" s="841" t="s">
        <v>40</v>
      </c>
      <c r="Q192" s="842"/>
      <c r="R192" s="842"/>
      <c r="S192" s="842"/>
      <c r="T192" s="842"/>
      <c r="U192" s="842"/>
      <c r="V192" s="843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836" t="s">
        <v>166</v>
      </c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66"/>
      <c r="AB193" s="66"/>
      <c r="AC193" s="80"/>
    </row>
    <row r="194" spans="1:68" ht="16.5" customHeight="1" x14ac:dyDescent="0.25">
      <c r="A194" s="63" t="s">
        <v>341</v>
      </c>
      <c r="B194" s="63" t="s">
        <v>342</v>
      </c>
      <c r="C194" s="36">
        <v>4301020262</v>
      </c>
      <c r="D194" s="837">
        <v>4680115882935</v>
      </c>
      <c r="E194" s="83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123</v>
      </c>
      <c r="L194" s="37" t="s">
        <v>45</v>
      </c>
      <c r="M194" s="38" t="s">
        <v>122</v>
      </c>
      <c r="N194" s="38"/>
      <c r="O194" s="37">
        <v>50</v>
      </c>
      <c r="P194" s="9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39"/>
      <c r="R194" s="839"/>
      <c r="S194" s="839"/>
      <c r="T194" s="84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343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344</v>
      </c>
      <c r="B195" s="63" t="s">
        <v>345</v>
      </c>
      <c r="C195" s="36">
        <v>4301020220</v>
      </c>
      <c r="D195" s="837">
        <v>4680115880764</v>
      </c>
      <c r="E195" s="837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88</v>
      </c>
      <c r="L195" s="37" t="s">
        <v>45</v>
      </c>
      <c r="M195" s="38" t="s">
        <v>126</v>
      </c>
      <c r="N195" s="38"/>
      <c r="O195" s="37">
        <v>50</v>
      </c>
      <c r="P195" s="9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39"/>
      <c r="R195" s="839"/>
      <c r="S195" s="839"/>
      <c r="T195" s="84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343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44"/>
      <c r="B196" s="844"/>
      <c r="C196" s="844"/>
      <c r="D196" s="844"/>
      <c r="E196" s="844"/>
      <c r="F196" s="844"/>
      <c r="G196" s="844"/>
      <c r="H196" s="844"/>
      <c r="I196" s="844"/>
      <c r="J196" s="844"/>
      <c r="K196" s="844"/>
      <c r="L196" s="844"/>
      <c r="M196" s="844"/>
      <c r="N196" s="844"/>
      <c r="O196" s="845"/>
      <c r="P196" s="841" t="s">
        <v>40</v>
      </c>
      <c r="Q196" s="842"/>
      <c r="R196" s="842"/>
      <c r="S196" s="842"/>
      <c r="T196" s="842"/>
      <c r="U196" s="842"/>
      <c r="V196" s="843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44"/>
      <c r="B197" s="844"/>
      <c r="C197" s="844"/>
      <c r="D197" s="844"/>
      <c r="E197" s="844"/>
      <c r="F197" s="844"/>
      <c r="G197" s="844"/>
      <c r="H197" s="844"/>
      <c r="I197" s="844"/>
      <c r="J197" s="844"/>
      <c r="K197" s="844"/>
      <c r="L197" s="844"/>
      <c r="M197" s="844"/>
      <c r="N197" s="844"/>
      <c r="O197" s="845"/>
      <c r="P197" s="841" t="s">
        <v>40</v>
      </c>
      <c r="Q197" s="842"/>
      <c r="R197" s="842"/>
      <c r="S197" s="842"/>
      <c r="T197" s="842"/>
      <c r="U197" s="842"/>
      <c r="V197" s="843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36" t="s">
        <v>78</v>
      </c>
      <c r="B198" s="836"/>
      <c r="C198" s="836"/>
      <c r="D198" s="836"/>
      <c r="E198" s="836"/>
      <c r="F198" s="836"/>
      <c r="G198" s="836"/>
      <c r="H198" s="836"/>
      <c r="I198" s="836"/>
      <c r="J198" s="836"/>
      <c r="K198" s="836"/>
      <c r="L198" s="836"/>
      <c r="M198" s="836"/>
      <c r="N198" s="836"/>
      <c r="O198" s="836"/>
      <c r="P198" s="836"/>
      <c r="Q198" s="836"/>
      <c r="R198" s="836"/>
      <c r="S198" s="836"/>
      <c r="T198" s="836"/>
      <c r="U198" s="836"/>
      <c r="V198" s="836"/>
      <c r="W198" s="836"/>
      <c r="X198" s="836"/>
      <c r="Y198" s="836"/>
      <c r="Z198" s="836"/>
      <c r="AA198" s="66"/>
      <c r="AB198" s="66"/>
      <c r="AC198" s="80"/>
    </row>
    <row r="199" spans="1:68" ht="27" customHeight="1" x14ac:dyDescent="0.25">
      <c r="A199" s="63" t="s">
        <v>346</v>
      </c>
      <c r="B199" s="63" t="s">
        <v>347</v>
      </c>
      <c r="C199" s="36">
        <v>4301031224</v>
      </c>
      <c r="D199" s="837">
        <v>4680115882683</v>
      </c>
      <c r="E199" s="83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132</v>
      </c>
      <c r="L199" s="37" t="s">
        <v>45</v>
      </c>
      <c r="M199" s="38" t="s">
        <v>82</v>
      </c>
      <c r="N199" s="38"/>
      <c r="O199" s="37">
        <v>40</v>
      </c>
      <c r="P199" s="9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39"/>
      <c r="R199" s="839"/>
      <c r="S199" s="839"/>
      <c r="T199" s="8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348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349</v>
      </c>
      <c r="B200" s="63" t="s">
        <v>350</v>
      </c>
      <c r="C200" s="36">
        <v>4301031230</v>
      </c>
      <c r="D200" s="837">
        <v>4680115882690</v>
      </c>
      <c r="E200" s="83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132</v>
      </c>
      <c r="L200" s="37" t="s">
        <v>45</v>
      </c>
      <c r="M200" s="38" t="s">
        <v>82</v>
      </c>
      <c r="N200" s="38"/>
      <c r="O200" s="37">
        <v>40</v>
      </c>
      <c r="P200" s="9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39"/>
      <c r="R200" s="839"/>
      <c r="S200" s="839"/>
      <c r="T200" s="8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351</v>
      </c>
      <c r="AG200" s="78"/>
      <c r="AJ200" s="84" t="s">
        <v>45</v>
      </c>
      <c r="AK200" s="84">
        <v>0</v>
      </c>
      <c r="BB200" s="273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352</v>
      </c>
      <c r="B201" s="63" t="s">
        <v>353</v>
      </c>
      <c r="C201" s="36">
        <v>4301031220</v>
      </c>
      <c r="D201" s="837">
        <v>4680115882669</v>
      </c>
      <c r="E201" s="83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132</v>
      </c>
      <c r="L201" s="37" t="s">
        <v>45</v>
      </c>
      <c r="M201" s="38" t="s">
        <v>82</v>
      </c>
      <c r="N201" s="38"/>
      <c r="O201" s="37">
        <v>40</v>
      </c>
      <c r="P201" s="9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39"/>
      <c r="R201" s="839"/>
      <c r="S201" s="839"/>
      <c r="T201" s="8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354</v>
      </c>
      <c r="AG201" s="78"/>
      <c r="AJ201" s="84" t="s">
        <v>45</v>
      </c>
      <c r="AK201" s="84">
        <v>0</v>
      </c>
      <c r="BB201" s="275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355</v>
      </c>
      <c r="B202" s="63" t="s">
        <v>356</v>
      </c>
      <c r="C202" s="36">
        <v>4301031221</v>
      </c>
      <c r="D202" s="837">
        <v>4680115882676</v>
      </c>
      <c r="E202" s="83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132</v>
      </c>
      <c r="L202" s="37" t="s">
        <v>45</v>
      </c>
      <c r="M202" s="38" t="s">
        <v>82</v>
      </c>
      <c r="N202" s="38"/>
      <c r="O202" s="37">
        <v>40</v>
      </c>
      <c r="P202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39"/>
      <c r="R202" s="839"/>
      <c r="S202" s="839"/>
      <c r="T202" s="8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357</v>
      </c>
      <c r="AG202" s="78"/>
      <c r="AJ202" s="84" t="s">
        <v>45</v>
      </c>
      <c r="AK202" s="84">
        <v>0</v>
      </c>
      <c r="BB202" s="277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358</v>
      </c>
      <c r="B203" s="63" t="s">
        <v>359</v>
      </c>
      <c r="C203" s="36">
        <v>4301031223</v>
      </c>
      <c r="D203" s="837">
        <v>4680115884014</v>
      </c>
      <c r="E203" s="837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39"/>
      <c r="R203" s="839"/>
      <c r="S203" s="839"/>
      <c r="T203" s="84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360</v>
      </c>
      <c r="B204" s="63" t="s">
        <v>361</v>
      </c>
      <c r="C204" s="36">
        <v>4301031222</v>
      </c>
      <c r="D204" s="837">
        <v>4680115884007</v>
      </c>
      <c r="E204" s="83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9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39"/>
      <c r="R204" s="839"/>
      <c r="S204" s="839"/>
      <c r="T204" s="84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351</v>
      </c>
      <c r="AG204" s="78"/>
      <c r="AJ204" s="84" t="s">
        <v>45</v>
      </c>
      <c r="AK204" s="84">
        <v>0</v>
      </c>
      <c r="BB204" s="281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362</v>
      </c>
      <c r="B205" s="63" t="s">
        <v>363</v>
      </c>
      <c r="C205" s="36">
        <v>4301031229</v>
      </c>
      <c r="D205" s="837">
        <v>4680115884038</v>
      </c>
      <c r="E205" s="83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39"/>
      <c r="R205" s="839"/>
      <c r="S205" s="839"/>
      <c r="T205" s="84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354</v>
      </c>
      <c r="AG205" s="78"/>
      <c r="AJ205" s="84" t="s">
        <v>45</v>
      </c>
      <c r="AK205" s="84">
        <v>0</v>
      </c>
      <c r="BB205" s="283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364</v>
      </c>
      <c r="B206" s="63" t="s">
        <v>365</v>
      </c>
      <c r="C206" s="36">
        <v>4301031225</v>
      </c>
      <c r="D206" s="837">
        <v>4680115884021</v>
      </c>
      <c r="E206" s="83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39"/>
      <c r="R206" s="839"/>
      <c r="S206" s="839"/>
      <c r="T206" s="8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357</v>
      </c>
      <c r="AG206" s="78"/>
      <c r="AJ206" s="84" t="s">
        <v>45</v>
      </c>
      <c r="AK206" s="84">
        <v>0</v>
      </c>
      <c r="BB206" s="285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844"/>
      <c r="B207" s="844"/>
      <c r="C207" s="844"/>
      <c r="D207" s="844"/>
      <c r="E207" s="844"/>
      <c r="F207" s="844"/>
      <c r="G207" s="844"/>
      <c r="H207" s="844"/>
      <c r="I207" s="844"/>
      <c r="J207" s="844"/>
      <c r="K207" s="844"/>
      <c r="L207" s="844"/>
      <c r="M207" s="844"/>
      <c r="N207" s="844"/>
      <c r="O207" s="845"/>
      <c r="P207" s="841" t="s">
        <v>40</v>
      </c>
      <c r="Q207" s="842"/>
      <c r="R207" s="842"/>
      <c r="S207" s="842"/>
      <c r="T207" s="842"/>
      <c r="U207" s="842"/>
      <c r="V207" s="843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844"/>
      <c r="B208" s="844"/>
      <c r="C208" s="844"/>
      <c r="D208" s="844"/>
      <c r="E208" s="844"/>
      <c r="F208" s="844"/>
      <c r="G208" s="844"/>
      <c r="H208" s="844"/>
      <c r="I208" s="844"/>
      <c r="J208" s="844"/>
      <c r="K208" s="844"/>
      <c r="L208" s="844"/>
      <c r="M208" s="844"/>
      <c r="N208" s="844"/>
      <c r="O208" s="845"/>
      <c r="P208" s="841" t="s">
        <v>40</v>
      </c>
      <c r="Q208" s="842"/>
      <c r="R208" s="842"/>
      <c r="S208" s="842"/>
      <c r="T208" s="842"/>
      <c r="U208" s="842"/>
      <c r="V208" s="843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836" t="s">
        <v>84</v>
      </c>
      <c r="B209" s="836"/>
      <c r="C209" s="836"/>
      <c r="D209" s="836"/>
      <c r="E209" s="836"/>
      <c r="F209" s="836"/>
      <c r="G209" s="836"/>
      <c r="H209" s="836"/>
      <c r="I209" s="836"/>
      <c r="J209" s="836"/>
      <c r="K209" s="836"/>
      <c r="L209" s="836"/>
      <c r="M209" s="836"/>
      <c r="N209" s="836"/>
      <c r="O209" s="836"/>
      <c r="P209" s="836"/>
      <c r="Q209" s="836"/>
      <c r="R209" s="836"/>
      <c r="S209" s="836"/>
      <c r="T209" s="836"/>
      <c r="U209" s="836"/>
      <c r="V209" s="836"/>
      <c r="W209" s="836"/>
      <c r="X209" s="836"/>
      <c r="Y209" s="836"/>
      <c r="Z209" s="836"/>
      <c r="AA209" s="66"/>
      <c r="AB209" s="66"/>
      <c r="AC209" s="80"/>
    </row>
    <row r="210" spans="1:68" ht="37.5" customHeight="1" x14ac:dyDescent="0.25">
      <c r="A210" s="63" t="s">
        <v>366</v>
      </c>
      <c r="B210" s="63" t="s">
        <v>367</v>
      </c>
      <c r="C210" s="36">
        <v>4301051408</v>
      </c>
      <c r="D210" s="837">
        <v>4680115881594</v>
      </c>
      <c r="E210" s="837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123</v>
      </c>
      <c r="L210" s="37" t="s">
        <v>45</v>
      </c>
      <c r="M210" s="38" t="s">
        <v>122</v>
      </c>
      <c r="N210" s="38"/>
      <c r="O210" s="37">
        <v>40</v>
      </c>
      <c r="P210" s="9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39"/>
      <c r="R210" s="839"/>
      <c r="S210" s="839"/>
      <c r="T210" s="8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369</v>
      </c>
      <c r="B211" s="63" t="s">
        <v>370</v>
      </c>
      <c r="C211" s="36">
        <v>4301051754</v>
      </c>
      <c r="D211" s="837">
        <v>4680115880962</v>
      </c>
      <c r="E211" s="837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123</v>
      </c>
      <c r="L211" s="37" t="s">
        <v>45</v>
      </c>
      <c r="M211" s="38" t="s">
        <v>82</v>
      </c>
      <c r="N211" s="38"/>
      <c r="O211" s="37">
        <v>40</v>
      </c>
      <c r="P211" s="9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39"/>
      <c r="R211" s="839"/>
      <c r="S211" s="839"/>
      <c r="T211" s="8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371</v>
      </c>
      <c r="AG211" s="78"/>
      <c r="AJ211" s="84" t="s">
        <v>45</v>
      </c>
      <c r="AK211" s="84">
        <v>0</v>
      </c>
      <c r="BB211" s="289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372</v>
      </c>
      <c r="B212" s="63" t="s">
        <v>373</v>
      </c>
      <c r="C212" s="36">
        <v>4301051411</v>
      </c>
      <c r="D212" s="837">
        <v>4680115881617</v>
      </c>
      <c r="E212" s="83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123</v>
      </c>
      <c r="L212" s="37" t="s">
        <v>45</v>
      </c>
      <c r="M212" s="38" t="s">
        <v>122</v>
      </c>
      <c r="N212" s="38"/>
      <c r="O212" s="37">
        <v>40</v>
      </c>
      <c r="P212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39"/>
      <c r="R212" s="839"/>
      <c r="S212" s="839"/>
      <c r="T212" s="8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374</v>
      </c>
      <c r="AG212" s="78"/>
      <c r="AJ212" s="84" t="s">
        <v>45</v>
      </c>
      <c r="AK212" s="84">
        <v>0</v>
      </c>
      <c r="BB212" s="291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375</v>
      </c>
      <c r="B213" s="63" t="s">
        <v>376</v>
      </c>
      <c r="C213" s="36">
        <v>4301051632</v>
      </c>
      <c r="D213" s="837">
        <v>4680115880573</v>
      </c>
      <c r="E213" s="83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123</v>
      </c>
      <c r="L213" s="37" t="s">
        <v>45</v>
      </c>
      <c r="M213" s="38" t="s">
        <v>82</v>
      </c>
      <c r="N213" s="38"/>
      <c r="O213" s="37">
        <v>45</v>
      </c>
      <c r="P213" s="9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39"/>
      <c r="R213" s="839"/>
      <c r="S213" s="839"/>
      <c r="T213" s="8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378</v>
      </c>
      <c r="B214" s="63" t="s">
        <v>379</v>
      </c>
      <c r="C214" s="36">
        <v>4301051407</v>
      </c>
      <c r="D214" s="837">
        <v>4680115882195</v>
      </c>
      <c r="E214" s="83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88</v>
      </c>
      <c r="L214" s="37" t="s">
        <v>45</v>
      </c>
      <c r="M214" s="38" t="s">
        <v>122</v>
      </c>
      <c r="N214" s="38"/>
      <c r="O214" s="37">
        <v>40</v>
      </c>
      <c r="P214" s="9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39"/>
      <c r="R214" s="839"/>
      <c r="S214" s="839"/>
      <c r="T214" s="8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294" t="s">
        <v>368</v>
      </c>
      <c r="AG214" s="78"/>
      <c r="AJ214" s="84" t="s">
        <v>45</v>
      </c>
      <c r="AK214" s="84">
        <v>0</v>
      </c>
      <c r="BB214" s="295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380</v>
      </c>
      <c r="B215" s="63" t="s">
        <v>381</v>
      </c>
      <c r="C215" s="36">
        <v>4301051752</v>
      </c>
      <c r="D215" s="837">
        <v>4680115882607</v>
      </c>
      <c r="E215" s="83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88</v>
      </c>
      <c r="L215" s="37" t="s">
        <v>45</v>
      </c>
      <c r="M215" s="38" t="s">
        <v>163</v>
      </c>
      <c r="N215" s="38"/>
      <c r="O215" s="37">
        <v>45</v>
      </c>
      <c r="P215" s="9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39"/>
      <c r="R215" s="839"/>
      <c r="S215" s="839"/>
      <c r="T215" s="84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296" t="s">
        <v>382</v>
      </c>
      <c r="AG215" s="78"/>
      <c r="AJ215" s="84" t="s">
        <v>45</v>
      </c>
      <c r="AK215" s="84">
        <v>0</v>
      </c>
      <c r="BB215" s="297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383</v>
      </c>
      <c r="B216" s="63" t="s">
        <v>384</v>
      </c>
      <c r="C216" s="36">
        <v>4301051630</v>
      </c>
      <c r="D216" s="837">
        <v>4680115880092</v>
      </c>
      <c r="E216" s="83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82</v>
      </c>
      <c r="N216" s="38"/>
      <c r="O216" s="37">
        <v>45</v>
      </c>
      <c r="P216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39"/>
      <c r="R216" s="839"/>
      <c r="S216" s="839"/>
      <c r="T216" s="84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298" t="s">
        <v>385</v>
      </c>
      <c r="AG216" s="78"/>
      <c r="AJ216" s="84" t="s">
        <v>45</v>
      </c>
      <c r="AK216" s="84">
        <v>0</v>
      </c>
      <c r="BB216" s="299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386</v>
      </c>
      <c r="B217" s="63" t="s">
        <v>387</v>
      </c>
      <c r="C217" s="36">
        <v>4301051631</v>
      </c>
      <c r="D217" s="837">
        <v>4680115880221</v>
      </c>
      <c r="E217" s="83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82</v>
      </c>
      <c r="N217" s="38"/>
      <c r="O217" s="37">
        <v>45</v>
      </c>
      <c r="P217" s="9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39"/>
      <c r="R217" s="839"/>
      <c r="S217" s="839"/>
      <c r="T217" s="84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0" t="s">
        <v>377</v>
      </c>
      <c r="AG217" s="78"/>
      <c r="AJ217" s="84" t="s">
        <v>45</v>
      </c>
      <c r="AK217" s="84">
        <v>0</v>
      </c>
      <c r="BB217" s="301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388</v>
      </c>
      <c r="B218" s="63" t="s">
        <v>389</v>
      </c>
      <c r="C218" s="36">
        <v>4301051749</v>
      </c>
      <c r="D218" s="837">
        <v>4680115882942</v>
      </c>
      <c r="E218" s="83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9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39"/>
      <c r="R218" s="839"/>
      <c r="S218" s="839"/>
      <c r="T218" s="84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02" t="s">
        <v>371</v>
      </c>
      <c r="AG218" s="78"/>
      <c r="AJ218" s="84" t="s">
        <v>45</v>
      </c>
      <c r="AK218" s="84">
        <v>0</v>
      </c>
      <c r="BB218" s="303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390</v>
      </c>
      <c r="B219" s="63" t="s">
        <v>391</v>
      </c>
      <c r="C219" s="36">
        <v>4301051753</v>
      </c>
      <c r="D219" s="837">
        <v>4680115880504</v>
      </c>
      <c r="E219" s="8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39"/>
      <c r="R219" s="839"/>
      <c r="S219" s="839"/>
      <c r="T219" s="84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04" t="s">
        <v>371</v>
      </c>
      <c r="AG219" s="78"/>
      <c r="AJ219" s="84" t="s">
        <v>45</v>
      </c>
      <c r="AK219" s="84">
        <v>0</v>
      </c>
      <c r="BB219" s="305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4301051410</v>
      </c>
      <c r="D220" s="837">
        <v>4680115882164</v>
      </c>
      <c r="E220" s="83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88</v>
      </c>
      <c r="L220" s="37" t="s">
        <v>45</v>
      </c>
      <c r="M220" s="38" t="s">
        <v>122</v>
      </c>
      <c r="N220" s="38"/>
      <c r="O220" s="37">
        <v>40</v>
      </c>
      <c r="P220" s="9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39"/>
      <c r="R220" s="839"/>
      <c r="S220" s="839"/>
      <c r="T220" s="84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06" t="s">
        <v>394</v>
      </c>
      <c r="AG220" s="78"/>
      <c r="AJ220" s="84" t="s">
        <v>45</v>
      </c>
      <c r="AK220" s="84">
        <v>0</v>
      </c>
      <c r="BB220" s="307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844"/>
      <c r="B221" s="844"/>
      <c r="C221" s="844"/>
      <c r="D221" s="844"/>
      <c r="E221" s="844"/>
      <c r="F221" s="844"/>
      <c r="G221" s="844"/>
      <c r="H221" s="844"/>
      <c r="I221" s="844"/>
      <c r="J221" s="844"/>
      <c r="K221" s="844"/>
      <c r="L221" s="844"/>
      <c r="M221" s="844"/>
      <c r="N221" s="844"/>
      <c r="O221" s="845"/>
      <c r="P221" s="841" t="s">
        <v>40</v>
      </c>
      <c r="Q221" s="842"/>
      <c r="R221" s="842"/>
      <c r="S221" s="842"/>
      <c r="T221" s="842"/>
      <c r="U221" s="842"/>
      <c r="V221" s="843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844"/>
      <c r="B222" s="844"/>
      <c r="C222" s="844"/>
      <c r="D222" s="844"/>
      <c r="E222" s="844"/>
      <c r="F222" s="844"/>
      <c r="G222" s="844"/>
      <c r="H222" s="844"/>
      <c r="I222" s="844"/>
      <c r="J222" s="844"/>
      <c r="K222" s="844"/>
      <c r="L222" s="844"/>
      <c r="M222" s="844"/>
      <c r="N222" s="844"/>
      <c r="O222" s="845"/>
      <c r="P222" s="841" t="s">
        <v>40</v>
      </c>
      <c r="Q222" s="842"/>
      <c r="R222" s="842"/>
      <c r="S222" s="842"/>
      <c r="T222" s="842"/>
      <c r="U222" s="842"/>
      <c r="V222" s="843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836" t="s">
        <v>209</v>
      </c>
      <c r="B223" s="836"/>
      <c r="C223" s="836"/>
      <c r="D223" s="836"/>
      <c r="E223" s="836"/>
      <c r="F223" s="836"/>
      <c r="G223" s="836"/>
      <c r="H223" s="836"/>
      <c r="I223" s="836"/>
      <c r="J223" s="836"/>
      <c r="K223" s="836"/>
      <c r="L223" s="836"/>
      <c r="M223" s="836"/>
      <c r="N223" s="836"/>
      <c r="O223" s="836"/>
      <c r="P223" s="836"/>
      <c r="Q223" s="836"/>
      <c r="R223" s="836"/>
      <c r="S223" s="836"/>
      <c r="T223" s="836"/>
      <c r="U223" s="836"/>
      <c r="V223" s="836"/>
      <c r="W223" s="836"/>
      <c r="X223" s="836"/>
      <c r="Y223" s="836"/>
      <c r="Z223" s="836"/>
      <c r="AA223" s="66"/>
      <c r="AB223" s="66"/>
      <c r="AC223" s="80"/>
    </row>
    <row r="224" spans="1:68" ht="16.5" customHeight="1" x14ac:dyDescent="0.25">
      <c r="A224" s="63" t="s">
        <v>395</v>
      </c>
      <c r="B224" s="63" t="s">
        <v>396</v>
      </c>
      <c r="C224" s="36">
        <v>4301060404</v>
      </c>
      <c r="D224" s="837">
        <v>4680115882874</v>
      </c>
      <c r="E224" s="83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132</v>
      </c>
      <c r="L224" s="37" t="s">
        <v>45</v>
      </c>
      <c r="M224" s="38" t="s">
        <v>82</v>
      </c>
      <c r="N224" s="38"/>
      <c r="O224" s="37">
        <v>40</v>
      </c>
      <c r="P224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839"/>
      <c r="R224" s="839"/>
      <c r="S224" s="839"/>
      <c r="T224" s="8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397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395</v>
      </c>
      <c r="B225" s="63" t="s">
        <v>398</v>
      </c>
      <c r="C225" s="36">
        <v>4301060360</v>
      </c>
      <c r="D225" s="837">
        <v>4680115882874</v>
      </c>
      <c r="E225" s="83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132</v>
      </c>
      <c r="L225" s="37" t="s">
        <v>45</v>
      </c>
      <c r="M225" s="38" t="s">
        <v>82</v>
      </c>
      <c r="N225" s="38"/>
      <c r="O225" s="37">
        <v>30</v>
      </c>
      <c r="P225" s="9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839"/>
      <c r="R225" s="839"/>
      <c r="S225" s="839"/>
      <c r="T225" s="8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0" t="s">
        <v>399</v>
      </c>
      <c r="AG225" s="78"/>
      <c r="AJ225" s="84" t="s">
        <v>45</v>
      </c>
      <c r="AK225" s="84">
        <v>0</v>
      </c>
      <c r="BB225" s="311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27" customHeight="1" x14ac:dyDescent="0.25">
      <c r="A226" s="63" t="s">
        <v>395</v>
      </c>
      <c r="B226" s="63" t="s">
        <v>400</v>
      </c>
      <c r="C226" s="36">
        <v>4301060460</v>
      </c>
      <c r="D226" s="837">
        <v>4680115882874</v>
      </c>
      <c r="E226" s="837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132</v>
      </c>
      <c r="L226" s="37" t="s">
        <v>45</v>
      </c>
      <c r="M226" s="38" t="s">
        <v>163</v>
      </c>
      <c r="N226" s="38"/>
      <c r="O226" s="37">
        <v>30</v>
      </c>
      <c r="P226" s="958" t="s">
        <v>401</v>
      </c>
      <c r="Q226" s="839"/>
      <c r="R226" s="839"/>
      <c r="S226" s="839"/>
      <c r="T226" s="8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402</v>
      </c>
      <c r="AG226" s="78"/>
      <c r="AJ226" s="84" t="s">
        <v>45</v>
      </c>
      <c r="AK226" s="84">
        <v>0</v>
      </c>
      <c r="BB226" s="313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37.5" customHeight="1" x14ac:dyDescent="0.25">
      <c r="A227" s="63" t="s">
        <v>403</v>
      </c>
      <c r="B227" s="63" t="s">
        <v>404</v>
      </c>
      <c r="C227" s="36">
        <v>4301060359</v>
      </c>
      <c r="D227" s="837">
        <v>4680115884434</v>
      </c>
      <c r="E227" s="837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132</v>
      </c>
      <c r="L227" s="37" t="s">
        <v>45</v>
      </c>
      <c r="M227" s="38" t="s">
        <v>82</v>
      </c>
      <c r="N227" s="38"/>
      <c r="O227" s="37">
        <v>30</v>
      </c>
      <c r="P227" s="9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39"/>
      <c r="R227" s="839"/>
      <c r="S227" s="839"/>
      <c r="T227" s="8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405</v>
      </c>
      <c r="AG227" s="78"/>
      <c r="AJ227" s="84" t="s">
        <v>45</v>
      </c>
      <c r="AK227" s="84">
        <v>0</v>
      </c>
      <c r="BB227" s="315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406</v>
      </c>
      <c r="B228" s="63" t="s">
        <v>407</v>
      </c>
      <c r="C228" s="36">
        <v>4301060375</v>
      </c>
      <c r="D228" s="837">
        <v>4680115880818</v>
      </c>
      <c r="E228" s="83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39"/>
      <c r="R228" s="839"/>
      <c r="S228" s="839"/>
      <c r="T228" s="8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408</v>
      </c>
      <c r="AG228" s="78"/>
      <c r="AJ228" s="84" t="s">
        <v>45</v>
      </c>
      <c r="AK228" s="84">
        <v>0</v>
      </c>
      <c r="BB228" s="317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409</v>
      </c>
      <c r="B229" s="63" t="s">
        <v>410</v>
      </c>
      <c r="C229" s="36">
        <v>4301060389</v>
      </c>
      <c r="D229" s="837">
        <v>4680115880801</v>
      </c>
      <c r="E229" s="837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122</v>
      </c>
      <c r="N229" s="38"/>
      <c r="O229" s="37">
        <v>40</v>
      </c>
      <c r="P229" s="9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39"/>
      <c r="R229" s="839"/>
      <c r="S229" s="839"/>
      <c r="T229" s="8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411</v>
      </c>
      <c r="AG229" s="78"/>
      <c r="AJ229" s="84" t="s">
        <v>45</v>
      </c>
      <c r="AK229" s="84">
        <v>0</v>
      </c>
      <c r="BB229" s="319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844"/>
      <c r="B230" s="844"/>
      <c r="C230" s="844"/>
      <c r="D230" s="844"/>
      <c r="E230" s="844"/>
      <c r="F230" s="844"/>
      <c r="G230" s="844"/>
      <c r="H230" s="844"/>
      <c r="I230" s="844"/>
      <c r="J230" s="844"/>
      <c r="K230" s="844"/>
      <c r="L230" s="844"/>
      <c r="M230" s="844"/>
      <c r="N230" s="844"/>
      <c r="O230" s="845"/>
      <c r="P230" s="841" t="s">
        <v>40</v>
      </c>
      <c r="Q230" s="842"/>
      <c r="R230" s="842"/>
      <c r="S230" s="842"/>
      <c r="T230" s="842"/>
      <c r="U230" s="842"/>
      <c r="V230" s="843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44"/>
      <c r="B231" s="844"/>
      <c r="C231" s="844"/>
      <c r="D231" s="844"/>
      <c r="E231" s="844"/>
      <c r="F231" s="844"/>
      <c r="G231" s="844"/>
      <c r="H231" s="844"/>
      <c r="I231" s="844"/>
      <c r="J231" s="844"/>
      <c r="K231" s="844"/>
      <c r="L231" s="844"/>
      <c r="M231" s="844"/>
      <c r="N231" s="844"/>
      <c r="O231" s="845"/>
      <c r="P231" s="841" t="s">
        <v>40</v>
      </c>
      <c r="Q231" s="842"/>
      <c r="R231" s="842"/>
      <c r="S231" s="842"/>
      <c r="T231" s="842"/>
      <c r="U231" s="842"/>
      <c r="V231" s="843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835" t="s">
        <v>412</v>
      </c>
      <c r="B232" s="835"/>
      <c r="C232" s="835"/>
      <c r="D232" s="835"/>
      <c r="E232" s="835"/>
      <c r="F232" s="835"/>
      <c r="G232" s="835"/>
      <c r="H232" s="835"/>
      <c r="I232" s="835"/>
      <c r="J232" s="835"/>
      <c r="K232" s="835"/>
      <c r="L232" s="835"/>
      <c r="M232" s="835"/>
      <c r="N232" s="835"/>
      <c r="O232" s="835"/>
      <c r="P232" s="835"/>
      <c r="Q232" s="835"/>
      <c r="R232" s="835"/>
      <c r="S232" s="835"/>
      <c r="T232" s="835"/>
      <c r="U232" s="835"/>
      <c r="V232" s="835"/>
      <c r="W232" s="835"/>
      <c r="X232" s="835"/>
      <c r="Y232" s="835"/>
      <c r="Z232" s="835"/>
      <c r="AA232" s="65"/>
      <c r="AB232" s="65"/>
      <c r="AC232" s="79"/>
    </row>
    <row r="233" spans="1:68" ht="14.25" customHeight="1" x14ac:dyDescent="0.25">
      <c r="A233" s="836" t="s">
        <v>118</v>
      </c>
      <c r="B233" s="836"/>
      <c r="C233" s="836"/>
      <c r="D233" s="836"/>
      <c r="E233" s="836"/>
      <c r="F233" s="836"/>
      <c r="G233" s="836"/>
      <c r="H233" s="836"/>
      <c r="I233" s="836"/>
      <c r="J233" s="836"/>
      <c r="K233" s="836"/>
      <c r="L233" s="836"/>
      <c r="M233" s="836"/>
      <c r="N233" s="836"/>
      <c r="O233" s="836"/>
      <c r="P233" s="836"/>
      <c r="Q233" s="836"/>
      <c r="R233" s="836"/>
      <c r="S233" s="836"/>
      <c r="T233" s="836"/>
      <c r="U233" s="836"/>
      <c r="V233" s="836"/>
      <c r="W233" s="836"/>
      <c r="X233" s="836"/>
      <c r="Y233" s="836"/>
      <c r="Z233" s="836"/>
      <c r="AA233" s="66"/>
      <c r="AB233" s="66"/>
      <c r="AC233" s="80"/>
    </row>
    <row r="234" spans="1:68" ht="27" customHeight="1" x14ac:dyDescent="0.25">
      <c r="A234" s="63" t="s">
        <v>413</v>
      </c>
      <c r="B234" s="63" t="s">
        <v>414</v>
      </c>
      <c r="C234" s="36">
        <v>4301011945</v>
      </c>
      <c r="D234" s="837">
        <v>4680115884274</v>
      </c>
      <c r="E234" s="837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123</v>
      </c>
      <c r="L234" s="37" t="s">
        <v>45</v>
      </c>
      <c r="M234" s="38" t="s">
        <v>416</v>
      </c>
      <c r="N234" s="38"/>
      <c r="O234" s="37">
        <v>55</v>
      </c>
      <c r="P23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39"/>
      <c r="R234" s="839"/>
      <c r="S234" s="839"/>
      <c r="T234" s="84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0" t="s">
        <v>415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413</v>
      </c>
      <c r="B235" s="63" t="s">
        <v>417</v>
      </c>
      <c r="C235" s="36">
        <v>4301011717</v>
      </c>
      <c r="D235" s="837">
        <v>4680115884274</v>
      </c>
      <c r="E235" s="83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123</v>
      </c>
      <c r="L235" s="37" t="s">
        <v>45</v>
      </c>
      <c r="M235" s="38" t="s">
        <v>126</v>
      </c>
      <c r="N235" s="38"/>
      <c r="O235" s="37">
        <v>55</v>
      </c>
      <c r="P235" s="9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39"/>
      <c r="R235" s="839"/>
      <c r="S235" s="839"/>
      <c r="T235" s="84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418</v>
      </c>
      <c r="AG235" s="78"/>
      <c r="AJ235" s="84" t="s">
        <v>45</v>
      </c>
      <c r="AK235" s="84">
        <v>0</v>
      </c>
      <c r="BB235" s="323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4301011719</v>
      </c>
      <c r="D236" s="837">
        <v>4680115884298</v>
      </c>
      <c r="E236" s="83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123</v>
      </c>
      <c r="L236" s="37" t="s">
        <v>45</v>
      </c>
      <c r="M236" s="38" t="s">
        <v>126</v>
      </c>
      <c r="N236" s="38"/>
      <c r="O236" s="37">
        <v>55</v>
      </c>
      <c r="P236" s="9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39"/>
      <c r="R236" s="839"/>
      <c r="S236" s="839"/>
      <c r="T236" s="84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421</v>
      </c>
      <c r="AG236" s="78"/>
      <c r="AJ236" s="84" t="s">
        <v>45</v>
      </c>
      <c r="AK236" s="84">
        <v>0</v>
      </c>
      <c r="BB236" s="325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422</v>
      </c>
      <c r="B237" s="63" t="s">
        <v>423</v>
      </c>
      <c r="C237" s="36">
        <v>4301011944</v>
      </c>
      <c r="D237" s="837">
        <v>4680115884250</v>
      </c>
      <c r="E237" s="837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123</v>
      </c>
      <c r="L237" s="37" t="s">
        <v>45</v>
      </c>
      <c r="M237" s="38" t="s">
        <v>416</v>
      </c>
      <c r="N237" s="38"/>
      <c r="O237" s="37">
        <v>55</v>
      </c>
      <c r="P237" s="9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839"/>
      <c r="R237" s="839"/>
      <c r="S237" s="839"/>
      <c r="T237" s="84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26" t="s">
        <v>415</v>
      </c>
      <c r="AG237" s="78"/>
      <c r="AJ237" s="84" t="s">
        <v>45</v>
      </c>
      <c r="AK237" s="84">
        <v>0</v>
      </c>
      <c r="BB237" s="327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422</v>
      </c>
      <c r="B238" s="63" t="s">
        <v>424</v>
      </c>
      <c r="C238" s="36">
        <v>4301011733</v>
      </c>
      <c r="D238" s="837">
        <v>4680115884250</v>
      </c>
      <c r="E238" s="83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123</v>
      </c>
      <c r="L238" s="37" t="s">
        <v>45</v>
      </c>
      <c r="M238" s="38" t="s">
        <v>122</v>
      </c>
      <c r="N238" s="38"/>
      <c r="O238" s="37">
        <v>55</v>
      </c>
      <c r="P238" s="9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39"/>
      <c r="R238" s="839"/>
      <c r="S238" s="839"/>
      <c r="T238" s="84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425</v>
      </c>
      <c r="AG238" s="78"/>
      <c r="AJ238" s="84" t="s">
        <v>45</v>
      </c>
      <c r="AK238" s="84">
        <v>0</v>
      </c>
      <c r="BB238" s="329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426</v>
      </c>
      <c r="B239" s="63" t="s">
        <v>427</v>
      </c>
      <c r="C239" s="36">
        <v>4301011718</v>
      </c>
      <c r="D239" s="837">
        <v>4680115884281</v>
      </c>
      <c r="E239" s="837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132</v>
      </c>
      <c r="L239" s="37" t="s">
        <v>45</v>
      </c>
      <c r="M239" s="38" t="s">
        <v>126</v>
      </c>
      <c r="N239" s="38"/>
      <c r="O239" s="37">
        <v>55</v>
      </c>
      <c r="P239" s="9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39"/>
      <c r="R239" s="839"/>
      <c r="S239" s="839"/>
      <c r="T239" s="84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418</v>
      </c>
      <c r="AG239" s="78"/>
      <c r="AJ239" s="84" t="s">
        <v>45</v>
      </c>
      <c r="AK239" s="84">
        <v>0</v>
      </c>
      <c r="BB239" s="331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428</v>
      </c>
      <c r="B240" s="63" t="s">
        <v>429</v>
      </c>
      <c r="C240" s="36">
        <v>4301011720</v>
      </c>
      <c r="D240" s="837">
        <v>4680115884199</v>
      </c>
      <c r="E240" s="83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132</v>
      </c>
      <c r="L240" s="37" t="s">
        <v>45</v>
      </c>
      <c r="M240" s="38" t="s">
        <v>126</v>
      </c>
      <c r="N240" s="38"/>
      <c r="O240" s="37">
        <v>55</v>
      </c>
      <c r="P240" s="9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39"/>
      <c r="R240" s="839"/>
      <c r="S240" s="839"/>
      <c r="T240" s="84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421</v>
      </c>
      <c r="AG240" s="78"/>
      <c r="AJ240" s="84" t="s">
        <v>45</v>
      </c>
      <c r="AK240" s="84">
        <v>0</v>
      </c>
      <c r="BB240" s="333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430</v>
      </c>
      <c r="B241" s="63" t="s">
        <v>431</v>
      </c>
      <c r="C241" s="36">
        <v>4301011716</v>
      </c>
      <c r="D241" s="837">
        <v>4680115884267</v>
      </c>
      <c r="E241" s="83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132</v>
      </c>
      <c r="L241" s="37" t="s">
        <v>45</v>
      </c>
      <c r="M241" s="38" t="s">
        <v>126</v>
      </c>
      <c r="N241" s="38"/>
      <c r="O241" s="37">
        <v>55</v>
      </c>
      <c r="P241" s="9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39"/>
      <c r="R241" s="839"/>
      <c r="S241" s="839"/>
      <c r="T241" s="84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425</v>
      </c>
      <c r="AG241" s="78"/>
      <c r="AJ241" s="84" t="s">
        <v>45</v>
      </c>
      <c r="AK241" s="84">
        <v>0</v>
      </c>
      <c r="BB241" s="335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844"/>
      <c r="B242" s="844"/>
      <c r="C242" s="844"/>
      <c r="D242" s="844"/>
      <c r="E242" s="844"/>
      <c r="F242" s="844"/>
      <c r="G242" s="844"/>
      <c r="H242" s="844"/>
      <c r="I242" s="844"/>
      <c r="J242" s="844"/>
      <c r="K242" s="844"/>
      <c r="L242" s="844"/>
      <c r="M242" s="844"/>
      <c r="N242" s="844"/>
      <c r="O242" s="845"/>
      <c r="P242" s="841" t="s">
        <v>40</v>
      </c>
      <c r="Q242" s="842"/>
      <c r="R242" s="842"/>
      <c r="S242" s="842"/>
      <c r="T242" s="842"/>
      <c r="U242" s="842"/>
      <c r="V242" s="84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44"/>
      <c r="B243" s="844"/>
      <c r="C243" s="844"/>
      <c r="D243" s="844"/>
      <c r="E243" s="844"/>
      <c r="F243" s="844"/>
      <c r="G243" s="844"/>
      <c r="H243" s="844"/>
      <c r="I243" s="844"/>
      <c r="J243" s="844"/>
      <c r="K243" s="844"/>
      <c r="L243" s="844"/>
      <c r="M243" s="844"/>
      <c r="N243" s="844"/>
      <c r="O243" s="845"/>
      <c r="P243" s="841" t="s">
        <v>40</v>
      </c>
      <c r="Q243" s="842"/>
      <c r="R243" s="842"/>
      <c r="S243" s="842"/>
      <c r="T243" s="842"/>
      <c r="U243" s="842"/>
      <c r="V243" s="84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835" t="s">
        <v>432</v>
      </c>
      <c r="B244" s="835"/>
      <c r="C244" s="835"/>
      <c r="D244" s="835"/>
      <c r="E244" s="835"/>
      <c r="F244" s="835"/>
      <c r="G244" s="835"/>
      <c r="H244" s="835"/>
      <c r="I244" s="835"/>
      <c r="J244" s="835"/>
      <c r="K244" s="835"/>
      <c r="L244" s="835"/>
      <c r="M244" s="835"/>
      <c r="N244" s="835"/>
      <c r="O244" s="835"/>
      <c r="P244" s="835"/>
      <c r="Q244" s="835"/>
      <c r="R244" s="835"/>
      <c r="S244" s="835"/>
      <c r="T244" s="835"/>
      <c r="U244" s="835"/>
      <c r="V244" s="835"/>
      <c r="W244" s="835"/>
      <c r="X244" s="835"/>
      <c r="Y244" s="835"/>
      <c r="Z244" s="835"/>
      <c r="AA244" s="65"/>
      <c r="AB244" s="65"/>
      <c r="AC244" s="79"/>
    </row>
    <row r="245" spans="1:68" ht="14.25" customHeight="1" x14ac:dyDescent="0.25">
      <c r="A245" s="836" t="s">
        <v>118</v>
      </c>
      <c r="B245" s="836"/>
      <c r="C245" s="836"/>
      <c r="D245" s="836"/>
      <c r="E245" s="836"/>
      <c r="F245" s="836"/>
      <c r="G245" s="836"/>
      <c r="H245" s="836"/>
      <c r="I245" s="836"/>
      <c r="J245" s="836"/>
      <c r="K245" s="836"/>
      <c r="L245" s="836"/>
      <c r="M245" s="836"/>
      <c r="N245" s="836"/>
      <c r="O245" s="836"/>
      <c r="P245" s="836"/>
      <c r="Q245" s="836"/>
      <c r="R245" s="836"/>
      <c r="S245" s="836"/>
      <c r="T245" s="836"/>
      <c r="U245" s="836"/>
      <c r="V245" s="836"/>
      <c r="W245" s="836"/>
      <c r="X245" s="836"/>
      <c r="Y245" s="836"/>
      <c r="Z245" s="836"/>
      <c r="AA245" s="66"/>
      <c r="AB245" s="66"/>
      <c r="AC245" s="80"/>
    </row>
    <row r="246" spans="1:68" ht="27" customHeight="1" x14ac:dyDescent="0.25">
      <c r="A246" s="63" t="s">
        <v>433</v>
      </c>
      <c r="B246" s="63" t="s">
        <v>434</v>
      </c>
      <c r="C246" s="36">
        <v>4301011942</v>
      </c>
      <c r="D246" s="837">
        <v>4680115884137</v>
      </c>
      <c r="E246" s="837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123</v>
      </c>
      <c r="L246" s="37" t="s">
        <v>45</v>
      </c>
      <c r="M246" s="38" t="s">
        <v>416</v>
      </c>
      <c r="N246" s="38"/>
      <c r="O246" s="37">
        <v>55</v>
      </c>
      <c r="P246" s="9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39"/>
      <c r="R246" s="839"/>
      <c r="S246" s="839"/>
      <c r="T246" s="84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6" t="s">
        <v>435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433</v>
      </c>
      <c r="B247" s="63" t="s">
        <v>436</v>
      </c>
      <c r="C247" s="36">
        <v>4301011826</v>
      </c>
      <c r="D247" s="837">
        <v>4680115884137</v>
      </c>
      <c r="E247" s="837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123</v>
      </c>
      <c r="L247" s="37" t="s">
        <v>45</v>
      </c>
      <c r="M247" s="38" t="s">
        <v>126</v>
      </c>
      <c r="N247" s="38"/>
      <c r="O247" s="37">
        <v>55</v>
      </c>
      <c r="P247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39"/>
      <c r="R247" s="839"/>
      <c r="S247" s="839"/>
      <c r="T247" s="84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437</v>
      </c>
      <c r="AG247" s="78"/>
      <c r="AJ247" s="84" t="s">
        <v>45</v>
      </c>
      <c r="AK247" s="84">
        <v>0</v>
      </c>
      <c r="BB247" s="339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438</v>
      </c>
      <c r="B248" s="63" t="s">
        <v>439</v>
      </c>
      <c r="C248" s="36">
        <v>4301011724</v>
      </c>
      <c r="D248" s="837">
        <v>4680115884236</v>
      </c>
      <c r="E248" s="83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123</v>
      </c>
      <c r="L248" s="37" t="s">
        <v>45</v>
      </c>
      <c r="M248" s="38" t="s">
        <v>126</v>
      </c>
      <c r="N248" s="38"/>
      <c r="O248" s="37">
        <v>55</v>
      </c>
      <c r="P248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39"/>
      <c r="R248" s="839"/>
      <c r="S248" s="839"/>
      <c r="T248" s="84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440</v>
      </c>
      <c r="AG248" s="78"/>
      <c r="AJ248" s="84" t="s">
        <v>45</v>
      </c>
      <c r="AK248" s="84">
        <v>0</v>
      </c>
      <c r="BB248" s="341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441</v>
      </c>
      <c r="B249" s="63" t="s">
        <v>442</v>
      </c>
      <c r="C249" s="36">
        <v>4301011941</v>
      </c>
      <c r="D249" s="837">
        <v>4680115884175</v>
      </c>
      <c r="E249" s="837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123</v>
      </c>
      <c r="L249" s="37" t="s">
        <v>45</v>
      </c>
      <c r="M249" s="38" t="s">
        <v>416</v>
      </c>
      <c r="N249" s="38"/>
      <c r="O249" s="37">
        <v>55</v>
      </c>
      <c r="P249" s="9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39"/>
      <c r="R249" s="839"/>
      <c r="S249" s="839"/>
      <c r="T249" s="84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441</v>
      </c>
      <c r="B250" s="63" t="s">
        <v>443</v>
      </c>
      <c r="C250" s="36">
        <v>4301011721</v>
      </c>
      <c r="D250" s="837">
        <v>4680115884175</v>
      </c>
      <c r="E250" s="837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123</v>
      </c>
      <c r="L250" s="37" t="s">
        <v>45</v>
      </c>
      <c r="M250" s="38" t="s">
        <v>126</v>
      </c>
      <c r="N250" s="38"/>
      <c r="O250" s="37">
        <v>55</v>
      </c>
      <c r="P250" s="9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39"/>
      <c r="R250" s="839"/>
      <c r="S250" s="839"/>
      <c r="T250" s="84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444</v>
      </c>
      <c r="AG250" s="78"/>
      <c r="AJ250" s="84" t="s">
        <v>45</v>
      </c>
      <c r="AK250" s="84">
        <v>0</v>
      </c>
      <c r="BB250" s="345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445</v>
      </c>
      <c r="B251" s="63" t="s">
        <v>446</v>
      </c>
      <c r="C251" s="36">
        <v>4301011824</v>
      </c>
      <c r="D251" s="837">
        <v>4680115884144</v>
      </c>
      <c r="E251" s="83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132</v>
      </c>
      <c r="L251" s="37" t="s">
        <v>45</v>
      </c>
      <c r="M251" s="38" t="s">
        <v>126</v>
      </c>
      <c r="N251" s="38"/>
      <c r="O251" s="37">
        <v>55</v>
      </c>
      <c r="P251" s="9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39"/>
      <c r="R251" s="839"/>
      <c r="S251" s="839"/>
      <c r="T251" s="84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437</v>
      </c>
      <c r="AG251" s="78"/>
      <c r="AJ251" s="84" t="s">
        <v>45</v>
      </c>
      <c r="AK251" s="84">
        <v>0</v>
      </c>
      <c r="BB251" s="347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447</v>
      </c>
      <c r="B252" s="63" t="s">
        <v>448</v>
      </c>
      <c r="C252" s="36">
        <v>4301011963</v>
      </c>
      <c r="D252" s="837">
        <v>4680115885288</v>
      </c>
      <c r="E252" s="83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132</v>
      </c>
      <c r="L252" s="37" t="s">
        <v>45</v>
      </c>
      <c r="M252" s="38" t="s">
        <v>126</v>
      </c>
      <c r="N252" s="38"/>
      <c r="O252" s="37">
        <v>55</v>
      </c>
      <c r="P25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39"/>
      <c r="R252" s="839"/>
      <c r="S252" s="839"/>
      <c r="T252" s="84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449</v>
      </c>
      <c r="AG252" s="78"/>
      <c r="AJ252" s="84" t="s">
        <v>45</v>
      </c>
      <c r="AK252" s="84">
        <v>0</v>
      </c>
      <c r="BB252" s="349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450</v>
      </c>
      <c r="B253" s="63" t="s">
        <v>451</v>
      </c>
      <c r="C253" s="36">
        <v>4301011726</v>
      </c>
      <c r="D253" s="837">
        <v>4680115884182</v>
      </c>
      <c r="E253" s="83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132</v>
      </c>
      <c r="L253" s="37" t="s">
        <v>45</v>
      </c>
      <c r="M253" s="38" t="s">
        <v>126</v>
      </c>
      <c r="N253" s="38"/>
      <c r="O253" s="37">
        <v>55</v>
      </c>
      <c r="P253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39"/>
      <c r="R253" s="839"/>
      <c r="S253" s="839"/>
      <c r="T253" s="84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440</v>
      </c>
      <c r="AG253" s="78"/>
      <c r="AJ253" s="84" t="s">
        <v>45</v>
      </c>
      <c r="AK253" s="84">
        <v>0</v>
      </c>
      <c r="BB253" s="351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452</v>
      </c>
      <c r="B254" s="63" t="s">
        <v>453</v>
      </c>
      <c r="C254" s="36">
        <v>4301011722</v>
      </c>
      <c r="D254" s="837">
        <v>4680115884205</v>
      </c>
      <c r="E254" s="8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132</v>
      </c>
      <c r="L254" s="37" t="s">
        <v>45</v>
      </c>
      <c r="M254" s="38" t="s">
        <v>126</v>
      </c>
      <c r="N254" s="38"/>
      <c r="O254" s="37">
        <v>55</v>
      </c>
      <c r="P254" s="9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39"/>
      <c r="R254" s="839"/>
      <c r="S254" s="839"/>
      <c r="T254" s="84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444</v>
      </c>
      <c r="AG254" s="78"/>
      <c r="AJ254" s="84" t="s">
        <v>45</v>
      </c>
      <c r="AK254" s="84">
        <v>0</v>
      </c>
      <c r="BB254" s="353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844"/>
      <c r="B255" s="844"/>
      <c r="C255" s="844"/>
      <c r="D255" s="844"/>
      <c r="E255" s="844"/>
      <c r="F255" s="844"/>
      <c r="G255" s="844"/>
      <c r="H255" s="844"/>
      <c r="I255" s="844"/>
      <c r="J255" s="844"/>
      <c r="K255" s="844"/>
      <c r="L255" s="844"/>
      <c r="M255" s="844"/>
      <c r="N255" s="844"/>
      <c r="O255" s="845"/>
      <c r="P255" s="841" t="s">
        <v>40</v>
      </c>
      <c r="Q255" s="842"/>
      <c r="R255" s="842"/>
      <c r="S255" s="842"/>
      <c r="T255" s="842"/>
      <c r="U255" s="842"/>
      <c r="V255" s="84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44"/>
      <c r="B256" s="844"/>
      <c r="C256" s="844"/>
      <c r="D256" s="844"/>
      <c r="E256" s="844"/>
      <c r="F256" s="844"/>
      <c r="G256" s="844"/>
      <c r="H256" s="844"/>
      <c r="I256" s="844"/>
      <c r="J256" s="844"/>
      <c r="K256" s="844"/>
      <c r="L256" s="844"/>
      <c r="M256" s="844"/>
      <c r="N256" s="844"/>
      <c r="O256" s="845"/>
      <c r="P256" s="841" t="s">
        <v>40</v>
      </c>
      <c r="Q256" s="842"/>
      <c r="R256" s="842"/>
      <c r="S256" s="842"/>
      <c r="T256" s="842"/>
      <c r="U256" s="842"/>
      <c r="V256" s="84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36" t="s">
        <v>166</v>
      </c>
      <c r="B257" s="836"/>
      <c r="C257" s="836"/>
      <c r="D257" s="836"/>
      <c r="E257" s="836"/>
      <c r="F257" s="836"/>
      <c r="G257" s="836"/>
      <c r="H257" s="836"/>
      <c r="I257" s="836"/>
      <c r="J257" s="836"/>
      <c r="K257" s="836"/>
      <c r="L257" s="836"/>
      <c r="M257" s="836"/>
      <c r="N257" s="836"/>
      <c r="O257" s="836"/>
      <c r="P257" s="836"/>
      <c r="Q257" s="836"/>
      <c r="R257" s="836"/>
      <c r="S257" s="836"/>
      <c r="T257" s="836"/>
      <c r="U257" s="836"/>
      <c r="V257" s="836"/>
      <c r="W257" s="836"/>
      <c r="X257" s="836"/>
      <c r="Y257" s="836"/>
      <c r="Z257" s="836"/>
      <c r="AA257" s="66"/>
      <c r="AB257" s="66"/>
      <c r="AC257" s="80"/>
    </row>
    <row r="258" spans="1:68" ht="27" customHeight="1" x14ac:dyDescent="0.25">
      <c r="A258" s="63" t="s">
        <v>454</v>
      </c>
      <c r="B258" s="63" t="s">
        <v>455</v>
      </c>
      <c r="C258" s="36">
        <v>4301020340</v>
      </c>
      <c r="D258" s="837">
        <v>4680115885721</v>
      </c>
      <c r="E258" s="83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122</v>
      </c>
      <c r="N258" s="38"/>
      <c r="O258" s="37">
        <v>50</v>
      </c>
      <c r="P258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39"/>
      <c r="R258" s="839"/>
      <c r="S258" s="839"/>
      <c r="T258" s="84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456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44"/>
      <c r="B259" s="844"/>
      <c r="C259" s="844"/>
      <c r="D259" s="844"/>
      <c r="E259" s="844"/>
      <c r="F259" s="844"/>
      <c r="G259" s="844"/>
      <c r="H259" s="844"/>
      <c r="I259" s="844"/>
      <c r="J259" s="844"/>
      <c r="K259" s="844"/>
      <c r="L259" s="844"/>
      <c r="M259" s="844"/>
      <c r="N259" s="844"/>
      <c r="O259" s="845"/>
      <c r="P259" s="841" t="s">
        <v>40</v>
      </c>
      <c r="Q259" s="842"/>
      <c r="R259" s="842"/>
      <c r="S259" s="842"/>
      <c r="T259" s="842"/>
      <c r="U259" s="842"/>
      <c r="V259" s="84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44"/>
      <c r="B260" s="844"/>
      <c r="C260" s="844"/>
      <c r="D260" s="844"/>
      <c r="E260" s="844"/>
      <c r="F260" s="844"/>
      <c r="G260" s="844"/>
      <c r="H260" s="844"/>
      <c r="I260" s="844"/>
      <c r="J260" s="844"/>
      <c r="K260" s="844"/>
      <c r="L260" s="844"/>
      <c r="M260" s="844"/>
      <c r="N260" s="844"/>
      <c r="O260" s="845"/>
      <c r="P260" s="841" t="s">
        <v>40</v>
      </c>
      <c r="Q260" s="842"/>
      <c r="R260" s="842"/>
      <c r="S260" s="842"/>
      <c r="T260" s="842"/>
      <c r="U260" s="842"/>
      <c r="V260" s="84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35" t="s">
        <v>457</v>
      </c>
      <c r="B261" s="835"/>
      <c r="C261" s="835"/>
      <c r="D261" s="835"/>
      <c r="E261" s="835"/>
      <c r="F261" s="835"/>
      <c r="G261" s="835"/>
      <c r="H261" s="835"/>
      <c r="I261" s="835"/>
      <c r="J261" s="835"/>
      <c r="K261" s="835"/>
      <c r="L261" s="835"/>
      <c r="M261" s="835"/>
      <c r="N261" s="835"/>
      <c r="O261" s="835"/>
      <c r="P261" s="835"/>
      <c r="Q261" s="835"/>
      <c r="R261" s="835"/>
      <c r="S261" s="835"/>
      <c r="T261" s="835"/>
      <c r="U261" s="835"/>
      <c r="V261" s="835"/>
      <c r="W261" s="835"/>
      <c r="X261" s="835"/>
      <c r="Y261" s="835"/>
      <c r="Z261" s="835"/>
      <c r="AA261" s="65"/>
      <c r="AB261" s="65"/>
      <c r="AC261" s="79"/>
    </row>
    <row r="262" spans="1:68" ht="14.25" customHeight="1" x14ac:dyDescent="0.25">
      <c r="A262" s="836" t="s">
        <v>118</v>
      </c>
      <c r="B262" s="836"/>
      <c r="C262" s="836"/>
      <c r="D262" s="836"/>
      <c r="E262" s="836"/>
      <c r="F262" s="836"/>
      <c r="G262" s="836"/>
      <c r="H262" s="836"/>
      <c r="I262" s="836"/>
      <c r="J262" s="836"/>
      <c r="K262" s="836"/>
      <c r="L262" s="836"/>
      <c r="M262" s="836"/>
      <c r="N262" s="836"/>
      <c r="O262" s="836"/>
      <c r="P262" s="836"/>
      <c r="Q262" s="836"/>
      <c r="R262" s="836"/>
      <c r="S262" s="836"/>
      <c r="T262" s="836"/>
      <c r="U262" s="836"/>
      <c r="V262" s="836"/>
      <c r="W262" s="836"/>
      <c r="X262" s="836"/>
      <c r="Y262" s="836"/>
      <c r="Z262" s="836"/>
      <c r="AA262" s="66"/>
      <c r="AB262" s="66"/>
      <c r="AC262" s="80"/>
    </row>
    <row r="263" spans="1:68" ht="27" customHeight="1" x14ac:dyDescent="0.25">
      <c r="A263" s="63" t="s">
        <v>458</v>
      </c>
      <c r="B263" s="63" t="s">
        <v>459</v>
      </c>
      <c r="C263" s="36">
        <v>4301011855</v>
      </c>
      <c r="D263" s="837">
        <v>4680115885837</v>
      </c>
      <c r="E263" s="83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123</v>
      </c>
      <c r="L263" s="37" t="s">
        <v>45</v>
      </c>
      <c r="M263" s="38" t="s">
        <v>126</v>
      </c>
      <c r="N263" s="38"/>
      <c r="O263" s="37">
        <v>55</v>
      </c>
      <c r="P263" s="9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39"/>
      <c r="R263" s="839"/>
      <c r="S263" s="839"/>
      <c r="T263" s="84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7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460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8">IFERROR(X263*I263/H263,"0")</f>
        <v>0</v>
      </c>
      <c r="BN263" s="78">
        <f t="shared" ref="BN263:BN271" si="69">IFERROR(Y263*I263/H263,"0")</f>
        <v>0</v>
      </c>
      <c r="BO263" s="78">
        <f t="shared" ref="BO263:BO271" si="70">IFERROR(1/J263*(X263/H263),"0")</f>
        <v>0</v>
      </c>
      <c r="BP263" s="78">
        <f t="shared" ref="BP263:BP271" si="71">IFERROR(1/J263*(Y263/H263),"0")</f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4301011850</v>
      </c>
      <c r="D264" s="837">
        <v>4680115885806</v>
      </c>
      <c r="E264" s="83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123</v>
      </c>
      <c r="L264" s="37" t="s">
        <v>45</v>
      </c>
      <c r="M264" s="38" t="s">
        <v>126</v>
      </c>
      <c r="N264" s="38"/>
      <c r="O264" s="37">
        <v>55</v>
      </c>
      <c r="P264" s="9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39"/>
      <c r="R264" s="839"/>
      <c r="S264" s="839"/>
      <c r="T264" s="84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463</v>
      </c>
      <c r="AG264" s="78"/>
      <c r="AJ264" s="84" t="s">
        <v>45</v>
      </c>
      <c r="AK264" s="84">
        <v>0</v>
      </c>
      <c r="BB264" s="359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461</v>
      </c>
      <c r="B265" s="63" t="s">
        <v>464</v>
      </c>
      <c r="C265" s="36">
        <v>4301011910</v>
      </c>
      <c r="D265" s="837">
        <v>4680115885806</v>
      </c>
      <c r="E265" s="837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123</v>
      </c>
      <c r="L265" s="37" t="s">
        <v>45</v>
      </c>
      <c r="M265" s="38" t="s">
        <v>416</v>
      </c>
      <c r="N265" s="38"/>
      <c r="O265" s="37">
        <v>55</v>
      </c>
      <c r="P265" s="9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39"/>
      <c r="R265" s="839"/>
      <c r="S265" s="839"/>
      <c r="T265" s="84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465</v>
      </c>
      <c r="AG265" s="78"/>
      <c r="AJ265" s="84" t="s">
        <v>45</v>
      </c>
      <c r="AK265" s="84">
        <v>0</v>
      </c>
      <c r="BB265" s="361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37.5" customHeight="1" x14ac:dyDescent="0.25">
      <c r="A266" s="63" t="s">
        <v>466</v>
      </c>
      <c r="B266" s="63" t="s">
        <v>467</v>
      </c>
      <c r="C266" s="36">
        <v>4301011853</v>
      </c>
      <c r="D266" s="837">
        <v>4680115885851</v>
      </c>
      <c r="E266" s="83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123</v>
      </c>
      <c r="L266" s="37" t="s">
        <v>45</v>
      </c>
      <c r="M266" s="38" t="s">
        <v>126</v>
      </c>
      <c r="N266" s="38"/>
      <c r="O266" s="37">
        <v>55</v>
      </c>
      <c r="P266" s="9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39"/>
      <c r="R266" s="839"/>
      <c r="S266" s="839"/>
      <c r="T266" s="84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468</v>
      </c>
      <c r="AG266" s="78"/>
      <c r="AJ266" s="84" t="s">
        <v>45</v>
      </c>
      <c r="AK266" s="84">
        <v>0</v>
      </c>
      <c r="BB266" s="363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469</v>
      </c>
      <c r="B267" s="63" t="s">
        <v>470</v>
      </c>
      <c r="C267" s="36">
        <v>4301011313</v>
      </c>
      <c r="D267" s="837">
        <v>4607091385984</v>
      </c>
      <c r="E267" s="83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123</v>
      </c>
      <c r="L267" s="37" t="s">
        <v>45</v>
      </c>
      <c r="M267" s="38" t="s">
        <v>126</v>
      </c>
      <c r="N267" s="38"/>
      <c r="O267" s="37">
        <v>55</v>
      </c>
      <c r="P267" s="9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39"/>
      <c r="R267" s="839"/>
      <c r="S267" s="839"/>
      <c r="T267" s="84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471</v>
      </c>
      <c r="AG267" s="78"/>
      <c r="AJ267" s="84" t="s">
        <v>45</v>
      </c>
      <c r="AK267" s="84">
        <v>0</v>
      </c>
      <c r="BB267" s="365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27" customHeight="1" x14ac:dyDescent="0.25">
      <c r="A268" s="63" t="s">
        <v>472</v>
      </c>
      <c r="B268" s="63" t="s">
        <v>473</v>
      </c>
      <c r="C268" s="36">
        <v>4301011852</v>
      </c>
      <c r="D268" s="837">
        <v>4680115885844</v>
      </c>
      <c r="E268" s="837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132</v>
      </c>
      <c r="L268" s="37" t="s">
        <v>45</v>
      </c>
      <c r="M268" s="38" t="s">
        <v>126</v>
      </c>
      <c r="N268" s="38"/>
      <c r="O268" s="37">
        <v>55</v>
      </c>
      <c r="P268" s="9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39"/>
      <c r="R268" s="839"/>
      <c r="S268" s="839"/>
      <c r="T268" s="84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474</v>
      </c>
      <c r="AG268" s="78"/>
      <c r="AJ268" s="84" t="s">
        <v>45</v>
      </c>
      <c r="AK268" s="84">
        <v>0</v>
      </c>
      <c r="BB268" s="367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475</v>
      </c>
      <c r="B269" s="63" t="s">
        <v>476</v>
      </c>
      <c r="C269" s="36">
        <v>4301011319</v>
      </c>
      <c r="D269" s="837">
        <v>4607091387469</v>
      </c>
      <c r="E269" s="837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132</v>
      </c>
      <c r="L269" s="37" t="s">
        <v>45</v>
      </c>
      <c r="M269" s="38" t="s">
        <v>126</v>
      </c>
      <c r="N269" s="38"/>
      <c r="O269" s="37">
        <v>55</v>
      </c>
      <c r="P269" s="98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39"/>
      <c r="R269" s="839"/>
      <c r="S269" s="839"/>
      <c r="T269" s="84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477</v>
      </c>
      <c r="AG269" s="78"/>
      <c r="AJ269" s="84" t="s">
        <v>45</v>
      </c>
      <c r="AK269" s="84">
        <v>0</v>
      </c>
      <c r="BB269" s="369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478</v>
      </c>
      <c r="B270" s="63" t="s">
        <v>479</v>
      </c>
      <c r="C270" s="36">
        <v>4301011851</v>
      </c>
      <c r="D270" s="837">
        <v>4680115885820</v>
      </c>
      <c r="E270" s="83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132</v>
      </c>
      <c r="L270" s="37" t="s">
        <v>45</v>
      </c>
      <c r="M270" s="38" t="s">
        <v>126</v>
      </c>
      <c r="N270" s="38"/>
      <c r="O270" s="37">
        <v>55</v>
      </c>
      <c r="P270" s="9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39"/>
      <c r="R270" s="839"/>
      <c r="S270" s="839"/>
      <c r="T270" s="84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480</v>
      </c>
      <c r="AG270" s="78"/>
      <c r="AJ270" s="84" t="s">
        <v>45</v>
      </c>
      <c r="AK270" s="84">
        <v>0</v>
      </c>
      <c r="BB270" s="371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481</v>
      </c>
      <c r="B271" s="63" t="s">
        <v>482</v>
      </c>
      <c r="C271" s="36">
        <v>4301011316</v>
      </c>
      <c r="D271" s="837">
        <v>4607091387438</v>
      </c>
      <c r="E271" s="837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132</v>
      </c>
      <c r="L271" s="37" t="s">
        <v>45</v>
      </c>
      <c r="M271" s="38" t="s">
        <v>126</v>
      </c>
      <c r="N271" s="38"/>
      <c r="O271" s="37">
        <v>55</v>
      </c>
      <c r="P271" s="9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39"/>
      <c r="R271" s="839"/>
      <c r="S271" s="839"/>
      <c r="T271" s="84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483</v>
      </c>
      <c r="AG271" s="78"/>
      <c r="AJ271" s="84" t="s">
        <v>45</v>
      </c>
      <c r="AK271" s="84">
        <v>0</v>
      </c>
      <c r="BB271" s="373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x14ac:dyDescent="0.2">
      <c r="A272" s="844"/>
      <c r="B272" s="844"/>
      <c r="C272" s="844"/>
      <c r="D272" s="844"/>
      <c r="E272" s="844"/>
      <c r="F272" s="844"/>
      <c r="G272" s="844"/>
      <c r="H272" s="844"/>
      <c r="I272" s="844"/>
      <c r="J272" s="844"/>
      <c r="K272" s="844"/>
      <c r="L272" s="844"/>
      <c r="M272" s="844"/>
      <c r="N272" s="844"/>
      <c r="O272" s="845"/>
      <c r="P272" s="841" t="s">
        <v>40</v>
      </c>
      <c r="Q272" s="842"/>
      <c r="R272" s="842"/>
      <c r="S272" s="842"/>
      <c r="T272" s="842"/>
      <c r="U272" s="842"/>
      <c r="V272" s="843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4"/>
      <c r="B273" s="844"/>
      <c r="C273" s="844"/>
      <c r="D273" s="844"/>
      <c r="E273" s="844"/>
      <c r="F273" s="844"/>
      <c r="G273" s="844"/>
      <c r="H273" s="844"/>
      <c r="I273" s="844"/>
      <c r="J273" s="844"/>
      <c r="K273" s="844"/>
      <c r="L273" s="844"/>
      <c r="M273" s="844"/>
      <c r="N273" s="844"/>
      <c r="O273" s="845"/>
      <c r="P273" s="841" t="s">
        <v>40</v>
      </c>
      <c r="Q273" s="842"/>
      <c r="R273" s="842"/>
      <c r="S273" s="842"/>
      <c r="T273" s="842"/>
      <c r="U273" s="842"/>
      <c r="V273" s="843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35" t="s">
        <v>484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5"/>
      <c r="AB274" s="65"/>
      <c r="AC274" s="79"/>
    </row>
    <row r="275" spans="1:68" ht="14.25" customHeight="1" x14ac:dyDescent="0.25">
      <c r="A275" s="836" t="s">
        <v>118</v>
      </c>
      <c r="B275" s="836"/>
      <c r="C275" s="836"/>
      <c r="D275" s="836"/>
      <c r="E275" s="836"/>
      <c r="F275" s="836"/>
      <c r="G275" s="836"/>
      <c r="H275" s="836"/>
      <c r="I275" s="836"/>
      <c r="J275" s="836"/>
      <c r="K275" s="836"/>
      <c r="L275" s="836"/>
      <c r="M275" s="836"/>
      <c r="N275" s="836"/>
      <c r="O275" s="836"/>
      <c r="P275" s="836"/>
      <c r="Q275" s="836"/>
      <c r="R275" s="836"/>
      <c r="S275" s="836"/>
      <c r="T275" s="836"/>
      <c r="U275" s="836"/>
      <c r="V275" s="836"/>
      <c r="W275" s="836"/>
      <c r="X275" s="836"/>
      <c r="Y275" s="836"/>
      <c r="Z275" s="836"/>
      <c r="AA275" s="66"/>
      <c r="AB275" s="66"/>
      <c r="AC275" s="80"/>
    </row>
    <row r="276" spans="1:68" ht="27" customHeight="1" x14ac:dyDescent="0.25">
      <c r="A276" s="63" t="s">
        <v>485</v>
      </c>
      <c r="B276" s="63" t="s">
        <v>486</v>
      </c>
      <c r="C276" s="36">
        <v>4301011876</v>
      </c>
      <c r="D276" s="837">
        <v>4680115885707</v>
      </c>
      <c r="E276" s="83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123</v>
      </c>
      <c r="L276" s="37" t="s">
        <v>45</v>
      </c>
      <c r="M276" s="38" t="s">
        <v>126</v>
      </c>
      <c r="N276" s="38"/>
      <c r="O276" s="37">
        <v>31</v>
      </c>
      <c r="P276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39"/>
      <c r="R276" s="839"/>
      <c r="S276" s="839"/>
      <c r="T276" s="84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425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44"/>
      <c r="B277" s="844"/>
      <c r="C277" s="844"/>
      <c r="D277" s="844"/>
      <c r="E277" s="844"/>
      <c r="F277" s="844"/>
      <c r="G277" s="844"/>
      <c r="H277" s="844"/>
      <c r="I277" s="844"/>
      <c r="J277" s="844"/>
      <c r="K277" s="844"/>
      <c r="L277" s="844"/>
      <c r="M277" s="844"/>
      <c r="N277" s="844"/>
      <c r="O277" s="845"/>
      <c r="P277" s="841" t="s">
        <v>40</v>
      </c>
      <c r="Q277" s="842"/>
      <c r="R277" s="842"/>
      <c r="S277" s="842"/>
      <c r="T277" s="842"/>
      <c r="U277" s="842"/>
      <c r="V277" s="84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44"/>
      <c r="B278" s="844"/>
      <c r="C278" s="844"/>
      <c r="D278" s="844"/>
      <c r="E278" s="844"/>
      <c r="F278" s="844"/>
      <c r="G278" s="844"/>
      <c r="H278" s="844"/>
      <c r="I278" s="844"/>
      <c r="J278" s="844"/>
      <c r="K278" s="844"/>
      <c r="L278" s="844"/>
      <c r="M278" s="844"/>
      <c r="N278" s="844"/>
      <c r="O278" s="845"/>
      <c r="P278" s="841" t="s">
        <v>40</v>
      </c>
      <c r="Q278" s="842"/>
      <c r="R278" s="842"/>
      <c r="S278" s="842"/>
      <c r="T278" s="842"/>
      <c r="U278" s="842"/>
      <c r="V278" s="84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35" t="s">
        <v>487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5"/>
      <c r="AB279" s="65"/>
      <c r="AC279" s="79"/>
    </row>
    <row r="280" spans="1:68" ht="14.25" customHeight="1" x14ac:dyDescent="0.25">
      <c r="A280" s="836" t="s">
        <v>118</v>
      </c>
      <c r="B280" s="836"/>
      <c r="C280" s="836"/>
      <c r="D280" s="836"/>
      <c r="E280" s="836"/>
      <c r="F280" s="836"/>
      <c r="G280" s="836"/>
      <c r="H280" s="836"/>
      <c r="I280" s="836"/>
      <c r="J280" s="836"/>
      <c r="K280" s="836"/>
      <c r="L280" s="836"/>
      <c r="M280" s="836"/>
      <c r="N280" s="836"/>
      <c r="O280" s="836"/>
      <c r="P280" s="836"/>
      <c r="Q280" s="836"/>
      <c r="R280" s="836"/>
      <c r="S280" s="836"/>
      <c r="T280" s="836"/>
      <c r="U280" s="836"/>
      <c r="V280" s="836"/>
      <c r="W280" s="836"/>
      <c r="X280" s="836"/>
      <c r="Y280" s="836"/>
      <c r="Z280" s="836"/>
      <c r="AA280" s="66"/>
      <c r="AB280" s="66"/>
      <c r="AC280" s="80"/>
    </row>
    <row r="281" spans="1:68" ht="27" customHeight="1" x14ac:dyDescent="0.25">
      <c r="A281" s="63" t="s">
        <v>488</v>
      </c>
      <c r="B281" s="63" t="s">
        <v>489</v>
      </c>
      <c r="C281" s="36">
        <v>4301011223</v>
      </c>
      <c r="D281" s="837">
        <v>4607091383423</v>
      </c>
      <c r="E281" s="83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123</v>
      </c>
      <c r="L281" s="37" t="s">
        <v>45</v>
      </c>
      <c r="M281" s="38" t="s">
        <v>122</v>
      </c>
      <c r="N281" s="38"/>
      <c r="O281" s="37">
        <v>35</v>
      </c>
      <c r="P281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39"/>
      <c r="R281" s="839"/>
      <c r="S281" s="839"/>
      <c r="T281" s="84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125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490</v>
      </c>
      <c r="B282" s="63" t="s">
        <v>491</v>
      </c>
      <c r="C282" s="36">
        <v>4301012099</v>
      </c>
      <c r="D282" s="837">
        <v>4680115885691</v>
      </c>
      <c r="E282" s="83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123</v>
      </c>
      <c r="L282" s="37" t="s">
        <v>45</v>
      </c>
      <c r="M282" s="38" t="s">
        <v>122</v>
      </c>
      <c r="N282" s="38"/>
      <c r="O282" s="37">
        <v>30</v>
      </c>
      <c r="P282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39"/>
      <c r="R282" s="839"/>
      <c r="S282" s="839"/>
      <c r="T282" s="84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492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493</v>
      </c>
      <c r="B283" s="63" t="s">
        <v>494</v>
      </c>
      <c r="C283" s="36">
        <v>4301012098</v>
      </c>
      <c r="D283" s="837">
        <v>4680115885660</v>
      </c>
      <c r="E283" s="83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123</v>
      </c>
      <c r="L283" s="37" t="s">
        <v>45</v>
      </c>
      <c r="M283" s="38" t="s">
        <v>122</v>
      </c>
      <c r="N283" s="38"/>
      <c r="O283" s="37">
        <v>35</v>
      </c>
      <c r="P283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39"/>
      <c r="R283" s="839"/>
      <c r="S283" s="839"/>
      <c r="T283" s="84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495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44"/>
      <c r="B284" s="844"/>
      <c r="C284" s="844"/>
      <c r="D284" s="844"/>
      <c r="E284" s="844"/>
      <c r="F284" s="844"/>
      <c r="G284" s="844"/>
      <c r="H284" s="844"/>
      <c r="I284" s="844"/>
      <c r="J284" s="844"/>
      <c r="K284" s="844"/>
      <c r="L284" s="844"/>
      <c r="M284" s="844"/>
      <c r="N284" s="844"/>
      <c r="O284" s="845"/>
      <c r="P284" s="841" t="s">
        <v>40</v>
      </c>
      <c r="Q284" s="842"/>
      <c r="R284" s="842"/>
      <c r="S284" s="842"/>
      <c r="T284" s="842"/>
      <c r="U284" s="842"/>
      <c r="V284" s="84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44"/>
      <c r="B285" s="844"/>
      <c r="C285" s="844"/>
      <c r="D285" s="844"/>
      <c r="E285" s="844"/>
      <c r="F285" s="844"/>
      <c r="G285" s="844"/>
      <c r="H285" s="844"/>
      <c r="I285" s="844"/>
      <c r="J285" s="844"/>
      <c r="K285" s="844"/>
      <c r="L285" s="844"/>
      <c r="M285" s="844"/>
      <c r="N285" s="844"/>
      <c r="O285" s="845"/>
      <c r="P285" s="841" t="s">
        <v>40</v>
      </c>
      <c r="Q285" s="842"/>
      <c r="R285" s="842"/>
      <c r="S285" s="842"/>
      <c r="T285" s="842"/>
      <c r="U285" s="842"/>
      <c r="V285" s="84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35" t="s">
        <v>496</v>
      </c>
      <c r="B286" s="835"/>
      <c r="C286" s="835"/>
      <c r="D286" s="835"/>
      <c r="E286" s="835"/>
      <c r="F286" s="835"/>
      <c r="G286" s="835"/>
      <c r="H286" s="835"/>
      <c r="I286" s="835"/>
      <c r="J286" s="835"/>
      <c r="K286" s="835"/>
      <c r="L286" s="835"/>
      <c r="M286" s="835"/>
      <c r="N286" s="835"/>
      <c r="O286" s="835"/>
      <c r="P286" s="835"/>
      <c r="Q286" s="835"/>
      <c r="R286" s="835"/>
      <c r="S286" s="835"/>
      <c r="T286" s="835"/>
      <c r="U286" s="835"/>
      <c r="V286" s="835"/>
      <c r="W286" s="835"/>
      <c r="X286" s="835"/>
      <c r="Y286" s="835"/>
      <c r="Z286" s="835"/>
      <c r="AA286" s="65"/>
      <c r="AB286" s="65"/>
      <c r="AC286" s="79"/>
    </row>
    <row r="287" spans="1:68" ht="14.25" customHeight="1" x14ac:dyDescent="0.25">
      <c r="A287" s="836" t="s">
        <v>84</v>
      </c>
      <c r="B287" s="836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36"/>
      <c r="N287" s="836"/>
      <c r="O287" s="836"/>
      <c r="P287" s="836"/>
      <c r="Q287" s="836"/>
      <c r="R287" s="836"/>
      <c r="S287" s="836"/>
      <c r="T287" s="836"/>
      <c r="U287" s="836"/>
      <c r="V287" s="836"/>
      <c r="W287" s="836"/>
      <c r="X287" s="836"/>
      <c r="Y287" s="836"/>
      <c r="Z287" s="836"/>
      <c r="AA287" s="66"/>
      <c r="AB287" s="66"/>
      <c r="AC287" s="80"/>
    </row>
    <row r="288" spans="1:68" ht="37.5" customHeight="1" x14ac:dyDescent="0.25">
      <c r="A288" s="63" t="s">
        <v>497</v>
      </c>
      <c r="B288" s="63" t="s">
        <v>498</v>
      </c>
      <c r="C288" s="36">
        <v>4301051409</v>
      </c>
      <c r="D288" s="837">
        <v>4680115881556</v>
      </c>
      <c r="E288" s="837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123</v>
      </c>
      <c r="L288" s="37" t="s">
        <v>45</v>
      </c>
      <c r="M288" s="38" t="s">
        <v>122</v>
      </c>
      <c r="N288" s="38"/>
      <c r="O288" s="37">
        <v>45</v>
      </c>
      <c r="P288" s="9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39"/>
      <c r="R288" s="839"/>
      <c r="S288" s="839"/>
      <c r="T288" s="84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72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499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73">IFERROR(X288*I288/H288,"0")</f>
        <v>0</v>
      </c>
      <c r="BN288" s="78">
        <f t="shared" ref="BN288:BN293" si="74">IFERROR(Y288*I288/H288,"0")</f>
        <v>0</v>
      </c>
      <c r="BO288" s="78">
        <f t="shared" ref="BO288:BO293" si="75">IFERROR(1/J288*(X288/H288),"0")</f>
        <v>0</v>
      </c>
      <c r="BP288" s="78">
        <f t="shared" ref="BP288:BP293" si="76">IFERROR(1/J288*(Y288/H288),"0")</f>
        <v>0</v>
      </c>
    </row>
    <row r="289" spans="1:68" ht="37.5" customHeight="1" x14ac:dyDescent="0.25">
      <c r="A289" s="63" t="s">
        <v>500</v>
      </c>
      <c r="B289" s="63" t="s">
        <v>501</v>
      </c>
      <c r="C289" s="36">
        <v>4301051506</v>
      </c>
      <c r="D289" s="837">
        <v>4680115881037</v>
      </c>
      <c r="E289" s="837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132</v>
      </c>
      <c r="L289" s="37" t="s">
        <v>45</v>
      </c>
      <c r="M289" s="38" t="s">
        <v>82</v>
      </c>
      <c r="N289" s="38"/>
      <c r="O289" s="37">
        <v>40</v>
      </c>
      <c r="P289" s="9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39"/>
      <c r="R289" s="839"/>
      <c r="S289" s="839"/>
      <c r="T289" s="8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7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502</v>
      </c>
      <c r="AG289" s="78"/>
      <c r="AJ289" s="84" t="s">
        <v>45</v>
      </c>
      <c r="AK289" s="84">
        <v>0</v>
      </c>
      <c r="BB289" s="385" t="s">
        <v>66</v>
      </c>
      <c r="BM289" s="78">
        <f t="shared" si="73"/>
        <v>0</v>
      </c>
      <c r="BN289" s="78">
        <f t="shared" si="74"/>
        <v>0</v>
      </c>
      <c r="BO289" s="78">
        <f t="shared" si="75"/>
        <v>0</v>
      </c>
      <c r="BP289" s="78">
        <f t="shared" si="76"/>
        <v>0</v>
      </c>
    </row>
    <row r="290" spans="1:68" ht="37.5" customHeight="1" x14ac:dyDescent="0.25">
      <c r="A290" s="63" t="s">
        <v>503</v>
      </c>
      <c r="B290" s="63" t="s">
        <v>504</v>
      </c>
      <c r="C290" s="36">
        <v>4301051893</v>
      </c>
      <c r="D290" s="837">
        <v>4680115886186</v>
      </c>
      <c r="E290" s="837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88</v>
      </c>
      <c r="L290" s="37" t="s">
        <v>45</v>
      </c>
      <c r="M290" s="38" t="s">
        <v>122</v>
      </c>
      <c r="N290" s="38"/>
      <c r="O290" s="37">
        <v>45</v>
      </c>
      <c r="P29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39"/>
      <c r="R290" s="839"/>
      <c r="S290" s="839"/>
      <c r="T290" s="8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499</v>
      </c>
      <c r="AG290" s="78"/>
      <c r="AJ290" s="84" t="s">
        <v>45</v>
      </c>
      <c r="AK290" s="84">
        <v>0</v>
      </c>
      <c r="BB290" s="387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27" customHeight="1" x14ac:dyDescent="0.25">
      <c r="A291" s="63" t="s">
        <v>505</v>
      </c>
      <c r="B291" s="63" t="s">
        <v>506</v>
      </c>
      <c r="C291" s="36">
        <v>4301051487</v>
      </c>
      <c r="D291" s="837">
        <v>4680115881228</v>
      </c>
      <c r="E291" s="837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88</v>
      </c>
      <c r="L291" s="37" t="s">
        <v>45</v>
      </c>
      <c r="M291" s="38" t="s">
        <v>82</v>
      </c>
      <c r="N291" s="38"/>
      <c r="O291" s="37">
        <v>40</v>
      </c>
      <c r="P291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39"/>
      <c r="R291" s="839"/>
      <c r="S291" s="839"/>
      <c r="T291" s="8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502</v>
      </c>
      <c r="AG291" s="78"/>
      <c r="AJ291" s="84" t="s">
        <v>45</v>
      </c>
      <c r="AK291" s="84">
        <v>0</v>
      </c>
      <c r="BB291" s="389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37.5" customHeight="1" x14ac:dyDescent="0.25">
      <c r="A292" s="63" t="s">
        <v>507</v>
      </c>
      <c r="B292" s="63" t="s">
        <v>508</v>
      </c>
      <c r="C292" s="36">
        <v>4301051384</v>
      </c>
      <c r="D292" s="837">
        <v>4680115881211</v>
      </c>
      <c r="E292" s="837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88</v>
      </c>
      <c r="L292" s="37" t="s">
        <v>135</v>
      </c>
      <c r="M292" s="38" t="s">
        <v>82</v>
      </c>
      <c r="N292" s="38"/>
      <c r="O292" s="37">
        <v>45</v>
      </c>
      <c r="P292" s="9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39"/>
      <c r="R292" s="839"/>
      <c r="S292" s="839"/>
      <c r="T292" s="8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499</v>
      </c>
      <c r="AG292" s="78"/>
      <c r="AJ292" s="84" t="s">
        <v>136</v>
      </c>
      <c r="AK292" s="84">
        <v>436.8</v>
      </c>
      <c r="BB292" s="391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509</v>
      </c>
      <c r="B293" s="63" t="s">
        <v>510</v>
      </c>
      <c r="C293" s="36">
        <v>4301051378</v>
      </c>
      <c r="D293" s="837">
        <v>4680115881020</v>
      </c>
      <c r="E293" s="837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132</v>
      </c>
      <c r="L293" s="37" t="s">
        <v>45</v>
      </c>
      <c r="M293" s="38" t="s">
        <v>82</v>
      </c>
      <c r="N293" s="38"/>
      <c r="O293" s="37">
        <v>45</v>
      </c>
      <c r="P293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39"/>
      <c r="R293" s="839"/>
      <c r="S293" s="839"/>
      <c r="T293" s="8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511</v>
      </c>
      <c r="AG293" s="78"/>
      <c r="AJ293" s="84" t="s">
        <v>45</v>
      </c>
      <c r="AK293" s="84">
        <v>0</v>
      </c>
      <c r="BB293" s="393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x14ac:dyDescent="0.2">
      <c r="A294" s="844"/>
      <c r="B294" s="844"/>
      <c r="C294" s="844"/>
      <c r="D294" s="844"/>
      <c r="E294" s="844"/>
      <c r="F294" s="844"/>
      <c r="G294" s="844"/>
      <c r="H294" s="844"/>
      <c r="I294" s="844"/>
      <c r="J294" s="844"/>
      <c r="K294" s="844"/>
      <c r="L294" s="844"/>
      <c r="M294" s="844"/>
      <c r="N294" s="844"/>
      <c r="O294" s="845"/>
      <c r="P294" s="841" t="s">
        <v>40</v>
      </c>
      <c r="Q294" s="842"/>
      <c r="R294" s="842"/>
      <c r="S294" s="842"/>
      <c r="T294" s="842"/>
      <c r="U294" s="842"/>
      <c r="V294" s="84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844"/>
      <c r="B295" s="844"/>
      <c r="C295" s="844"/>
      <c r="D295" s="844"/>
      <c r="E295" s="844"/>
      <c r="F295" s="844"/>
      <c r="G295" s="844"/>
      <c r="H295" s="844"/>
      <c r="I295" s="844"/>
      <c r="J295" s="844"/>
      <c r="K295" s="844"/>
      <c r="L295" s="844"/>
      <c r="M295" s="844"/>
      <c r="N295" s="844"/>
      <c r="O295" s="845"/>
      <c r="P295" s="841" t="s">
        <v>40</v>
      </c>
      <c r="Q295" s="842"/>
      <c r="R295" s="842"/>
      <c r="S295" s="842"/>
      <c r="T295" s="842"/>
      <c r="U295" s="842"/>
      <c r="V295" s="84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835" t="s">
        <v>512</v>
      </c>
      <c r="B296" s="835"/>
      <c r="C296" s="835"/>
      <c r="D296" s="835"/>
      <c r="E296" s="835"/>
      <c r="F296" s="835"/>
      <c r="G296" s="835"/>
      <c r="H296" s="835"/>
      <c r="I296" s="835"/>
      <c r="J296" s="835"/>
      <c r="K296" s="835"/>
      <c r="L296" s="835"/>
      <c r="M296" s="835"/>
      <c r="N296" s="835"/>
      <c r="O296" s="835"/>
      <c r="P296" s="835"/>
      <c r="Q296" s="835"/>
      <c r="R296" s="835"/>
      <c r="S296" s="835"/>
      <c r="T296" s="835"/>
      <c r="U296" s="835"/>
      <c r="V296" s="835"/>
      <c r="W296" s="835"/>
      <c r="X296" s="835"/>
      <c r="Y296" s="835"/>
      <c r="Z296" s="835"/>
      <c r="AA296" s="65"/>
      <c r="AB296" s="65"/>
      <c r="AC296" s="79"/>
    </row>
    <row r="297" spans="1:68" ht="14.25" customHeight="1" x14ac:dyDescent="0.25">
      <c r="A297" s="836" t="s">
        <v>118</v>
      </c>
      <c r="B297" s="836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36"/>
      <c r="N297" s="836"/>
      <c r="O297" s="836"/>
      <c r="P297" s="836"/>
      <c r="Q297" s="836"/>
      <c r="R297" s="836"/>
      <c r="S297" s="836"/>
      <c r="T297" s="836"/>
      <c r="U297" s="836"/>
      <c r="V297" s="836"/>
      <c r="W297" s="836"/>
      <c r="X297" s="836"/>
      <c r="Y297" s="836"/>
      <c r="Z297" s="836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4301011306</v>
      </c>
      <c r="D298" s="837">
        <v>4607091389296</v>
      </c>
      <c r="E298" s="83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132</v>
      </c>
      <c r="L298" s="37" t="s">
        <v>45</v>
      </c>
      <c r="M298" s="38" t="s">
        <v>122</v>
      </c>
      <c r="N298" s="38"/>
      <c r="O298" s="37">
        <v>45</v>
      </c>
      <c r="P298" s="9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39"/>
      <c r="R298" s="839"/>
      <c r="S298" s="839"/>
      <c r="T298" s="84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515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844"/>
      <c r="B299" s="844"/>
      <c r="C299" s="844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5"/>
      <c r="P299" s="841" t="s">
        <v>40</v>
      </c>
      <c r="Q299" s="842"/>
      <c r="R299" s="842"/>
      <c r="S299" s="842"/>
      <c r="T299" s="842"/>
      <c r="U299" s="842"/>
      <c r="V299" s="843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844"/>
      <c r="B300" s="844"/>
      <c r="C300" s="844"/>
      <c r="D300" s="844"/>
      <c r="E300" s="844"/>
      <c r="F300" s="844"/>
      <c r="G300" s="844"/>
      <c r="H300" s="844"/>
      <c r="I300" s="844"/>
      <c r="J300" s="844"/>
      <c r="K300" s="844"/>
      <c r="L300" s="844"/>
      <c r="M300" s="844"/>
      <c r="N300" s="844"/>
      <c r="O300" s="845"/>
      <c r="P300" s="841" t="s">
        <v>40</v>
      </c>
      <c r="Q300" s="842"/>
      <c r="R300" s="842"/>
      <c r="S300" s="842"/>
      <c r="T300" s="842"/>
      <c r="U300" s="842"/>
      <c r="V300" s="843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836" t="s">
        <v>78</v>
      </c>
      <c r="B301" s="836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36"/>
      <c r="N301" s="836"/>
      <c r="O301" s="836"/>
      <c r="P301" s="836"/>
      <c r="Q301" s="836"/>
      <c r="R301" s="836"/>
      <c r="S301" s="836"/>
      <c r="T301" s="836"/>
      <c r="U301" s="836"/>
      <c r="V301" s="836"/>
      <c r="W301" s="836"/>
      <c r="X301" s="836"/>
      <c r="Y301" s="836"/>
      <c r="Z301" s="836"/>
      <c r="AA301" s="66"/>
      <c r="AB301" s="66"/>
      <c r="AC301" s="80"/>
    </row>
    <row r="302" spans="1:68" ht="27" customHeight="1" x14ac:dyDescent="0.25">
      <c r="A302" s="63" t="s">
        <v>516</v>
      </c>
      <c r="B302" s="63" t="s">
        <v>517</v>
      </c>
      <c r="C302" s="36">
        <v>4301031307</v>
      </c>
      <c r="D302" s="837">
        <v>4680115880344</v>
      </c>
      <c r="E302" s="837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10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39"/>
      <c r="R302" s="839"/>
      <c r="S302" s="839"/>
      <c r="T302" s="84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518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44"/>
      <c r="B303" s="844"/>
      <c r="C303" s="844"/>
      <c r="D303" s="844"/>
      <c r="E303" s="844"/>
      <c r="F303" s="844"/>
      <c r="G303" s="844"/>
      <c r="H303" s="844"/>
      <c r="I303" s="844"/>
      <c r="J303" s="844"/>
      <c r="K303" s="844"/>
      <c r="L303" s="844"/>
      <c r="M303" s="844"/>
      <c r="N303" s="844"/>
      <c r="O303" s="845"/>
      <c r="P303" s="841" t="s">
        <v>40</v>
      </c>
      <c r="Q303" s="842"/>
      <c r="R303" s="842"/>
      <c r="S303" s="842"/>
      <c r="T303" s="842"/>
      <c r="U303" s="842"/>
      <c r="V303" s="843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44"/>
      <c r="B304" s="844"/>
      <c r="C304" s="844"/>
      <c r="D304" s="844"/>
      <c r="E304" s="844"/>
      <c r="F304" s="844"/>
      <c r="G304" s="844"/>
      <c r="H304" s="844"/>
      <c r="I304" s="844"/>
      <c r="J304" s="844"/>
      <c r="K304" s="844"/>
      <c r="L304" s="844"/>
      <c r="M304" s="844"/>
      <c r="N304" s="844"/>
      <c r="O304" s="845"/>
      <c r="P304" s="841" t="s">
        <v>40</v>
      </c>
      <c r="Q304" s="842"/>
      <c r="R304" s="842"/>
      <c r="S304" s="842"/>
      <c r="T304" s="842"/>
      <c r="U304" s="842"/>
      <c r="V304" s="843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36" t="s">
        <v>84</v>
      </c>
      <c r="B305" s="836"/>
      <c r="C305" s="836"/>
      <c r="D305" s="836"/>
      <c r="E305" s="836"/>
      <c r="F305" s="836"/>
      <c r="G305" s="836"/>
      <c r="H305" s="836"/>
      <c r="I305" s="836"/>
      <c r="J305" s="836"/>
      <c r="K305" s="836"/>
      <c r="L305" s="836"/>
      <c r="M305" s="836"/>
      <c r="N305" s="836"/>
      <c r="O305" s="836"/>
      <c r="P305" s="836"/>
      <c r="Q305" s="836"/>
      <c r="R305" s="836"/>
      <c r="S305" s="836"/>
      <c r="T305" s="836"/>
      <c r="U305" s="836"/>
      <c r="V305" s="836"/>
      <c r="W305" s="836"/>
      <c r="X305" s="836"/>
      <c r="Y305" s="836"/>
      <c r="Z305" s="836"/>
      <c r="AA305" s="66"/>
      <c r="AB305" s="66"/>
      <c r="AC305" s="80"/>
    </row>
    <row r="306" spans="1:68" ht="27" customHeight="1" x14ac:dyDescent="0.25">
      <c r="A306" s="63" t="s">
        <v>519</v>
      </c>
      <c r="B306" s="63" t="s">
        <v>520</v>
      </c>
      <c r="C306" s="36">
        <v>4301051524</v>
      </c>
      <c r="D306" s="837">
        <v>4680115883062</v>
      </c>
      <c r="E306" s="837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88</v>
      </c>
      <c r="L306" s="37" t="s">
        <v>45</v>
      </c>
      <c r="M306" s="38" t="s">
        <v>163</v>
      </c>
      <c r="N306" s="38"/>
      <c r="O306" s="37">
        <v>45</v>
      </c>
      <c r="P306" s="100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39"/>
      <c r="R306" s="839"/>
      <c r="S306" s="839"/>
      <c r="T306" s="84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521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522</v>
      </c>
      <c r="B307" s="63" t="s">
        <v>523</v>
      </c>
      <c r="C307" s="36">
        <v>4301051731</v>
      </c>
      <c r="D307" s="837">
        <v>4680115884618</v>
      </c>
      <c r="E307" s="837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132</v>
      </c>
      <c r="L307" s="37" t="s">
        <v>45</v>
      </c>
      <c r="M307" s="38" t="s">
        <v>82</v>
      </c>
      <c r="N307" s="38"/>
      <c r="O307" s="37">
        <v>45</v>
      </c>
      <c r="P307" s="10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39"/>
      <c r="R307" s="839"/>
      <c r="S307" s="839"/>
      <c r="T307" s="84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524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44"/>
      <c r="B308" s="844"/>
      <c r="C308" s="844"/>
      <c r="D308" s="844"/>
      <c r="E308" s="844"/>
      <c r="F308" s="844"/>
      <c r="G308" s="844"/>
      <c r="H308" s="844"/>
      <c r="I308" s="844"/>
      <c r="J308" s="844"/>
      <c r="K308" s="844"/>
      <c r="L308" s="844"/>
      <c r="M308" s="844"/>
      <c r="N308" s="844"/>
      <c r="O308" s="845"/>
      <c r="P308" s="841" t="s">
        <v>40</v>
      </c>
      <c r="Q308" s="842"/>
      <c r="R308" s="842"/>
      <c r="S308" s="842"/>
      <c r="T308" s="842"/>
      <c r="U308" s="842"/>
      <c r="V308" s="843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844"/>
      <c r="B309" s="844"/>
      <c r="C309" s="844"/>
      <c r="D309" s="844"/>
      <c r="E309" s="844"/>
      <c r="F309" s="844"/>
      <c r="G309" s="844"/>
      <c r="H309" s="844"/>
      <c r="I309" s="844"/>
      <c r="J309" s="844"/>
      <c r="K309" s="844"/>
      <c r="L309" s="844"/>
      <c r="M309" s="844"/>
      <c r="N309" s="844"/>
      <c r="O309" s="845"/>
      <c r="P309" s="841" t="s">
        <v>40</v>
      </c>
      <c r="Q309" s="842"/>
      <c r="R309" s="842"/>
      <c r="S309" s="842"/>
      <c r="T309" s="842"/>
      <c r="U309" s="842"/>
      <c r="V309" s="843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835" t="s">
        <v>525</v>
      </c>
      <c r="B310" s="835"/>
      <c r="C310" s="835"/>
      <c r="D310" s="835"/>
      <c r="E310" s="835"/>
      <c r="F310" s="835"/>
      <c r="G310" s="835"/>
      <c r="H310" s="835"/>
      <c r="I310" s="835"/>
      <c r="J310" s="835"/>
      <c r="K310" s="835"/>
      <c r="L310" s="835"/>
      <c r="M310" s="835"/>
      <c r="N310" s="835"/>
      <c r="O310" s="835"/>
      <c r="P310" s="835"/>
      <c r="Q310" s="835"/>
      <c r="R310" s="835"/>
      <c r="S310" s="835"/>
      <c r="T310" s="835"/>
      <c r="U310" s="835"/>
      <c r="V310" s="835"/>
      <c r="W310" s="835"/>
      <c r="X310" s="835"/>
      <c r="Y310" s="835"/>
      <c r="Z310" s="835"/>
      <c r="AA310" s="65"/>
      <c r="AB310" s="65"/>
      <c r="AC310" s="79"/>
    </row>
    <row r="311" spans="1:68" ht="14.25" customHeight="1" x14ac:dyDescent="0.25">
      <c r="A311" s="836" t="s">
        <v>118</v>
      </c>
      <c r="B311" s="836"/>
      <c r="C311" s="836"/>
      <c r="D311" s="836"/>
      <c r="E311" s="836"/>
      <c r="F311" s="836"/>
      <c r="G311" s="836"/>
      <c r="H311" s="836"/>
      <c r="I311" s="836"/>
      <c r="J311" s="836"/>
      <c r="K311" s="836"/>
      <c r="L311" s="836"/>
      <c r="M311" s="836"/>
      <c r="N311" s="836"/>
      <c r="O311" s="836"/>
      <c r="P311" s="836"/>
      <c r="Q311" s="836"/>
      <c r="R311" s="836"/>
      <c r="S311" s="836"/>
      <c r="T311" s="836"/>
      <c r="U311" s="836"/>
      <c r="V311" s="836"/>
      <c r="W311" s="836"/>
      <c r="X311" s="836"/>
      <c r="Y311" s="836"/>
      <c r="Z311" s="836"/>
      <c r="AA311" s="66"/>
      <c r="AB311" s="66"/>
      <c r="AC311" s="80"/>
    </row>
    <row r="312" spans="1:68" ht="27" customHeight="1" x14ac:dyDescent="0.25">
      <c r="A312" s="63" t="s">
        <v>526</v>
      </c>
      <c r="B312" s="63" t="s">
        <v>527</v>
      </c>
      <c r="C312" s="36">
        <v>4301011353</v>
      </c>
      <c r="D312" s="837">
        <v>4607091389807</v>
      </c>
      <c r="E312" s="837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132</v>
      </c>
      <c r="L312" s="37" t="s">
        <v>45</v>
      </c>
      <c r="M312" s="38" t="s">
        <v>126</v>
      </c>
      <c r="N312" s="38"/>
      <c r="O312" s="37">
        <v>55</v>
      </c>
      <c r="P312" s="100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39"/>
      <c r="R312" s="839"/>
      <c r="S312" s="839"/>
      <c r="T312" s="8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528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44"/>
      <c r="B313" s="844"/>
      <c r="C313" s="844"/>
      <c r="D313" s="844"/>
      <c r="E313" s="844"/>
      <c r="F313" s="844"/>
      <c r="G313" s="844"/>
      <c r="H313" s="844"/>
      <c r="I313" s="844"/>
      <c r="J313" s="844"/>
      <c r="K313" s="844"/>
      <c r="L313" s="844"/>
      <c r="M313" s="844"/>
      <c r="N313" s="844"/>
      <c r="O313" s="845"/>
      <c r="P313" s="841" t="s">
        <v>40</v>
      </c>
      <c r="Q313" s="842"/>
      <c r="R313" s="842"/>
      <c r="S313" s="842"/>
      <c r="T313" s="842"/>
      <c r="U313" s="842"/>
      <c r="V313" s="84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844"/>
      <c r="B314" s="844"/>
      <c r="C314" s="844"/>
      <c r="D314" s="844"/>
      <c r="E314" s="844"/>
      <c r="F314" s="844"/>
      <c r="G314" s="844"/>
      <c r="H314" s="844"/>
      <c r="I314" s="844"/>
      <c r="J314" s="844"/>
      <c r="K314" s="844"/>
      <c r="L314" s="844"/>
      <c r="M314" s="844"/>
      <c r="N314" s="844"/>
      <c r="O314" s="845"/>
      <c r="P314" s="841" t="s">
        <v>40</v>
      </c>
      <c r="Q314" s="842"/>
      <c r="R314" s="842"/>
      <c r="S314" s="842"/>
      <c r="T314" s="842"/>
      <c r="U314" s="842"/>
      <c r="V314" s="84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836" t="s">
        <v>78</v>
      </c>
      <c r="B315" s="836"/>
      <c r="C315" s="836"/>
      <c r="D315" s="836"/>
      <c r="E315" s="836"/>
      <c r="F315" s="836"/>
      <c r="G315" s="836"/>
      <c r="H315" s="836"/>
      <c r="I315" s="836"/>
      <c r="J315" s="836"/>
      <c r="K315" s="836"/>
      <c r="L315" s="836"/>
      <c r="M315" s="836"/>
      <c r="N315" s="836"/>
      <c r="O315" s="836"/>
      <c r="P315" s="836"/>
      <c r="Q315" s="836"/>
      <c r="R315" s="836"/>
      <c r="S315" s="836"/>
      <c r="T315" s="836"/>
      <c r="U315" s="836"/>
      <c r="V315" s="836"/>
      <c r="W315" s="836"/>
      <c r="X315" s="836"/>
      <c r="Y315" s="836"/>
      <c r="Z315" s="836"/>
      <c r="AA315" s="66"/>
      <c r="AB315" s="66"/>
      <c r="AC315" s="80"/>
    </row>
    <row r="316" spans="1:68" ht="27" customHeight="1" x14ac:dyDescent="0.25">
      <c r="A316" s="63" t="s">
        <v>529</v>
      </c>
      <c r="B316" s="63" t="s">
        <v>530</v>
      </c>
      <c r="C316" s="36">
        <v>4301031164</v>
      </c>
      <c r="D316" s="837">
        <v>4680115880481</v>
      </c>
      <c r="E316" s="837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10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39"/>
      <c r="R316" s="839"/>
      <c r="S316" s="839"/>
      <c r="T316" s="8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531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4"/>
      <c r="B317" s="844"/>
      <c r="C317" s="844"/>
      <c r="D317" s="844"/>
      <c r="E317" s="844"/>
      <c r="F317" s="844"/>
      <c r="G317" s="844"/>
      <c r="H317" s="844"/>
      <c r="I317" s="844"/>
      <c r="J317" s="844"/>
      <c r="K317" s="844"/>
      <c r="L317" s="844"/>
      <c r="M317" s="844"/>
      <c r="N317" s="844"/>
      <c r="O317" s="845"/>
      <c r="P317" s="841" t="s">
        <v>40</v>
      </c>
      <c r="Q317" s="842"/>
      <c r="R317" s="842"/>
      <c r="S317" s="842"/>
      <c r="T317" s="842"/>
      <c r="U317" s="842"/>
      <c r="V317" s="84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4"/>
      <c r="B318" s="844"/>
      <c r="C318" s="844"/>
      <c r="D318" s="844"/>
      <c r="E318" s="844"/>
      <c r="F318" s="844"/>
      <c r="G318" s="844"/>
      <c r="H318" s="844"/>
      <c r="I318" s="844"/>
      <c r="J318" s="844"/>
      <c r="K318" s="844"/>
      <c r="L318" s="844"/>
      <c r="M318" s="844"/>
      <c r="N318" s="844"/>
      <c r="O318" s="845"/>
      <c r="P318" s="841" t="s">
        <v>40</v>
      </c>
      <c r="Q318" s="842"/>
      <c r="R318" s="842"/>
      <c r="S318" s="842"/>
      <c r="T318" s="842"/>
      <c r="U318" s="842"/>
      <c r="V318" s="84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36" t="s">
        <v>84</v>
      </c>
      <c r="B319" s="836"/>
      <c r="C319" s="836"/>
      <c r="D319" s="836"/>
      <c r="E319" s="836"/>
      <c r="F319" s="836"/>
      <c r="G319" s="836"/>
      <c r="H319" s="836"/>
      <c r="I319" s="836"/>
      <c r="J319" s="836"/>
      <c r="K319" s="836"/>
      <c r="L319" s="836"/>
      <c r="M319" s="836"/>
      <c r="N319" s="836"/>
      <c r="O319" s="836"/>
      <c r="P319" s="836"/>
      <c r="Q319" s="836"/>
      <c r="R319" s="836"/>
      <c r="S319" s="836"/>
      <c r="T319" s="836"/>
      <c r="U319" s="836"/>
      <c r="V319" s="836"/>
      <c r="W319" s="836"/>
      <c r="X319" s="836"/>
      <c r="Y319" s="836"/>
      <c r="Z319" s="836"/>
      <c r="AA319" s="66"/>
      <c r="AB319" s="66"/>
      <c r="AC319" s="80"/>
    </row>
    <row r="320" spans="1:68" ht="27" customHeight="1" x14ac:dyDescent="0.25">
      <c r="A320" s="63" t="s">
        <v>532</v>
      </c>
      <c r="B320" s="63" t="s">
        <v>533</v>
      </c>
      <c r="C320" s="36">
        <v>4301051344</v>
      </c>
      <c r="D320" s="837">
        <v>4680115880412</v>
      </c>
      <c r="E320" s="837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88</v>
      </c>
      <c r="L320" s="37" t="s">
        <v>45</v>
      </c>
      <c r="M320" s="38" t="s">
        <v>122</v>
      </c>
      <c r="N320" s="38"/>
      <c r="O320" s="37">
        <v>45</v>
      </c>
      <c r="P320" s="100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39"/>
      <c r="R320" s="839"/>
      <c r="S320" s="839"/>
      <c r="T320" s="84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534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535</v>
      </c>
      <c r="B321" s="63" t="s">
        <v>536</v>
      </c>
      <c r="C321" s="36">
        <v>4301051277</v>
      </c>
      <c r="D321" s="837">
        <v>4680115880511</v>
      </c>
      <c r="E321" s="837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88</v>
      </c>
      <c r="L321" s="37" t="s">
        <v>45</v>
      </c>
      <c r="M321" s="38" t="s">
        <v>122</v>
      </c>
      <c r="N321" s="38"/>
      <c r="O321" s="37">
        <v>40</v>
      </c>
      <c r="P321" s="100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39"/>
      <c r="R321" s="839"/>
      <c r="S321" s="839"/>
      <c r="T321" s="84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537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4"/>
      <c r="B322" s="844"/>
      <c r="C322" s="844"/>
      <c r="D322" s="844"/>
      <c r="E322" s="844"/>
      <c r="F322" s="844"/>
      <c r="G322" s="844"/>
      <c r="H322" s="844"/>
      <c r="I322" s="844"/>
      <c r="J322" s="844"/>
      <c r="K322" s="844"/>
      <c r="L322" s="844"/>
      <c r="M322" s="844"/>
      <c r="N322" s="844"/>
      <c r="O322" s="845"/>
      <c r="P322" s="841" t="s">
        <v>40</v>
      </c>
      <c r="Q322" s="842"/>
      <c r="R322" s="842"/>
      <c r="S322" s="842"/>
      <c r="T322" s="842"/>
      <c r="U322" s="842"/>
      <c r="V322" s="84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844"/>
      <c r="B323" s="844"/>
      <c r="C323" s="844"/>
      <c r="D323" s="844"/>
      <c r="E323" s="844"/>
      <c r="F323" s="844"/>
      <c r="G323" s="844"/>
      <c r="H323" s="844"/>
      <c r="I323" s="844"/>
      <c r="J323" s="844"/>
      <c r="K323" s="844"/>
      <c r="L323" s="844"/>
      <c r="M323" s="844"/>
      <c r="N323" s="844"/>
      <c r="O323" s="845"/>
      <c r="P323" s="841" t="s">
        <v>40</v>
      </c>
      <c r="Q323" s="842"/>
      <c r="R323" s="842"/>
      <c r="S323" s="842"/>
      <c r="T323" s="842"/>
      <c r="U323" s="842"/>
      <c r="V323" s="84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835" t="s">
        <v>538</v>
      </c>
      <c r="B324" s="835"/>
      <c r="C324" s="835"/>
      <c r="D324" s="835"/>
      <c r="E324" s="835"/>
      <c r="F324" s="835"/>
      <c r="G324" s="835"/>
      <c r="H324" s="835"/>
      <c r="I324" s="835"/>
      <c r="J324" s="835"/>
      <c r="K324" s="835"/>
      <c r="L324" s="835"/>
      <c r="M324" s="835"/>
      <c r="N324" s="835"/>
      <c r="O324" s="835"/>
      <c r="P324" s="835"/>
      <c r="Q324" s="835"/>
      <c r="R324" s="835"/>
      <c r="S324" s="835"/>
      <c r="T324" s="835"/>
      <c r="U324" s="835"/>
      <c r="V324" s="835"/>
      <c r="W324" s="835"/>
      <c r="X324" s="835"/>
      <c r="Y324" s="835"/>
      <c r="Z324" s="835"/>
      <c r="AA324" s="65"/>
      <c r="AB324" s="65"/>
      <c r="AC324" s="79"/>
    </row>
    <row r="325" spans="1:68" ht="14.25" customHeight="1" x14ac:dyDescent="0.25">
      <c r="A325" s="836" t="s">
        <v>118</v>
      </c>
      <c r="B325" s="836"/>
      <c r="C325" s="836"/>
      <c r="D325" s="836"/>
      <c r="E325" s="836"/>
      <c r="F325" s="836"/>
      <c r="G325" s="836"/>
      <c r="H325" s="836"/>
      <c r="I325" s="836"/>
      <c r="J325" s="836"/>
      <c r="K325" s="836"/>
      <c r="L325" s="836"/>
      <c r="M325" s="836"/>
      <c r="N325" s="836"/>
      <c r="O325" s="836"/>
      <c r="P325" s="836"/>
      <c r="Q325" s="836"/>
      <c r="R325" s="836"/>
      <c r="S325" s="836"/>
      <c r="T325" s="836"/>
      <c r="U325" s="836"/>
      <c r="V325" s="836"/>
      <c r="W325" s="836"/>
      <c r="X325" s="836"/>
      <c r="Y325" s="836"/>
      <c r="Z325" s="836"/>
      <c r="AA325" s="66"/>
      <c r="AB325" s="66"/>
      <c r="AC325" s="80"/>
    </row>
    <row r="326" spans="1:68" ht="27" customHeight="1" x14ac:dyDescent="0.25">
      <c r="A326" s="63" t="s">
        <v>539</v>
      </c>
      <c r="B326" s="63" t="s">
        <v>540</v>
      </c>
      <c r="C326" s="36">
        <v>4301011593</v>
      </c>
      <c r="D326" s="837">
        <v>4680115882973</v>
      </c>
      <c r="E326" s="837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123</v>
      </c>
      <c r="L326" s="37" t="s">
        <v>45</v>
      </c>
      <c r="M326" s="38" t="s">
        <v>126</v>
      </c>
      <c r="N326" s="38"/>
      <c r="O326" s="37">
        <v>55</v>
      </c>
      <c r="P326" s="100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39"/>
      <c r="R326" s="839"/>
      <c r="S326" s="839"/>
      <c r="T326" s="84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425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4301011594</v>
      </c>
      <c r="D327" s="837">
        <v>4680115883413</v>
      </c>
      <c r="E327" s="837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132</v>
      </c>
      <c r="L327" s="37" t="s">
        <v>45</v>
      </c>
      <c r="M327" s="38" t="s">
        <v>126</v>
      </c>
      <c r="N327" s="38"/>
      <c r="O327" s="37">
        <v>55</v>
      </c>
      <c r="P327" s="100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39"/>
      <c r="R327" s="839"/>
      <c r="S327" s="839"/>
      <c r="T327" s="84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425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44"/>
      <c r="B328" s="844"/>
      <c r="C328" s="844"/>
      <c r="D328" s="844"/>
      <c r="E328" s="844"/>
      <c r="F328" s="844"/>
      <c r="G328" s="844"/>
      <c r="H328" s="844"/>
      <c r="I328" s="844"/>
      <c r="J328" s="844"/>
      <c r="K328" s="844"/>
      <c r="L328" s="844"/>
      <c r="M328" s="844"/>
      <c r="N328" s="844"/>
      <c r="O328" s="845"/>
      <c r="P328" s="841" t="s">
        <v>40</v>
      </c>
      <c r="Q328" s="842"/>
      <c r="R328" s="842"/>
      <c r="S328" s="842"/>
      <c r="T328" s="842"/>
      <c r="U328" s="842"/>
      <c r="V328" s="843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844"/>
      <c r="B329" s="844"/>
      <c r="C329" s="844"/>
      <c r="D329" s="844"/>
      <c r="E329" s="844"/>
      <c r="F329" s="844"/>
      <c r="G329" s="844"/>
      <c r="H329" s="844"/>
      <c r="I329" s="844"/>
      <c r="J329" s="844"/>
      <c r="K329" s="844"/>
      <c r="L329" s="844"/>
      <c r="M329" s="844"/>
      <c r="N329" s="844"/>
      <c r="O329" s="845"/>
      <c r="P329" s="841" t="s">
        <v>40</v>
      </c>
      <c r="Q329" s="842"/>
      <c r="R329" s="842"/>
      <c r="S329" s="842"/>
      <c r="T329" s="842"/>
      <c r="U329" s="842"/>
      <c r="V329" s="843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836" t="s">
        <v>78</v>
      </c>
      <c r="B330" s="836"/>
      <c r="C330" s="836"/>
      <c r="D330" s="836"/>
      <c r="E330" s="836"/>
      <c r="F330" s="836"/>
      <c r="G330" s="836"/>
      <c r="H330" s="836"/>
      <c r="I330" s="836"/>
      <c r="J330" s="836"/>
      <c r="K330" s="836"/>
      <c r="L330" s="836"/>
      <c r="M330" s="836"/>
      <c r="N330" s="836"/>
      <c r="O330" s="836"/>
      <c r="P330" s="836"/>
      <c r="Q330" s="836"/>
      <c r="R330" s="836"/>
      <c r="S330" s="836"/>
      <c r="T330" s="836"/>
      <c r="U330" s="836"/>
      <c r="V330" s="836"/>
      <c r="W330" s="836"/>
      <c r="X330" s="836"/>
      <c r="Y330" s="836"/>
      <c r="Z330" s="836"/>
      <c r="AA330" s="66"/>
      <c r="AB330" s="66"/>
      <c r="AC330" s="80"/>
    </row>
    <row r="331" spans="1:68" ht="27" customHeight="1" x14ac:dyDescent="0.25">
      <c r="A331" s="63" t="s">
        <v>543</v>
      </c>
      <c r="B331" s="63" t="s">
        <v>544</v>
      </c>
      <c r="C331" s="36">
        <v>4301031305</v>
      </c>
      <c r="D331" s="837">
        <v>4607091389845</v>
      </c>
      <c r="E331" s="837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39"/>
      <c r="R331" s="839"/>
      <c r="S331" s="839"/>
      <c r="T331" s="8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545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546</v>
      </c>
      <c r="B332" s="63" t="s">
        <v>547</v>
      </c>
      <c r="C332" s="36">
        <v>4301031306</v>
      </c>
      <c r="D332" s="837">
        <v>4680115882881</v>
      </c>
      <c r="E332" s="837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39"/>
      <c r="R332" s="839"/>
      <c r="S332" s="839"/>
      <c r="T332" s="84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545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44"/>
      <c r="B333" s="844"/>
      <c r="C333" s="844"/>
      <c r="D333" s="844"/>
      <c r="E333" s="844"/>
      <c r="F333" s="844"/>
      <c r="G333" s="844"/>
      <c r="H333" s="844"/>
      <c r="I333" s="844"/>
      <c r="J333" s="844"/>
      <c r="K333" s="844"/>
      <c r="L333" s="844"/>
      <c r="M333" s="844"/>
      <c r="N333" s="844"/>
      <c r="O333" s="845"/>
      <c r="P333" s="841" t="s">
        <v>40</v>
      </c>
      <c r="Q333" s="842"/>
      <c r="R333" s="842"/>
      <c r="S333" s="842"/>
      <c r="T333" s="842"/>
      <c r="U333" s="842"/>
      <c r="V333" s="843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844"/>
      <c r="B334" s="844"/>
      <c r="C334" s="844"/>
      <c r="D334" s="844"/>
      <c r="E334" s="844"/>
      <c r="F334" s="844"/>
      <c r="G334" s="844"/>
      <c r="H334" s="844"/>
      <c r="I334" s="844"/>
      <c r="J334" s="844"/>
      <c r="K334" s="844"/>
      <c r="L334" s="844"/>
      <c r="M334" s="844"/>
      <c r="N334" s="844"/>
      <c r="O334" s="845"/>
      <c r="P334" s="841" t="s">
        <v>40</v>
      </c>
      <c r="Q334" s="842"/>
      <c r="R334" s="842"/>
      <c r="S334" s="842"/>
      <c r="T334" s="842"/>
      <c r="U334" s="842"/>
      <c r="V334" s="843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836" t="s">
        <v>84</v>
      </c>
      <c r="B335" s="836"/>
      <c r="C335" s="836"/>
      <c r="D335" s="836"/>
      <c r="E335" s="836"/>
      <c r="F335" s="836"/>
      <c r="G335" s="836"/>
      <c r="H335" s="836"/>
      <c r="I335" s="836"/>
      <c r="J335" s="836"/>
      <c r="K335" s="836"/>
      <c r="L335" s="836"/>
      <c r="M335" s="836"/>
      <c r="N335" s="836"/>
      <c r="O335" s="836"/>
      <c r="P335" s="836"/>
      <c r="Q335" s="836"/>
      <c r="R335" s="836"/>
      <c r="S335" s="836"/>
      <c r="T335" s="836"/>
      <c r="U335" s="836"/>
      <c r="V335" s="836"/>
      <c r="W335" s="836"/>
      <c r="X335" s="836"/>
      <c r="Y335" s="836"/>
      <c r="Z335" s="836"/>
      <c r="AA335" s="66"/>
      <c r="AB335" s="66"/>
      <c r="AC335" s="80"/>
    </row>
    <row r="336" spans="1:68" ht="37.5" customHeight="1" x14ac:dyDescent="0.25">
      <c r="A336" s="63" t="s">
        <v>548</v>
      </c>
      <c r="B336" s="63" t="s">
        <v>549</v>
      </c>
      <c r="C336" s="36">
        <v>4301051517</v>
      </c>
      <c r="D336" s="837">
        <v>4680115883390</v>
      </c>
      <c r="E336" s="837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88</v>
      </c>
      <c r="L336" s="37" t="s">
        <v>45</v>
      </c>
      <c r="M336" s="38" t="s">
        <v>82</v>
      </c>
      <c r="N336" s="38"/>
      <c r="O336" s="37">
        <v>40</v>
      </c>
      <c r="P336" s="101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39"/>
      <c r="R336" s="839"/>
      <c r="S336" s="839"/>
      <c r="T336" s="8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550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44"/>
      <c r="B337" s="844"/>
      <c r="C337" s="844"/>
      <c r="D337" s="844"/>
      <c r="E337" s="844"/>
      <c r="F337" s="844"/>
      <c r="G337" s="844"/>
      <c r="H337" s="844"/>
      <c r="I337" s="844"/>
      <c r="J337" s="844"/>
      <c r="K337" s="844"/>
      <c r="L337" s="844"/>
      <c r="M337" s="844"/>
      <c r="N337" s="844"/>
      <c r="O337" s="845"/>
      <c r="P337" s="841" t="s">
        <v>40</v>
      </c>
      <c r="Q337" s="842"/>
      <c r="R337" s="842"/>
      <c r="S337" s="842"/>
      <c r="T337" s="842"/>
      <c r="U337" s="842"/>
      <c r="V337" s="843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44"/>
      <c r="B338" s="844"/>
      <c r="C338" s="844"/>
      <c r="D338" s="844"/>
      <c r="E338" s="844"/>
      <c r="F338" s="844"/>
      <c r="G338" s="844"/>
      <c r="H338" s="844"/>
      <c r="I338" s="844"/>
      <c r="J338" s="844"/>
      <c r="K338" s="844"/>
      <c r="L338" s="844"/>
      <c r="M338" s="844"/>
      <c r="N338" s="844"/>
      <c r="O338" s="845"/>
      <c r="P338" s="841" t="s">
        <v>40</v>
      </c>
      <c r="Q338" s="842"/>
      <c r="R338" s="842"/>
      <c r="S338" s="842"/>
      <c r="T338" s="842"/>
      <c r="U338" s="842"/>
      <c r="V338" s="843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835" t="s">
        <v>551</v>
      </c>
      <c r="B339" s="835"/>
      <c r="C339" s="835"/>
      <c r="D339" s="835"/>
      <c r="E339" s="835"/>
      <c r="F339" s="835"/>
      <c r="G339" s="835"/>
      <c r="H339" s="835"/>
      <c r="I339" s="835"/>
      <c r="J339" s="835"/>
      <c r="K339" s="835"/>
      <c r="L339" s="835"/>
      <c r="M339" s="835"/>
      <c r="N339" s="835"/>
      <c r="O339" s="835"/>
      <c r="P339" s="835"/>
      <c r="Q339" s="835"/>
      <c r="R339" s="835"/>
      <c r="S339" s="835"/>
      <c r="T339" s="835"/>
      <c r="U339" s="835"/>
      <c r="V339" s="835"/>
      <c r="W339" s="835"/>
      <c r="X339" s="835"/>
      <c r="Y339" s="835"/>
      <c r="Z339" s="835"/>
      <c r="AA339" s="65"/>
      <c r="AB339" s="65"/>
      <c r="AC339" s="79"/>
    </row>
    <row r="340" spans="1:68" ht="14.25" customHeight="1" x14ac:dyDescent="0.25">
      <c r="A340" s="836" t="s">
        <v>118</v>
      </c>
      <c r="B340" s="836"/>
      <c r="C340" s="836"/>
      <c r="D340" s="836"/>
      <c r="E340" s="836"/>
      <c r="F340" s="836"/>
      <c r="G340" s="836"/>
      <c r="H340" s="836"/>
      <c r="I340" s="836"/>
      <c r="J340" s="836"/>
      <c r="K340" s="836"/>
      <c r="L340" s="836"/>
      <c r="M340" s="836"/>
      <c r="N340" s="836"/>
      <c r="O340" s="836"/>
      <c r="P340" s="836"/>
      <c r="Q340" s="836"/>
      <c r="R340" s="836"/>
      <c r="S340" s="836"/>
      <c r="T340" s="836"/>
      <c r="U340" s="836"/>
      <c r="V340" s="836"/>
      <c r="W340" s="836"/>
      <c r="X340" s="836"/>
      <c r="Y340" s="836"/>
      <c r="Z340" s="836"/>
      <c r="AA340" s="66"/>
      <c r="AB340" s="66"/>
      <c r="AC340" s="80"/>
    </row>
    <row r="341" spans="1:68" ht="16.5" customHeight="1" x14ac:dyDescent="0.25">
      <c r="A341" s="63" t="s">
        <v>552</v>
      </c>
      <c r="B341" s="63" t="s">
        <v>553</v>
      </c>
      <c r="C341" s="36">
        <v>4301011728</v>
      </c>
      <c r="D341" s="837">
        <v>4680115885141</v>
      </c>
      <c r="E341" s="837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83</v>
      </c>
      <c r="L341" s="37" t="s">
        <v>45</v>
      </c>
      <c r="M341" s="38" t="s">
        <v>122</v>
      </c>
      <c r="N341" s="38"/>
      <c r="O341" s="37">
        <v>55</v>
      </c>
      <c r="P341" s="101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39"/>
      <c r="R341" s="839"/>
      <c r="S341" s="839"/>
      <c r="T341" s="84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554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44"/>
      <c r="B342" s="844"/>
      <c r="C342" s="844"/>
      <c r="D342" s="844"/>
      <c r="E342" s="844"/>
      <c r="F342" s="844"/>
      <c r="G342" s="844"/>
      <c r="H342" s="844"/>
      <c r="I342" s="844"/>
      <c r="J342" s="844"/>
      <c r="K342" s="844"/>
      <c r="L342" s="844"/>
      <c r="M342" s="844"/>
      <c r="N342" s="844"/>
      <c r="O342" s="845"/>
      <c r="P342" s="841" t="s">
        <v>40</v>
      </c>
      <c r="Q342" s="842"/>
      <c r="R342" s="842"/>
      <c r="S342" s="842"/>
      <c r="T342" s="842"/>
      <c r="U342" s="842"/>
      <c r="V342" s="843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844"/>
      <c r="B343" s="844"/>
      <c r="C343" s="844"/>
      <c r="D343" s="844"/>
      <c r="E343" s="844"/>
      <c r="F343" s="844"/>
      <c r="G343" s="844"/>
      <c r="H343" s="844"/>
      <c r="I343" s="844"/>
      <c r="J343" s="844"/>
      <c r="K343" s="844"/>
      <c r="L343" s="844"/>
      <c r="M343" s="844"/>
      <c r="N343" s="844"/>
      <c r="O343" s="845"/>
      <c r="P343" s="841" t="s">
        <v>40</v>
      </c>
      <c r="Q343" s="842"/>
      <c r="R343" s="842"/>
      <c r="S343" s="842"/>
      <c r="T343" s="842"/>
      <c r="U343" s="842"/>
      <c r="V343" s="843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835" t="s">
        <v>555</v>
      </c>
      <c r="B344" s="835"/>
      <c r="C344" s="835"/>
      <c r="D344" s="835"/>
      <c r="E344" s="835"/>
      <c r="F344" s="835"/>
      <c r="G344" s="835"/>
      <c r="H344" s="835"/>
      <c r="I344" s="835"/>
      <c r="J344" s="835"/>
      <c r="K344" s="835"/>
      <c r="L344" s="835"/>
      <c r="M344" s="835"/>
      <c r="N344" s="835"/>
      <c r="O344" s="835"/>
      <c r="P344" s="835"/>
      <c r="Q344" s="835"/>
      <c r="R344" s="835"/>
      <c r="S344" s="835"/>
      <c r="T344" s="835"/>
      <c r="U344" s="835"/>
      <c r="V344" s="835"/>
      <c r="W344" s="835"/>
      <c r="X344" s="835"/>
      <c r="Y344" s="835"/>
      <c r="Z344" s="835"/>
      <c r="AA344" s="65"/>
      <c r="AB344" s="65"/>
      <c r="AC344" s="79"/>
    </row>
    <row r="345" spans="1:68" ht="14.25" customHeight="1" x14ac:dyDescent="0.25">
      <c r="A345" s="836" t="s">
        <v>118</v>
      </c>
      <c r="B345" s="836"/>
      <c r="C345" s="836"/>
      <c r="D345" s="836"/>
      <c r="E345" s="836"/>
      <c r="F345" s="836"/>
      <c r="G345" s="836"/>
      <c r="H345" s="836"/>
      <c r="I345" s="836"/>
      <c r="J345" s="836"/>
      <c r="K345" s="836"/>
      <c r="L345" s="836"/>
      <c r="M345" s="836"/>
      <c r="N345" s="836"/>
      <c r="O345" s="836"/>
      <c r="P345" s="836"/>
      <c r="Q345" s="836"/>
      <c r="R345" s="836"/>
      <c r="S345" s="836"/>
      <c r="T345" s="836"/>
      <c r="U345" s="836"/>
      <c r="V345" s="836"/>
      <c r="W345" s="836"/>
      <c r="X345" s="836"/>
      <c r="Y345" s="836"/>
      <c r="Z345" s="836"/>
      <c r="AA345" s="66"/>
      <c r="AB345" s="66"/>
      <c r="AC345" s="80"/>
    </row>
    <row r="346" spans="1:68" ht="27" customHeight="1" x14ac:dyDescent="0.25">
      <c r="A346" s="63" t="s">
        <v>556</v>
      </c>
      <c r="B346" s="63" t="s">
        <v>557</v>
      </c>
      <c r="C346" s="36">
        <v>4301012024</v>
      </c>
      <c r="D346" s="837">
        <v>4680115885615</v>
      </c>
      <c r="E346" s="837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123</v>
      </c>
      <c r="L346" s="37" t="s">
        <v>45</v>
      </c>
      <c r="M346" s="38" t="s">
        <v>122</v>
      </c>
      <c r="N346" s="38"/>
      <c r="O346" s="37">
        <v>55</v>
      </c>
      <c r="P346" s="10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39"/>
      <c r="R346" s="839"/>
      <c r="S346" s="839"/>
      <c r="T346" s="8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7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558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8">IFERROR(X346*I346/H346,"0")</f>
        <v>0</v>
      </c>
      <c r="BN346" s="78">
        <f t="shared" ref="BN346:BN353" si="79">IFERROR(Y346*I346/H346,"0")</f>
        <v>0</v>
      </c>
      <c r="BO346" s="78">
        <f t="shared" ref="BO346:BO353" si="80">IFERROR(1/J346*(X346/H346),"0")</f>
        <v>0</v>
      </c>
      <c r="BP346" s="78">
        <f t="shared" ref="BP346:BP353" si="81">IFERROR(1/J346*(Y346/H346),"0")</f>
        <v>0</v>
      </c>
    </row>
    <row r="347" spans="1:68" ht="27" customHeight="1" x14ac:dyDescent="0.25">
      <c r="A347" s="63" t="s">
        <v>559</v>
      </c>
      <c r="B347" s="63" t="s">
        <v>560</v>
      </c>
      <c r="C347" s="36">
        <v>4301011911</v>
      </c>
      <c r="D347" s="837">
        <v>4680115885554</v>
      </c>
      <c r="E347" s="837"/>
      <c r="F347" s="62">
        <v>1.35</v>
      </c>
      <c r="G347" s="37">
        <v>8</v>
      </c>
      <c r="H347" s="62">
        <v>10.8</v>
      </c>
      <c r="I347" s="62">
        <v>11.28</v>
      </c>
      <c r="J347" s="37">
        <v>48</v>
      </c>
      <c r="K347" s="37" t="s">
        <v>123</v>
      </c>
      <c r="L347" s="37" t="s">
        <v>45</v>
      </c>
      <c r="M347" s="38" t="s">
        <v>416</v>
      </c>
      <c r="N347" s="38"/>
      <c r="O347" s="37">
        <v>55</v>
      </c>
      <c r="P347" s="10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39"/>
      <c r="R347" s="839"/>
      <c r="S347" s="839"/>
      <c r="T347" s="8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IFERROR(IF(Y347=0,"",ROUNDUP(Y347/H347,0)*0.02039),"")</f>
        <v/>
      </c>
      <c r="AA347" s="68" t="s">
        <v>45</v>
      </c>
      <c r="AB347" s="69" t="s">
        <v>45</v>
      </c>
      <c r="AC347" s="424" t="s">
        <v>561</v>
      </c>
      <c r="AG347" s="78"/>
      <c r="AJ347" s="84" t="s">
        <v>45</v>
      </c>
      <c r="AK347" s="84">
        <v>0</v>
      </c>
      <c r="BB347" s="425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559</v>
      </c>
      <c r="B348" s="63" t="s">
        <v>562</v>
      </c>
      <c r="C348" s="36">
        <v>4301012016</v>
      </c>
      <c r="D348" s="837">
        <v>4680115885554</v>
      </c>
      <c r="E348" s="83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123</v>
      </c>
      <c r="L348" s="37" t="s">
        <v>45</v>
      </c>
      <c r="M348" s="38" t="s">
        <v>122</v>
      </c>
      <c r="N348" s="38"/>
      <c r="O348" s="37">
        <v>55</v>
      </c>
      <c r="P348" s="10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39"/>
      <c r="R348" s="839"/>
      <c r="S348" s="839"/>
      <c r="T348" s="8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6" t="s">
        <v>563</v>
      </c>
      <c r="AG348" s="78"/>
      <c r="AJ348" s="84" t="s">
        <v>45</v>
      </c>
      <c r="AK348" s="84">
        <v>0</v>
      </c>
      <c r="BB348" s="427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ht="37.5" customHeight="1" x14ac:dyDescent="0.25">
      <c r="A349" s="63" t="s">
        <v>564</v>
      </c>
      <c r="B349" s="63" t="s">
        <v>565</v>
      </c>
      <c r="C349" s="36">
        <v>4301011858</v>
      </c>
      <c r="D349" s="837">
        <v>4680115885646</v>
      </c>
      <c r="E349" s="837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123</v>
      </c>
      <c r="L349" s="37" t="s">
        <v>45</v>
      </c>
      <c r="M349" s="38" t="s">
        <v>126</v>
      </c>
      <c r="N349" s="38"/>
      <c r="O349" s="37">
        <v>55</v>
      </c>
      <c r="P349" s="10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39"/>
      <c r="R349" s="839"/>
      <c r="S349" s="839"/>
      <c r="T349" s="8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566</v>
      </c>
      <c r="AG349" s="78"/>
      <c r="AJ349" s="84" t="s">
        <v>45</v>
      </c>
      <c r="AK349" s="84">
        <v>0</v>
      </c>
      <c r="BB349" s="429" t="s">
        <v>66</v>
      </c>
      <c r="BM349" s="78">
        <f t="shared" si="78"/>
        <v>0</v>
      </c>
      <c r="BN349" s="78">
        <f t="shared" si="79"/>
        <v>0</v>
      </c>
      <c r="BO349" s="78">
        <f t="shared" si="80"/>
        <v>0</v>
      </c>
      <c r="BP349" s="78">
        <f t="shared" si="81"/>
        <v>0</v>
      </c>
    </row>
    <row r="350" spans="1:68" ht="27" customHeight="1" x14ac:dyDescent="0.25">
      <c r="A350" s="63" t="s">
        <v>567</v>
      </c>
      <c r="B350" s="63" t="s">
        <v>568</v>
      </c>
      <c r="C350" s="36">
        <v>4301011857</v>
      </c>
      <c r="D350" s="837">
        <v>4680115885622</v>
      </c>
      <c r="E350" s="837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132</v>
      </c>
      <c r="L350" s="37" t="s">
        <v>45</v>
      </c>
      <c r="M350" s="38" t="s">
        <v>126</v>
      </c>
      <c r="N350" s="38"/>
      <c r="O350" s="37">
        <v>55</v>
      </c>
      <c r="P350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39"/>
      <c r="R350" s="839"/>
      <c r="S350" s="839"/>
      <c r="T350" s="8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569</v>
      </c>
      <c r="AG350" s="78"/>
      <c r="AJ350" s="84" t="s">
        <v>45</v>
      </c>
      <c r="AK350" s="84">
        <v>0</v>
      </c>
      <c r="BB350" s="431" t="s">
        <v>66</v>
      </c>
      <c r="BM350" s="78">
        <f t="shared" si="78"/>
        <v>0</v>
      </c>
      <c r="BN350" s="78">
        <f t="shared" si="79"/>
        <v>0</v>
      </c>
      <c r="BO350" s="78">
        <f t="shared" si="80"/>
        <v>0</v>
      </c>
      <c r="BP350" s="78">
        <f t="shared" si="81"/>
        <v>0</v>
      </c>
    </row>
    <row r="351" spans="1:68" ht="27" customHeight="1" x14ac:dyDescent="0.25">
      <c r="A351" s="63" t="s">
        <v>570</v>
      </c>
      <c r="B351" s="63" t="s">
        <v>571</v>
      </c>
      <c r="C351" s="36">
        <v>4301011573</v>
      </c>
      <c r="D351" s="837">
        <v>4680115881938</v>
      </c>
      <c r="E351" s="83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132</v>
      </c>
      <c r="L351" s="37" t="s">
        <v>45</v>
      </c>
      <c r="M351" s="38" t="s">
        <v>126</v>
      </c>
      <c r="N351" s="38"/>
      <c r="O351" s="37">
        <v>90</v>
      </c>
      <c r="P351" s="10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39"/>
      <c r="R351" s="839"/>
      <c r="S351" s="839"/>
      <c r="T351" s="84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572</v>
      </c>
      <c r="AG351" s="78"/>
      <c r="AJ351" s="84" t="s">
        <v>45</v>
      </c>
      <c r="AK351" s="84">
        <v>0</v>
      </c>
      <c r="BB351" s="433" t="s">
        <v>66</v>
      </c>
      <c r="BM351" s="78">
        <f t="shared" si="78"/>
        <v>0</v>
      </c>
      <c r="BN351" s="78">
        <f t="shared" si="79"/>
        <v>0</v>
      </c>
      <c r="BO351" s="78">
        <f t="shared" si="80"/>
        <v>0</v>
      </c>
      <c r="BP351" s="78">
        <f t="shared" si="81"/>
        <v>0</v>
      </c>
    </row>
    <row r="352" spans="1:68" ht="27" customHeight="1" x14ac:dyDescent="0.25">
      <c r="A352" s="63" t="s">
        <v>573</v>
      </c>
      <c r="B352" s="63" t="s">
        <v>574</v>
      </c>
      <c r="C352" s="36">
        <v>4301011859</v>
      </c>
      <c r="D352" s="837">
        <v>4680115885608</v>
      </c>
      <c r="E352" s="83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132</v>
      </c>
      <c r="L352" s="37" t="s">
        <v>45</v>
      </c>
      <c r="M352" s="38" t="s">
        <v>126</v>
      </c>
      <c r="N352" s="38"/>
      <c r="O352" s="37">
        <v>55</v>
      </c>
      <c r="P352" s="10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39"/>
      <c r="R352" s="839"/>
      <c r="S352" s="839"/>
      <c r="T352" s="84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563</v>
      </c>
      <c r="AG352" s="78"/>
      <c r="AJ352" s="84" t="s">
        <v>45</v>
      </c>
      <c r="AK352" s="84">
        <v>0</v>
      </c>
      <c r="BB352" s="435" t="s">
        <v>66</v>
      </c>
      <c r="BM352" s="78">
        <f t="shared" si="78"/>
        <v>0</v>
      </c>
      <c r="BN352" s="78">
        <f t="shared" si="79"/>
        <v>0</v>
      </c>
      <c r="BO352" s="78">
        <f t="shared" si="80"/>
        <v>0</v>
      </c>
      <c r="BP352" s="78">
        <f t="shared" si="81"/>
        <v>0</v>
      </c>
    </row>
    <row r="353" spans="1:68" ht="27" customHeight="1" x14ac:dyDescent="0.25">
      <c r="A353" s="63" t="s">
        <v>575</v>
      </c>
      <c r="B353" s="63" t="s">
        <v>576</v>
      </c>
      <c r="C353" s="36">
        <v>4301011337</v>
      </c>
      <c r="D353" s="837">
        <v>4607091386011</v>
      </c>
      <c r="E353" s="83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132</v>
      </c>
      <c r="L353" s="37" t="s">
        <v>45</v>
      </c>
      <c r="M353" s="38" t="s">
        <v>126</v>
      </c>
      <c r="N353" s="38"/>
      <c r="O353" s="37">
        <v>55</v>
      </c>
      <c r="P353" s="10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39"/>
      <c r="R353" s="839"/>
      <c r="S353" s="839"/>
      <c r="T353" s="84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577</v>
      </c>
      <c r="AG353" s="78"/>
      <c r="AJ353" s="84" t="s">
        <v>45</v>
      </c>
      <c r="AK353" s="84">
        <v>0</v>
      </c>
      <c r="BB353" s="437" t="s">
        <v>66</v>
      </c>
      <c r="BM353" s="78">
        <f t="shared" si="78"/>
        <v>0</v>
      </c>
      <c r="BN353" s="78">
        <f t="shared" si="79"/>
        <v>0</v>
      </c>
      <c r="BO353" s="78">
        <f t="shared" si="80"/>
        <v>0</v>
      </c>
      <c r="BP353" s="78">
        <f t="shared" si="81"/>
        <v>0</v>
      </c>
    </row>
    <row r="354" spans="1:68" x14ac:dyDescent="0.2">
      <c r="A354" s="844"/>
      <c r="B354" s="844"/>
      <c r="C354" s="844"/>
      <c r="D354" s="844"/>
      <c r="E354" s="844"/>
      <c r="F354" s="844"/>
      <c r="G354" s="844"/>
      <c r="H354" s="844"/>
      <c r="I354" s="844"/>
      <c r="J354" s="844"/>
      <c r="K354" s="844"/>
      <c r="L354" s="844"/>
      <c r="M354" s="844"/>
      <c r="N354" s="844"/>
      <c r="O354" s="845"/>
      <c r="P354" s="841" t="s">
        <v>40</v>
      </c>
      <c r="Q354" s="842"/>
      <c r="R354" s="842"/>
      <c r="S354" s="842"/>
      <c r="T354" s="842"/>
      <c r="U354" s="842"/>
      <c r="V354" s="843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844"/>
      <c r="B355" s="844"/>
      <c r="C355" s="844"/>
      <c r="D355" s="844"/>
      <c r="E355" s="844"/>
      <c r="F355" s="844"/>
      <c r="G355" s="844"/>
      <c r="H355" s="844"/>
      <c r="I355" s="844"/>
      <c r="J355" s="844"/>
      <c r="K355" s="844"/>
      <c r="L355" s="844"/>
      <c r="M355" s="844"/>
      <c r="N355" s="844"/>
      <c r="O355" s="845"/>
      <c r="P355" s="841" t="s">
        <v>40</v>
      </c>
      <c r="Q355" s="842"/>
      <c r="R355" s="842"/>
      <c r="S355" s="842"/>
      <c r="T355" s="842"/>
      <c r="U355" s="842"/>
      <c r="V355" s="843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836" t="s">
        <v>78</v>
      </c>
      <c r="B356" s="836"/>
      <c r="C356" s="836"/>
      <c r="D356" s="836"/>
      <c r="E356" s="836"/>
      <c r="F356" s="836"/>
      <c r="G356" s="836"/>
      <c r="H356" s="836"/>
      <c r="I356" s="836"/>
      <c r="J356" s="836"/>
      <c r="K356" s="836"/>
      <c r="L356" s="836"/>
      <c r="M356" s="836"/>
      <c r="N356" s="836"/>
      <c r="O356" s="836"/>
      <c r="P356" s="836"/>
      <c r="Q356" s="836"/>
      <c r="R356" s="836"/>
      <c r="S356" s="836"/>
      <c r="T356" s="836"/>
      <c r="U356" s="836"/>
      <c r="V356" s="836"/>
      <c r="W356" s="836"/>
      <c r="X356" s="836"/>
      <c r="Y356" s="836"/>
      <c r="Z356" s="836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4301030878</v>
      </c>
      <c r="D357" s="837">
        <v>4607091387193</v>
      </c>
      <c r="E357" s="837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132</v>
      </c>
      <c r="L357" s="37" t="s">
        <v>45</v>
      </c>
      <c r="M357" s="38" t="s">
        <v>82</v>
      </c>
      <c r="N357" s="38"/>
      <c r="O357" s="37">
        <v>35</v>
      </c>
      <c r="P357" s="10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39"/>
      <c r="R357" s="839"/>
      <c r="S357" s="839"/>
      <c r="T357" s="84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580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4301031153</v>
      </c>
      <c r="D358" s="837">
        <v>4607091387230</v>
      </c>
      <c r="E358" s="83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132</v>
      </c>
      <c r="L358" s="37" t="s">
        <v>45</v>
      </c>
      <c r="M358" s="38" t="s">
        <v>82</v>
      </c>
      <c r="N358" s="38"/>
      <c r="O358" s="37">
        <v>40</v>
      </c>
      <c r="P358" s="10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39"/>
      <c r="R358" s="839"/>
      <c r="S358" s="839"/>
      <c r="T358" s="84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583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4301031154</v>
      </c>
      <c r="D359" s="837">
        <v>4607091387292</v>
      </c>
      <c r="E359" s="837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132</v>
      </c>
      <c r="L359" s="37" t="s">
        <v>45</v>
      </c>
      <c r="M359" s="38" t="s">
        <v>82</v>
      </c>
      <c r="N359" s="38"/>
      <c r="O359" s="37">
        <v>45</v>
      </c>
      <c r="P359" s="10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39"/>
      <c r="R359" s="839"/>
      <c r="S359" s="839"/>
      <c r="T359" s="8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586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587</v>
      </c>
      <c r="B360" s="63" t="s">
        <v>588</v>
      </c>
      <c r="C360" s="36">
        <v>4301031152</v>
      </c>
      <c r="D360" s="837">
        <v>4607091387285</v>
      </c>
      <c r="E360" s="837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83</v>
      </c>
      <c r="L360" s="37" t="s">
        <v>45</v>
      </c>
      <c r="M360" s="38" t="s">
        <v>82</v>
      </c>
      <c r="N360" s="38"/>
      <c r="O360" s="37">
        <v>40</v>
      </c>
      <c r="P360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39"/>
      <c r="R360" s="839"/>
      <c r="S360" s="839"/>
      <c r="T360" s="8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44"/>
      <c r="B361" s="844"/>
      <c r="C361" s="844"/>
      <c r="D361" s="844"/>
      <c r="E361" s="844"/>
      <c r="F361" s="844"/>
      <c r="G361" s="844"/>
      <c r="H361" s="844"/>
      <c r="I361" s="844"/>
      <c r="J361" s="844"/>
      <c r="K361" s="844"/>
      <c r="L361" s="844"/>
      <c r="M361" s="844"/>
      <c r="N361" s="844"/>
      <c r="O361" s="845"/>
      <c r="P361" s="841" t="s">
        <v>40</v>
      </c>
      <c r="Q361" s="842"/>
      <c r="R361" s="842"/>
      <c r="S361" s="842"/>
      <c r="T361" s="842"/>
      <c r="U361" s="842"/>
      <c r="V361" s="843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44"/>
      <c r="B362" s="844"/>
      <c r="C362" s="844"/>
      <c r="D362" s="844"/>
      <c r="E362" s="844"/>
      <c r="F362" s="844"/>
      <c r="G362" s="844"/>
      <c r="H362" s="844"/>
      <c r="I362" s="844"/>
      <c r="J362" s="844"/>
      <c r="K362" s="844"/>
      <c r="L362" s="844"/>
      <c r="M362" s="844"/>
      <c r="N362" s="844"/>
      <c r="O362" s="845"/>
      <c r="P362" s="841" t="s">
        <v>40</v>
      </c>
      <c r="Q362" s="842"/>
      <c r="R362" s="842"/>
      <c r="S362" s="842"/>
      <c r="T362" s="842"/>
      <c r="U362" s="842"/>
      <c r="V362" s="843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836" t="s">
        <v>84</v>
      </c>
      <c r="B363" s="836"/>
      <c r="C363" s="836"/>
      <c r="D363" s="836"/>
      <c r="E363" s="836"/>
      <c r="F363" s="836"/>
      <c r="G363" s="836"/>
      <c r="H363" s="836"/>
      <c r="I363" s="836"/>
      <c r="J363" s="836"/>
      <c r="K363" s="836"/>
      <c r="L363" s="836"/>
      <c r="M363" s="836"/>
      <c r="N363" s="836"/>
      <c r="O363" s="836"/>
      <c r="P363" s="836"/>
      <c r="Q363" s="836"/>
      <c r="R363" s="836"/>
      <c r="S363" s="836"/>
      <c r="T363" s="836"/>
      <c r="U363" s="836"/>
      <c r="V363" s="836"/>
      <c r="W363" s="836"/>
      <c r="X363" s="836"/>
      <c r="Y363" s="836"/>
      <c r="Z363" s="836"/>
      <c r="AA363" s="66"/>
      <c r="AB363" s="66"/>
      <c r="AC363" s="80"/>
    </row>
    <row r="364" spans="1:68" ht="48" customHeight="1" x14ac:dyDescent="0.25">
      <c r="A364" s="63" t="s">
        <v>589</v>
      </c>
      <c r="B364" s="63" t="s">
        <v>590</v>
      </c>
      <c r="C364" s="36">
        <v>4301051100</v>
      </c>
      <c r="D364" s="837">
        <v>4607091387766</v>
      </c>
      <c r="E364" s="837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123</v>
      </c>
      <c r="L364" s="37" t="s">
        <v>45</v>
      </c>
      <c r="M364" s="38" t="s">
        <v>122</v>
      </c>
      <c r="N364" s="38"/>
      <c r="O364" s="37">
        <v>40</v>
      </c>
      <c r="P364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39"/>
      <c r="R364" s="839"/>
      <c r="S364" s="839"/>
      <c r="T364" s="84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82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591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83">IFERROR(X364*I364/H364,"0")</f>
        <v>0</v>
      </c>
      <c r="BN364" s="78">
        <f t="shared" ref="BN364:BN369" si="84">IFERROR(Y364*I364/H364,"0")</f>
        <v>0</v>
      </c>
      <c r="BO364" s="78">
        <f t="shared" ref="BO364:BO369" si="85">IFERROR(1/J364*(X364/H364),"0")</f>
        <v>0</v>
      </c>
      <c r="BP364" s="78">
        <f t="shared" ref="BP364:BP369" si="86">IFERROR(1/J364*(Y364/H364),"0")</f>
        <v>0</v>
      </c>
    </row>
    <row r="365" spans="1:68" ht="37.5" customHeight="1" x14ac:dyDescent="0.25">
      <c r="A365" s="63" t="s">
        <v>592</v>
      </c>
      <c r="B365" s="63" t="s">
        <v>593</v>
      </c>
      <c r="C365" s="36">
        <v>4301051116</v>
      </c>
      <c r="D365" s="837">
        <v>4607091387957</v>
      </c>
      <c r="E365" s="837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123</v>
      </c>
      <c r="L365" s="37" t="s">
        <v>45</v>
      </c>
      <c r="M365" s="38" t="s">
        <v>82</v>
      </c>
      <c r="N365" s="38"/>
      <c r="O365" s="37">
        <v>40</v>
      </c>
      <c r="P365" s="10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39"/>
      <c r="R365" s="839"/>
      <c r="S365" s="839"/>
      <c r="T365" s="84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82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594</v>
      </c>
      <c r="AG365" s="78"/>
      <c r="AJ365" s="84" t="s">
        <v>45</v>
      </c>
      <c r="AK365" s="84">
        <v>0</v>
      </c>
      <c r="BB365" s="449" t="s">
        <v>66</v>
      </c>
      <c r="BM365" s="78">
        <f t="shared" si="83"/>
        <v>0</v>
      </c>
      <c r="BN365" s="78">
        <f t="shared" si="84"/>
        <v>0</v>
      </c>
      <c r="BO365" s="78">
        <f t="shared" si="85"/>
        <v>0</v>
      </c>
      <c r="BP365" s="78">
        <f t="shared" si="86"/>
        <v>0</v>
      </c>
    </row>
    <row r="366" spans="1:68" ht="37.5" customHeight="1" x14ac:dyDescent="0.25">
      <c r="A366" s="63" t="s">
        <v>595</v>
      </c>
      <c r="B366" s="63" t="s">
        <v>596</v>
      </c>
      <c r="C366" s="36">
        <v>4301051115</v>
      </c>
      <c r="D366" s="837">
        <v>4607091387964</v>
      </c>
      <c r="E366" s="837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123</v>
      </c>
      <c r="L366" s="37" t="s">
        <v>45</v>
      </c>
      <c r="M366" s="38" t="s">
        <v>82</v>
      </c>
      <c r="N366" s="38"/>
      <c r="O366" s="37">
        <v>40</v>
      </c>
      <c r="P366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39"/>
      <c r="R366" s="839"/>
      <c r="S366" s="839"/>
      <c r="T366" s="84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8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597</v>
      </c>
      <c r="AG366" s="78"/>
      <c r="AJ366" s="84" t="s">
        <v>45</v>
      </c>
      <c r="AK366" s="84">
        <v>0</v>
      </c>
      <c r="BB366" s="451" t="s">
        <v>66</v>
      </c>
      <c r="BM366" s="78">
        <f t="shared" si="83"/>
        <v>0</v>
      </c>
      <c r="BN366" s="78">
        <f t="shared" si="84"/>
        <v>0</v>
      </c>
      <c r="BO366" s="78">
        <f t="shared" si="85"/>
        <v>0</v>
      </c>
      <c r="BP366" s="78">
        <f t="shared" si="86"/>
        <v>0</v>
      </c>
    </row>
    <row r="367" spans="1:68" ht="37.5" customHeight="1" x14ac:dyDescent="0.25">
      <c r="A367" s="63" t="s">
        <v>598</v>
      </c>
      <c r="B367" s="63" t="s">
        <v>599</v>
      </c>
      <c r="C367" s="36">
        <v>4301051705</v>
      </c>
      <c r="D367" s="837">
        <v>4680115884588</v>
      </c>
      <c r="E367" s="837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88</v>
      </c>
      <c r="L367" s="37" t="s">
        <v>45</v>
      </c>
      <c r="M367" s="38" t="s">
        <v>82</v>
      </c>
      <c r="N367" s="38"/>
      <c r="O367" s="37">
        <v>40</v>
      </c>
      <c r="P367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39"/>
      <c r="R367" s="839"/>
      <c r="S367" s="839"/>
      <c r="T367" s="84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82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600</v>
      </c>
      <c r="AG367" s="78"/>
      <c r="AJ367" s="84" t="s">
        <v>45</v>
      </c>
      <c r="AK367" s="84">
        <v>0</v>
      </c>
      <c r="BB367" s="453" t="s">
        <v>66</v>
      </c>
      <c r="BM367" s="78">
        <f t="shared" si="83"/>
        <v>0</v>
      </c>
      <c r="BN367" s="78">
        <f t="shared" si="84"/>
        <v>0</v>
      </c>
      <c r="BO367" s="78">
        <f t="shared" si="85"/>
        <v>0</v>
      </c>
      <c r="BP367" s="78">
        <f t="shared" si="86"/>
        <v>0</v>
      </c>
    </row>
    <row r="368" spans="1:68" ht="37.5" customHeight="1" x14ac:dyDescent="0.25">
      <c r="A368" s="63" t="s">
        <v>601</v>
      </c>
      <c r="B368" s="63" t="s">
        <v>602</v>
      </c>
      <c r="C368" s="36">
        <v>4301051130</v>
      </c>
      <c r="D368" s="837">
        <v>4607091387537</v>
      </c>
      <c r="E368" s="837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88</v>
      </c>
      <c r="L368" s="37" t="s">
        <v>45</v>
      </c>
      <c r="M368" s="38" t="s">
        <v>82</v>
      </c>
      <c r="N368" s="38"/>
      <c r="O368" s="37">
        <v>40</v>
      </c>
      <c r="P368" s="10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39"/>
      <c r="R368" s="839"/>
      <c r="S368" s="839"/>
      <c r="T368" s="84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8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603</v>
      </c>
      <c r="AG368" s="78"/>
      <c r="AJ368" s="84" t="s">
        <v>45</v>
      </c>
      <c r="AK368" s="84">
        <v>0</v>
      </c>
      <c r="BB368" s="455" t="s">
        <v>66</v>
      </c>
      <c r="BM368" s="78">
        <f t="shared" si="83"/>
        <v>0</v>
      </c>
      <c r="BN368" s="78">
        <f t="shared" si="84"/>
        <v>0</v>
      </c>
      <c r="BO368" s="78">
        <f t="shared" si="85"/>
        <v>0</v>
      </c>
      <c r="BP368" s="78">
        <f t="shared" si="86"/>
        <v>0</v>
      </c>
    </row>
    <row r="369" spans="1:68" ht="48" customHeight="1" x14ac:dyDescent="0.25">
      <c r="A369" s="63" t="s">
        <v>604</v>
      </c>
      <c r="B369" s="63" t="s">
        <v>605</v>
      </c>
      <c r="C369" s="36">
        <v>4301051132</v>
      </c>
      <c r="D369" s="837">
        <v>4607091387513</v>
      </c>
      <c r="E369" s="837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88</v>
      </c>
      <c r="L369" s="37" t="s">
        <v>45</v>
      </c>
      <c r="M369" s="38" t="s">
        <v>82</v>
      </c>
      <c r="N369" s="38"/>
      <c r="O369" s="37">
        <v>40</v>
      </c>
      <c r="P369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39"/>
      <c r="R369" s="839"/>
      <c r="S369" s="839"/>
      <c r="T369" s="84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8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606</v>
      </c>
      <c r="AG369" s="78"/>
      <c r="AJ369" s="84" t="s">
        <v>45</v>
      </c>
      <c r="AK369" s="84">
        <v>0</v>
      </c>
      <c r="BB369" s="457" t="s">
        <v>66</v>
      </c>
      <c r="BM369" s="78">
        <f t="shared" si="83"/>
        <v>0</v>
      </c>
      <c r="BN369" s="78">
        <f t="shared" si="84"/>
        <v>0</v>
      </c>
      <c r="BO369" s="78">
        <f t="shared" si="85"/>
        <v>0</v>
      </c>
      <c r="BP369" s="78">
        <f t="shared" si="86"/>
        <v>0</v>
      </c>
    </row>
    <row r="370" spans="1:68" x14ac:dyDescent="0.2">
      <c r="A370" s="844"/>
      <c r="B370" s="844"/>
      <c r="C370" s="844"/>
      <c r="D370" s="844"/>
      <c r="E370" s="844"/>
      <c r="F370" s="844"/>
      <c r="G370" s="844"/>
      <c r="H370" s="844"/>
      <c r="I370" s="844"/>
      <c r="J370" s="844"/>
      <c r="K370" s="844"/>
      <c r="L370" s="844"/>
      <c r="M370" s="844"/>
      <c r="N370" s="844"/>
      <c r="O370" s="845"/>
      <c r="P370" s="841" t="s">
        <v>40</v>
      </c>
      <c r="Q370" s="842"/>
      <c r="R370" s="842"/>
      <c r="S370" s="842"/>
      <c r="T370" s="842"/>
      <c r="U370" s="842"/>
      <c r="V370" s="843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44"/>
      <c r="B371" s="844"/>
      <c r="C371" s="844"/>
      <c r="D371" s="844"/>
      <c r="E371" s="844"/>
      <c r="F371" s="844"/>
      <c r="G371" s="844"/>
      <c r="H371" s="844"/>
      <c r="I371" s="844"/>
      <c r="J371" s="844"/>
      <c r="K371" s="844"/>
      <c r="L371" s="844"/>
      <c r="M371" s="844"/>
      <c r="N371" s="844"/>
      <c r="O371" s="845"/>
      <c r="P371" s="841" t="s">
        <v>40</v>
      </c>
      <c r="Q371" s="842"/>
      <c r="R371" s="842"/>
      <c r="S371" s="842"/>
      <c r="T371" s="842"/>
      <c r="U371" s="842"/>
      <c r="V371" s="843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836" t="s">
        <v>209</v>
      </c>
      <c r="B372" s="836"/>
      <c r="C372" s="836"/>
      <c r="D372" s="836"/>
      <c r="E372" s="836"/>
      <c r="F372" s="836"/>
      <c r="G372" s="836"/>
      <c r="H372" s="836"/>
      <c r="I372" s="836"/>
      <c r="J372" s="836"/>
      <c r="K372" s="836"/>
      <c r="L372" s="836"/>
      <c r="M372" s="836"/>
      <c r="N372" s="836"/>
      <c r="O372" s="836"/>
      <c r="P372" s="836"/>
      <c r="Q372" s="836"/>
      <c r="R372" s="836"/>
      <c r="S372" s="836"/>
      <c r="T372" s="836"/>
      <c r="U372" s="836"/>
      <c r="V372" s="836"/>
      <c r="W372" s="836"/>
      <c r="X372" s="836"/>
      <c r="Y372" s="836"/>
      <c r="Z372" s="836"/>
      <c r="AA372" s="66"/>
      <c r="AB372" s="66"/>
      <c r="AC372" s="80"/>
    </row>
    <row r="373" spans="1:68" ht="37.5" customHeight="1" x14ac:dyDescent="0.25">
      <c r="A373" s="63" t="s">
        <v>607</v>
      </c>
      <c r="B373" s="63" t="s">
        <v>608</v>
      </c>
      <c r="C373" s="36">
        <v>4301060379</v>
      </c>
      <c r="D373" s="837">
        <v>4607091380880</v>
      </c>
      <c r="E373" s="837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123</v>
      </c>
      <c r="L373" s="37" t="s">
        <v>45</v>
      </c>
      <c r="M373" s="38" t="s">
        <v>82</v>
      </c>
      <c r="N373" s="38"/>
      <c r="O373" s="37">
        <v>30</v>
      </c>
      <c r="P373" s="10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39"/>
      <c r="R373" s="839"/>
      <c r="S373" s="839"/>
      <c r="T373" s="84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609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610</v>
      </c>
      <c r="B374" s="63" t="s">
        <v>611</v>
      </c>
      <c r="C374" s="36">
        <v>4301060308</v>
      </c>
      <c r="D374" s="837">
        <v>4607091384482</v>
      </c>
      <c r="E374" s="837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30</v>
      </c>
      <c r="P374" s="103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39"/>
      <c r="R374" s="839"/>
      <c r="S374" s="839"/>
      <c r="T374" s="84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612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613</v>
      </c>
      <c r="B375" s="63" t="s">
        <v>614</v>
      </c>
      <c r="C375" s="36">
        <v>4301060484</v>
      </c>
      <c r="D375" s="837">
        <v>4607091380897</v>
      </c>
      <c r="E375" s="837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123</v>
      </c>
      <c r="L375" s="37" t="s">
        <v>45</v>
      </c>
      <c r="M375" s="38" t="s">
        <v>163</v>
      </c>
      <c r="N375" s="38"/>
      <c r="O375" s="37">
        <v>30</v>
      </c>
      <c r="P375" s="1033" t="s">
        <v>615</v>
      </c>
      <c r="Q375" s="839"/>
      <c r="R375" s="839"/>
      <c r="S375" s="839"/>
      <c r="T375" s="8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616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613</v>
      </c>
      <c r="B376" s="63" t="s">
        <v>617</v>
      </c>
      <c r="C376" s="36">
        <v>4301060325</v>
      </c>
      <c r="D376" s="837">
        <v>4607091380897</v>
      </c>
      <c r="E376" s="83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123</v>
      </c>
      <c r="L376" s="37" t="s">
        <v>45</v>
      </c>
      <c r="M376" s="38" t="s">
        <v>82</v>
      </c>
      <c r="N376" s="38"/>
      <c r="O376" s="37">
        <v>30</v>
      </c>
      <c r="P376" s="10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39"/>
      <c r="R376" s="839"/>
      <c r="S376" s="839"/>
      <c r="T376" s="84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618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44"/>
      <c r="B377" s="844"/>
      <c r="C377" s="844"/>
      <c r="D377" s="844"/>
      <c r="E377" s="844"/>
      <c r="F377" s="844"/>
      <c r="G377" s="844"/>
      <c r="H377" s="844"/>
      <c r="I377" s="844"/>
      <c r="J377" s="844"/>
      <c r="K377" s="844"/>
      <c r="L377" s="844"/>
      <c r="M377" s="844"/>
      <c r="N377" s="844"/>
      <c r="O377" s="845"/>
      <c r="P377" s="841" t="s">
        <v>40</v>
      </c>
      <c r="Q377" s="842"/>
      <c r="R377" s="842"/>
      <c r="S377" s="842"/>
      <c r="T377" s="842"/>
      <c r="U377" s="842"/>
      <c r="V377" s="843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44"/>
      <c r="B378" s="844"/>
      <c r="C378" s="844"/>
      <c r="D378" s="844"/>
      <c r="E378" s="844"/>
      <c r="F378" s="844"/>
      <c r="G378" s="844"/>
      <c r="H378" s="844"/>
      <c r="I378" s="844"/>
      <c r="J378" s="844"/>
      <c r="K378" s="844"/>
      <c r="L378" s="844"/>
      <c r="M378" s="844"/>
      <c r="N378" s="844"/>
      <c r="O378" s="845"/>
      <c r="P378" s="841" t="s">
        <v>40</v>
      </c>
      <c r="Q378" s="842"/>
      <c r="R378" s="842"/>
      <c r="S378" s="842"/>
      <c r="T378" s="842"/>
      <c r="U378" s="842"/>
      <c r="V378" s="843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836" t="s">
        <v>110</v>
      </c>
      <c r="B379" s="836"/>
      <c r="C379" s="836"/>
      <c r="D379" s="836"/>
      <c r="E379" s="836"/>
      <c r="F379" s="836"/>
      <c r="G379" s="836"/>
      <c r="H379" s="836"/>
      <c r="I379" s="836"/>
      <c r="J379" s="836"/>
      <c r="K379" s="836"/>
      <c r="L379" s="836"/>
      <c r="M379" s="836"/>
      <c r="N379" s="836"/>
      <c r="O379" s="836"/>
      <c r="P379" s="836"/>
      <c r="Q379" s="836"/>
      <c r="R379" s="836"/>
      <c r="S379" s="836"/>
      <c r="T379" s="836"/>
      <c r="U379" s="836"/>
      <c r="V379" s="836"/>
      <c r="W379" s="836"/>
      <c r="X379" s="836"/>
      <c r="Y379" s="836"/>
      <c r="Z379" s="836"/>
      <c r="AA379" s="66"/>
      <c r="AB379" s="66"/>
      <c r="AC379" s="80"/>
    </row>
    <row r="380" spans="1:68" ht="16.5" customHeight="1" x14ac:dyDescent="0.25">
      <c r="A380" s="63" t="s">
        <v>619</v>
      </c>
      <c r="B380" s="63" t="s">
        <v>620</v>
      </c>
      <c r="C380" s="36">
        <v>4301030232</v>
      </c>
      <c r="D380" s="837">
        <v>4607091388374</v>
      </c>
      <c r="E380" s="837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132</v>
      </c>
      <c r="L380" s="37" t="s">
        <v>45</v>
      </c>
      <c r="M380" s="38" t="s">
        <v>115</v>
      </c>
      <c r="N380" s="38"/>
      <c r="O380" s="37">
        <v>180</v>
      </c>
      <c r="P380" s="1035" t="s">
        <v>621</v>
      </c>
      <c r="Q380" s="839"/>
      <c r="R380" s="839"/>
      <c r="S380" s="839"/>
      <c r="T380" s="8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622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623</v>
      </c>
      <c r="B381" s="63" t="s">
        <v>624</v>
      </c>
      <c r="C381" s="36">
        <v>4301030235</v>
      </c>
      <c r="D381" s="837">
        <v>4607091388381</v>
      </c>
      <c r="E381" s="837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132</v>
      </c>
      <c r="L381" s="37" t="s">
        <v>45</v>
      </c>
      <c r="M381" s="38" t="s">
        <v>115</v>
      </c>
      <c r="N381" s="38"/>
      <c r="O381" s="37">
        <v>180</v>
      </c>
      <c r="P381" s="1036" t="s">
        <v>625</v>
      </c>
      <c r="Q381" s="839"/>
      <c r="R381" s="839"/>
      <c r="S381" s="839"/>
      <c r="T381" s="84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622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626</v>
      </c>
      <c r="B382" s="63" t="s">
        <v>627</v>
      </c>
      <c r="C382" s="36">
        <v>4301032015</v>
      </c>
      <c r="D382" s="837">
        <v>4607091383102</v>
      </c>
      <c r="E382" s="83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88</v>
      </c>
      <c r="L382" s="37" t="s">
        <v>45</v>
      </c>
      <c r="M382" s="38" t="s">
        <v>115</v>
      </c>
      <c r="N382" s="38"/>
      <c r="O382" s="37">
        <v>180</v>
      </c>
      <c r="P382" s="10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39"/>
      <c r="R382" s="839"/>
      <c r="S382" s="839"/>
      <c r="T382" s="84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629</v>
      </c>
      <c r="B383" s="63" t="s">
        <v>630</v>
      </c>
      <c r="C383" s="36">
        <v>4301030233</v>
      </c>
      <c r="D383" s="837">
        <v>4607091388404</v>
      </c>
      <c r="E383" s="83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88</v>
      </c>
      <c r="L383" s="37" t="s">
        <v>45</v>
      </c>
      <c r="M383" s="38" t="s">
        <v>115</v>
      </c>
      <c r="N383" s="38"/>
      <c r="O383" s="37">
        <v>180</v>
      </c>
      <c r="P383" s="10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39"/>
      <c r="R383" s="839"/>
      <c r="S383" s="839"/>
      <c r="T383" s="84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4"/>
      <c r="B384" s="844"/>
      <c r="C384" s="844"/>
      <c r="D384" s="844"/>
      <c r="E384" s="844"/>
      <c r="F384" s="844"/>
      <c r="G384" s="844"/>
      <c r="H384" s="844"/>
      <c r="I384" s="844"/>
      <c r="J384" s="844"/>
      <c r="K384" s="844"/>
      <c r="L384" s="844"/>
      <c r="M384" s="844"/>
      <c r="N384" s="844"/>
      <c r="O384" s="845"/>
      <c r="P384" s="841" t="s">
        <v>40</v>
      </c>
      <c r="Q384" s="842"/>
      <c r="R384" s="842"/>
      <c r="S384" s="842"/>
      <c r="T384" s="842"/>
      <c r="U384" s="842"/>
      <c r="V384" s="843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4"/>
      <c r="B385" s="844"/>
      <c r="C385" s="844"/>
      <c r="D385" s="844"/>
      <c r="E385" s="844"/>
      <c r="F385" s="844"/>
      <c r="G385" s="844"/>
      <c r="H385" s="844"/>
      <c r="I385" s="844"/>
      <c r="J385" s="844"/>
      <c r="K385" s="844"/>
      <c r="L385" s="844"/>
      <c r="M385" s="844"/>
      <c r="N385" s="844"/>
      <c r="O385" s="845"/>
      <c r="P385" s="841" t="s">
        <v>40</v>
      </c>
      <c r="Q385" s="842"/>
      <c r="R385" s="842"/>
      <c r="S385" s="842"/>
      <c r="T385" s="842"/>
      <c r="U385" s="842"/>
      <c r="V385" s="843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36" t="s">
        <v>631</v>
      </c>
      <c r="B386" s="836"/>
      <c r="C386" s="836"/>
      <c r="D386" s="836"/>
      <c r="E386" s="836"/>
      <c r="F386" s="836"/>
      <c r="G386" s="836"/>
      <c r="H386" s="836"/>
      <c r="I386" s="836"/>
      <c r="J386" s="836"/>
      <c r="K386" s="836"/>
      <c r="L386" s="836"/>
      <c r="M386" s="836"/>
      <c r="N386" s="836"/>
      <c r="O386" s="836"/>
      <c r="P386" s="836"/>
      <c r="Q386" s="836"/>
      <c r="R386" s="836"/>
      <c r="S386" s="836"/>
      <c r="T386" s="836"/>
      <c r="U386" s="836"/>
      <c r="V386" s="836"/>
      <c r="W386" s="836"/>
      <c r="X386" s="836"/>
      <c r="Y386" s="836"/>
      <c r="Z386" s="836"/>
      <c r="AA386" s="66"/>
      <c r="AB386" s="66"/>
      <c r="AC386" s="80"/>
    </row>
    <row r="387" spans="1:68" ht="16.5" customHeight="1" x14ac:dyDescent="0.25">
      <c r="A387" s="63" t="s">
        <v>632</v>
      </c>
      <c r="B387" s="63" t="s">
        <v>633</v>
      </c>
      <c r="C387" s="36">
        <v>4301180007</v>
      </c>
      <c r="D387" s="837">
        <v>4680115881808</v>
      </c>
      <c r="E387" s="83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88</v>
      </c>
      <c r="L387" s="37" t="s">
        <v>45</v>
      </c>
      <c r="M387" s="38" t="s">
        <v>635</v>
      </c>
      <c r="N387" s="38"/>
      <c r="O387" s="37">
        <v>730</v>
      </c>
      <c r="P387" s="10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39"/>
      <c r="R387" s="839"/>
      <c r="S387" s="839"/>
      <c r="T387" s="84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634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636</v>
      </c>
      <c r="B388" s="63" t="s">
        <v>637</v>
      </c>
      <c r="C388" s="36">
        <v>4301180006</v>
      </c>
      <c r="D388" s="837">
        <v>4680115881822</v>
      </c>
      <c r="E388" s="83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88</v>
      </c>
      <c r="L388" s="37" t="s">
        <v>45</v>
      </c>
      <c r="M388" s="38" t="s">
        <v>635</v>
      </c>
      <c r="N388" s="38"/>
      <c r="O388" s="37">
        <v>730</v>
      </c>
      <c r="P388" s="10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39"/>
      <c r="R388" s="839"/>
      <c r="S388" s="839"/>
      <c r="T388" s="84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634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638</v>
      </c>
      <c r="B389" s="63" t="s">
        <v>639</v>
      </c>
      <c r="C389" s="36">
        <v>4301180001</v>
      </c>
      <c r="D389" s="837">
        <v>4680115880016</v>
      </c>
      <c r="E389" s="83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88</v>
      </c>
      <c r="L389" s="37" t="s">
        <v>45</v>
      </c>
      <c r="M389" s="38" t="s">
        <v>635</v>
      </c>
      <c r="N389" s="38"/>
      <c r="O389" s="37">
        <v>730</v>
      </c>
      <c r="P389" s="10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39"/>
      <c r="R389" s="839"/>
      <c r="S389" s="839"/>
      <c r="T389" s="84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634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44"/>
      <c r="B390" s="844"/>
      <c r="C390" s="844"/>
      <c r="D390" s="844"/>
      <c r="E390" s="844"/>
      <c r="F390" s="844"/>
      <c r="G390" s="844"/>
      <c r="H390" s="844"/>
      <c r="I390" s="844"/>
      <c r="J390" s="844"/>
      <c r="K390" s="844"/>
      <c r="L390" s="844"/>
      <c r="M390" s="844"/>
      <c r="N390" s="844"/>
      <c r="O390" s="845"/>
      <c r="P390" s="841" t="s">
        <v>40</v>
      </c>
      <c r="Q390" s="842"/>
      <c r="R390" s="842"/>
      <c r="S390" s="842"/>
      <c r="T390" s="842"/>
      <c r="U390" s="842"/>
      <c r="V390" s="84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44"/>
      <c r="B391" s="844"/>
      <c r="C391" s="844"/>
      <c r="D391" s="844"/>
      <c r="E391" s="844"/>
      <c r="F391" s="844"/>
      <c r="G391" s="844"/>
      <c r="H391" s="844"/>
      <c r="I391" s="844"/>
      <c r="J391" s="844"/>
      <c r="K391" s="844"/>
      <c r="L391" s="844"/>
      <c r="M391" s="844"/>
      <c r="N391" s="844"/>
      <c r="O391" s="845"/>
      <c r="P391" s="841" t="s">
        <v>40</v>
      </c>
      <c r="Q391" s="842"/>
      <c r="R391" s="842"/>
      <c r="S391" s="842"/>
      <c r="T391" s="842"/>
      <c r="U391" s="842"/>
      <c r="V391" s="84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35" t="s">
        <v>640</v>
      </c>
      <c r="B392" s="835"/>
      <c r="C392" s="835"/>
      <c r="D392" s="835"/>
      <c r="E392" s="835"/>
      <c r="F392" s="835"/>
      <c r="G392" s="835"/>
      <c r="H392" s="835"/>
      <c r="I392" s="835"/>
      <c r="J392" s="835"/>
      <c r="K392" s="835"/>
      <c r="L392" s="835"/>
      <c r="M392" s="835"/>
      <c r="N392" s="835"/>
      <c r="O392" s="835"/>
      <c r="P392" s="835"/>
      <c r="Q392" s="835"/>
      <c r="R392" s="835"/>
      <c r="S392" s="835"/>
      <c r="T392" s="835"/>
      <c r="U392" s="835"/>
      <c r="V392" s="835"/>
      <c r="W392" s="835"/>
      <c r="X392" s="835"/>
      <c r="Y392" s="835"/>
      <c r="Z392" s="835"/>
      <c r="AA392" s="65"/>
      <c r="AB392" s="65"/>
      <c r="AC392" s="79"/>
    </row>
    <row r="393" spans="1:68" ht="14.25" customHeight="1" x14ac:dyDescent="0.25">
      <c r="A393" s="836" t="s">
        <v>78</v>
      </c>
      <c r="B393" s="836"/>
      <c r="C393" s="836"/>
      <c r="D393" s="836"/>
      <c r="E393" s="836"/>
      <c r="F393" s="836"/>
      <c r="G393" s="836"/>
      <c r="H393" s="836"/>
      <c r="I393" s="836"/>
      <c r="J393" s="836"/>
      <c r="K393" s="836"/>
      <c r="L393" s="836"/>
      <c r="M393" s="836"/>
      <c r="N393" s="836"/>
      <c r="O393" s="836"/>
      <c r="P393" s="836"/>
      <c r="Q393" s="836"/>
      <c r="R393" s="836"/>
      <c r="S393" s="836"/>
      <c r="T393" s="836"/>
      <c r="U393" s="836"/>
      <c r="V393" s="836"/>
      <c r="W393" s="836"/>
      <c r="X393" s="836"/>
      <c r="Y393" s="836"/>
      <c r="Z393" s="836"/>
      <c r="AA393" s="66"/>
      <c r="AB393" s="66"/>
      <c r="AC393" s="80"/>
    </row>
    <row r="394" spans="1:68" ht="27" customHeight="1" x14ac:dyDescent="0.25">
      <c r="A394" s="63" t="s">
        <v>641</v>
      </c>
      <c r="B394" s="63" t="s">
        <v>642</v>
      </c>
      <c r="C394" s="36">
        <v>4301031066</v>
      </c>
      <c r="D394" s="837">
        <v>4607091383836</v>
      </c>
      <c r="E394" s="83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88</v>
      </c>
      <c r="L394" s="37" t="s">
        <v>45</v>
      </c>
      <c r="M394" s="38" t="s">
        <v>82</v>
      </c>
      <c r="N394" s="38"/>
      <c r="O394" s="37">
        <v>40</v>
      </c>
      <c r="P394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39"/>
      <c r="R394" s="839"/>
      <c r="S394" s="839"/>
      <c r="T394" s="84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643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44"/>
      <c r="B395" s="844"/>
      <c r="C395" s="844"/>
      <c r="D395" s="844"/>
      <c r="E395" s="844"/>
      <c r="F395" s="844"/>
      <c r="G395" s="844"/>
      <c r="H395" s="844"/>
      <c r="I395" s="844"/>
      <c r="J395" s="844"/>
      <c r="K395" s="844"/>
      <c r="L395" s="844"/>
      <c r="M395" s="844"/>
      <c r="N395" s="844"/>
      <c r="O395" s="845"/>
      <c r="P395" s="841" t="s">
        <v>40</v>
      </c>
      <c r="Q395" s="842"/>
      <c r="R395" s="842"/>
      <c r="S395" s="842"/>
      <c r="T395" s="842"/>
      <c r="U395" s="842"/>
      <c r="V395" s="843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44"/>
      <c r="B396" s="844"/>
      <c r="C396" s="844"/>
      <c r="D396" s="844"/>
      <c r="E396" s="844"/>
      <c r="F396" s="844"/>
      <c r="G396" s="844"/>
      <c r="H396" s="844"/>
      <c r="I396" s="844"/>
      <c r="J396" s="844"/>
      <c r="K396" s="844"/>
      <c r="L396" s="844"/>
      <c r="M396" s="844"/>
      <c r="N396" s="844"/>
      <c r="O396" s="845"/>
      <c r="P396" s="841" t="s">
        <v>40</v>
      </c>
      <c r="Q396" s="842"/>
      <c r="R396" s="842"/>
      <c r="S396" s="842"/>
      <c r="T396" s="842"/>
      <c r="U396" s="842"/>
      <c r="V396" s="843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36" t="s">
        <v>84</v>
      </c>
      <c r="B397" s="836"/>
      <c r="C397" s="836"/>
      <c r="D397" s="836"/>
      <c r="E397" s="836"/>
      <c r="F397" s="836"/>
      <c r="G397" s="836"/>
      <c r="H397" s="836"/>
      <c r="I397" s="836"/>
      <c r="J397" s="836"/>
      <c r="K397" s="836"/>
      <c r="L397" s="836"/>
      <c r="M397" s="836"/>
      <c r="N397" s="836"/>
      <c r="O397" s="836"/>
      <c r="P397" s="836"/>
      <c r="Q397" s="836"/>
      <c r="R397" s="836"/>
      <c r="S397" s="836"/>
      <c r="T397" s="836"/>
      <c r="U397" s="836"/>
      <c r="V397" s="836"/>
      <c r="W397" s="836"/>
      <c r="X397" s="836"/>
      <c r="Y397" s="836"/>
      <c r="Z397" s="836"/>
      <c r="AA397" s="66"/>
      <c r="AB397" s="66"/>
      <c r="AC397" s="80"/>
    </row>
    <row r="398" spans="1:68" ht="37.5" customHeight="1" x14ac:dyDescent="0.25">
      <c r="A398" s="63" t="s">
        <v>644</v>
      </c>
      <c r="B398" s="63" t="s">
        <v>645</v>
      </c>
      <c r="C398" s="36">
        <v>4301051142</v>
      </c>
      <c r="D398" s="837">
        <v>4607091387919</v>
      </c>
      <c r="E398" s="83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123</v>
      </c>
      <c r="L398" s="37" t="s">
        <v>45</v>
      </c>
      <c r="M398" s="38" t="s">
        <v>82</v>
      </c>
      <c r="N398" s="38"/>
      <c r="O398" s="37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39"/>
      <c r="R398" s="839"/>
      <c r="S398" s="839"/>
      <c r="T398" s="84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646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647</v>
      </c>
      <c r="B399" s="63" t="s">
        <v>648</v>
      </c>
      <c r="C399" s="36">
        <v>4301051461</v>
      </c>
      <c r="D399" s="837">
        <v>4680115883604</v>
      </c>
      <c r="E399" s="83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88</v>
      </c>
      <c r="L399" s="37" t="s">
        <v>45</v>
      </c>
      <c r="M399" s="38" t="s">
        <v>122</v>
      </c>
      <c r="N399" s="38"/>
      <c r="O399" s="37">
        <v>45</v>
      </c>
      <c r="P399" s="10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39"/>
      <c r="R399" s="839"/>
      <c r="S399" s="839"/>
      <c r="T399" s="84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649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650</v>
      </c>
      <c r="B400" s="63" t="s">
        <v>651</v>
      </c>
      <c r="C400" s="36">
        <v>4301051485</v>
      </c>
      <c r="D400" s="837">
        <v>4680115883567</v>
      </c>
      <c r="E400" s="83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88</v>
      </c>
      <c r="L400" s="37" t="s">
        <v>45</v>
      </c>
      <c r="M400" s="38" t="s">
        <v>82</v>
      </c>
      <c r="N400" s="38"/>
      <c r="O400" s="37">
        <v>40</v>
      </c>
      <c r="P400" s="10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39"/>
      <c r="R400" s="839"/>
      <c r="S400" s="839"/>
      <c r="T400" s="84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652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44"/>
      <c r="B401" s="844"/>
      <c r="C401" s="844"/>
      <c r="D401" s="844"/>
      <c r="E401" s="844"/>
      <c r="F401" s="844"/>
      <c r="G401" s="844"/>
      <c r="H401" s="844"/>
      <c r="I401" s="844"/>
      <c r="J401" s="844"/>
      <c r="K401" s="844"/>
      <c r="L401" s="844"/>
      <c r="M401" s="844"/>
      <c r="N401" s="844"/>
      <c r="O401" s="845"/>
      <c r="P401" s="841" t="s">
        <v>40</v>
      </c>
      <c r="Q401" s="842"/>
      <c r="R401" s="842"/>
      <c r="S401" s="842"/>
      <c r="T401" s="842"/>
      <c r="U401" s="842"/>
      <c r="V401" s="84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44"/>
      <c r="B402" s="844"/>
      <c r="C402" s="844"/>
      <c r="D402" s="844"/>
      <c r="E402" s="844"/>
      <c r="F402" s="844"/>
      <c r="G402" s="844"/>
      <c r="H402" s="844"/>
      <c r="I402" s="844"/>
      <c r="J402" s="844"/>
      <c r="K402" s="844"/>
      <c r="L402" s="844"/>
      <c r="M402" s="844"/>
      <c r="N402" s="844"/>
      <c r="O402" s="845"/>
      <c r="P402" s="841" t="s">
        <v>40</v>
      </c>
      <c r="Q402" s="842"/>
      <c r="R402" s="842"/>
      <c r="S402" s="842"/>
      <c r="T402" s="842"/>
      <c r="U402" s="842"/>
      <c r="V402" s="84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34" t="s">
        <v>653</v>
      </c>
      <c r="B403" s="834"/>
      <c r="C403" s="834"/>
      <c r="D403" s="834"/>
      <c r="E403" s="834"/>
      <c r="F403" s="834"/>
      <c r="G403" s="834"/>
      <c r="H403" s="834"/>
      <c r="I403" s="834"/>
      <c r="J403" s="834"/>
      <c r="K403" s="834"/>
      <c r="L403" s="834"/>
      <c r="M403" s="834"/>
      <c r="N403" s="834"/>
      <c r="O403" s="834"/>
      <c r="P403" s="834"/>
      <c r="Q403" s="834"/>
      <c r="R403" s="834"/>
      <c r="S403" s="834"/>
      <c r="T403" s="834"/>
      <c r="U403" s="834"/>
      <c r="V403" s="834"/>
      <c r="W403" s="834"/>
      <c r="X403" s="834"/>
      <c r="Y403" s="834"/>
      <c r="Z403" s="834"/>
      <c r="AA403" s="54"/>
      <c r="AB403" s="54"/>
      <c r="AC403" s="54"/>
    </row>
    <row r="404" spans="1:68" ht="16.5" customHeight="1" x14ac:dyDescent="0.25">
      <c r="A404" s="835" t="s">
        <v>654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5"/>
      <c r="AB404" s="65"/>
      <c r="AC404" s="79"/>
    </row>
    <row r="405" spans="1:68" ht="14.25" customHeight="1" x14ac:dyDescent="0.25">
      <c r="A405" s="836" t="s">
        <v>118</v>
      </c>
      <c r="B405" s="836"/>
      <c r="C405" s="836"/>
      <c r="D405" s="836"/>
      <c r="E405" s="836"/>
      <c r="F405" s="836"/>
      <c r="G405" s="836"/>
      <c r="H405" s="836"/>
      <c r="I405" s="836"/>
      <c r="J405" s="836"/>
      <c r="K405" s="836"/>
      <c r="L405" s="836"/>
      <c r="M405" s="836"/>
      <c r="N405" s="836"/>
      <c r="O405" s="836"/>
      <c r="P405" s="836"/>
      <c r="Q405" s="836"/>
      <c r="R405" s="836"/>
      <c r="S405" s="836"/>
      <c r="T405" s="836"/>
      <c r="U405" s="836"/>
      <c r="V405" s="836"/>
      <c r="W405" s="836"/>
      <c r="X405" s="836"/>
      <c r="Y405" s="836"/>
      <c r="Z405" s="836"/>
      <c r="AA405" s="66"/>
      <c r="AB405" s="66"/>
      <c r="AC405" s="80"/>
    </row>
    <row r="406" spans="1:68" ht="27" customHeight="1" x14ac:dyDescent="0.25">
      <c r="A406" s="63" t="s">
        <v>655</v>
      </c>
      <c r="B406" s="63" t="s">
        <v>656</v>
      </c>
      <c r="C406" s="36">
        <v>4301011946</v>
      </c>
      <c r="D406" s="837">
        <v>4680115884847</v>
      </c>
      <c r="E406" s="83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123</v>
      </c>
      <c r="L406" s="37" t="s">
        <v>45</v>
      </c>
      <c r="M406" s="38" t="s">
        <v>416</v>
      </c>
      <c r="N406" s="38"/>
      <c r="O406" s="37">
        <v>60</v>
      </c>
      <c r="P406" s="10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839"/>
      <c r="R406" s="839"/>
      <c r="S406" s="839"/>
      <c r="T406" s="84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7">IFERROR(IF(X406="",0,CEILING((X406/$H406),1)*$H406),"")</f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657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88">IFERROR(X406*I406/H406,"0")</f>
        <v>0</v>
      </c>
      <c r="BN406" s="78">
        <f t="shared" ref="BN406:BN415" si="89">IFERROR(Y406*I406/H406,"0")</f>
        <v>0</v>
      </c>
      <c r="BO406" s="78">
        <f t="shared" ref="BO406:BO415" si="90">IFERROR(1/J406*(X406/H406),"0")</f>
        <v>0</v>
      </c>
      <c r="BP406" s="78">
        <f t="shared" ref="BP406:BP415" si="91">IFERROR(1/J406*(Y406/H406),"0")</f>
        <v>0</v>
      </c>
    </row>
    <row r="407" spans="1:68" ht="37.5" customHeight="1" x14ac:dyDescent="0.25">
      <c r="A407" s="63" t="s">
        <v>655</v>
      </c>
      <c r="B407" s="63" t="s">
        <v>658</v>
      </c>
      <c r="C407" s="36">
        <v>4301011869</v>
      </c>
      <c r="D407" s="837">
        <v>4680115884847</v>
      </c>
      <c r="E407" s="83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123</v>
      </c>
      <c r="L407" s="37" t="s">
        <v>45</v>
      </c>
      <c r="M407" s="38" t="s">
        <v>82</v>
      </c>
      <c r="N407" s="38"/>
      <c r="O407" s="37">
        <v>60</v>
      </c>
      <c r="P407" s="10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839"/>
      <c r="R407" s="839"/>
      <c r="S407" s="839"/>
      <c r="T407" s="84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659</v>
      </c>
      <c r="AG407" s="78"/>
      <c r="AJ407" s="84" t="s">
        <v>45</v>
      </c>
      <c r="AK407" s="84">
        <v>0</v>
      </c>
      <c r="BB407" s="491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660</v>
      </c>
      <c r="B408" s="63" t="s">
        <v>661</v>
      </c>
      <c r="C408" s="36">
        <v>4301011947</v>
      </c>
      <c r="D408" s="837">
        <v>4680115884854</v>
      </c>
      <c r="E408" s="83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123</v>
      </c>
      <c r="L408" s="37" t="s">
        <v>45</v>
      </c>
      <c r="M408" s="38" t="s">
        <v>416</v>
      </c>
      <c r="N408" s="38"/>
      <c r="O408" s="37">
        <v>60</v>
      </c>
      <c r="P408" s="10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39"/>
      <c r="R408" s="839"/>
      <c r="S408" s="839"/>
      <c r="T408" s="84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IFERROR(IF(Y408=0,"",ROUNDUP(Y408/H408,0)*0.02039),"")</f>
        <v/>
      </c>
      <c r="AA408" s="68" t="s">
        <v>45</v>
      </c>
      <c r="AB408" s="69" t="s">
        <v>45</v>
      </c>
      <c r="AC408" s="492" t="s">
        <v>657</v>
      </c>
      <c r="AG408" s="78"/>
      <c r="AJ408" s="84" t="s">
        <v>45</v>
      </c>
      <c r="AK408" s="84">
        <v>0</v>
      </c>
      <c r="BB408" s="493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660</v>
      </c>
      <c r="B409" s="63" t="s">
        <v>662</v>
      </c>
      <c r="C409" s="36">
        <v>4301011870</v>
      </c>
      <c r="D409" s="837">
        <v>4680115884854</v>
      </c>
      <c r="E409" s="83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123</v>
      </c>
      <c r="L409" s="37" t="s">
        <v>135</v>
      </c>
      <c r="M409" s="38" t="s">
        <v>82</v>
      </c>
      <c r="N409" s="38"/>
      <c r="O409" s="37">
        <v>60</v>
      </c>
      <c r="P409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39"/>
      <c r="R409" s="839"/>
      <c r="S409" s="839"/>
      <c r="T409" s="84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494" t="s">
        <v>663</v>
      </c>
      <c r="AG409" s="78"/>
      <c r="AJ409" s="84" t="s">
        <v>136</v>
      </c>
      <c r="AK409" s="84">
        <v>720</v>
      </c>
      <c r="BB409" s="495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664</v>
      </c>
      <c r="B410" s="63" t="s">
        <v>665</v>
      </c>
      <c r="C410" s="36">
        <v>4301011943</v>
      </c>
      <c r="D410" s="837">
        <v>4680115884830</v>
      </c>
      <c r="E410" s="83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123</v>
      </c>
      <c r="L410" s="37" t="s">
        <v>45</v>
      </c>
      <c r="M410" s="38" t="s">
        <v>416</v>
      </c>
      <c r="N410" s="38"/>
      <c r="O410" s="37">
        <v>60</v>
      </c>
      <c r="P410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39"/>
      <c r="R410" s="839"/>
      <c r="S410" s="839"/>
      <c r="T410" s="84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IFERROR(IF(Y410=0,"",ROUNDUP(Y410/H410,0)*0.02039),"")</f>
        <v/>
      </c>
      <c r="AA410" s="68" t="s">
        <v>45</v>
      </c>
      <c r="AB410" s="69" t="s">
        <v>45</v>
      </c>
      <c r="AC410" s="496" t="s">
        <v>657</v>
      </c>
      <c r="AG410" s="78"/>
      <c r="AJ410" s="84" t="s">
        <v>45</v>
      </c>
      <c r="AK410" s="84">
        <v>0</v>
      </c>
      <c r="BB410" s="497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37.5" customHeight="1" x14ac:dyDescent="0.25">
      <c r="A411" s="63" t="s">
        <v>664</v>
      </c>
      <c r="B411" s="63" t="s">
        <v>666</v>
      </c>
      <c r="C411" s="36">
        <v>4301011867</v>
      </c>
      <c r="D411" s="837">
        <v>4680115884830</v>
      </c>
      <c r="E411" s="83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123</v>
      </c>
      <c r="L411" s="37" t="s">
        <v>45</v>
      </c>
      <c r="M411" s="38" t="s">
        <v>82</v>
      </c>
      <c r="N411" s="38"/>
      <c r="O411" s="37">
        <v>60</v>
      </c>
      <c r="P411" s="10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39"/>
      <c r="R411" s="839"/>
      <c r="S411" s="839"/>
      <c r="T411" s="84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667</v>
      </c>
      <c r="AG411" s="78"/>
      <c r="AJ411" s="84" t="s">
        <v>45</v>
      </c>
      <c r="AK411" s="84">
        <v>0</v>
      </c>
      <c r="BB411" s="499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ht="27" customHeight="1" x14ac:dyDescent="0.25">
      <c r="A412" s="63" t="s">
        <v>668</v>
      </c>
      <c r="B412" s="63" t="s">
        <v>669</v>
      </c>
      <c r="C412" s="36">
        <v>4301011339</v>
      </c>
      <c r="D412" s="837">
        <v>4607091383997</v>
      </c>
      <c r="E412" s="83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123</v>
      </c>
      <c r="L412" s="37" t="s">
        <v>45</v>
      </c>
      <c r="M412" s="38" t="s">
        <v>82</v>
      </c>
      <c r="N412" s="38"/>
      <c r="O412" s="37">
        <v>60</v>
      </c>
      <c r="P412" s="10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39"/>
      <c r="R412" s="839"/>
      <c r="S412" s="839"/>
      <c r="T412" s="84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670</v>
      </c>
      <c r="AG412" s="78"/>
      <c r="AJ412" s="84" t="s">
        <v>45</v>
      </c>
      <c r="AK412" s="84">
        <v>0</v>
      </c>
      <c r="BB412" s="501" t="s">
        <v>66</v>
      </c>
      <c r="BM412" s="78">
        <f t="shared" si="88"/>
        <v>0</v>
      </c>
      <c r="BN412" s="78">
        <f t="shared" si="89"/>
        <v>0</v>
      </c>
      <c r="BO412" s="78">
        <f t="shared" si="90"/>
        <v>0</v>
      </c>
      <c r="BP412" s="78">
        <f t="shared" si="91"/>
        <v>0</v>
      </c>
    </row>
    <row r="413" spans="1:68" ht="27" customHeight="1" x14ac:dyDescent="0.25">
      <c r="A413" s="63" t="s">
        <v>671</v>
      </c>
      <c r="B413" s="63" t="s">
        <v>672</v>
      </c>
      <c r="C413" s="36">
        <v>4301011433</v>
      </c>
      <c r="D413" s="837">
        <v>4680115882638</v>
      </c>
      <c r="E413" s="83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132</v>
      </c>
      <c r="L413" s="37" t="s">
        <v>45</v>
      </c>
      <c r="M413" s="38" t="s">
        <v>126</v>
      </c>
      <c r="N413" s="38"/>
      <c r="O413" s="37">
        <v>90</v>
      </c>
      <c r="P413" s="10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39"/>
      <c r="R413" s="839"/>
      <c r="S413" s="839"/>
      <c r="T413" s="84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673</v>
      </c>
      <c r="AG413" s="78"/>
      <c r="AJ413" s="84" t="s">
        <v>45</v>
      </c>
      <c r="AK413" s="84">
        <v>0</v>
      </c>
      <c r="BB413" s="503" t="s">
        <v>66</v>
      </c>
      <c r="BM413" s="78">
        <f t="shared" si="88"/>
        <v>0</v>
      </c>
      <c r="BN413" s="78">
        <f t="shared" si="89"/>
        <v>0</v>
      </c>
      <c r="BO413" s="78">
        <f t="shared" si="90"/>
        <v>0</v>
      </c>
      <c r="BP413" s="78">
        <f t="shared" si="91"/>
        <v>0</v>
      </c>
    </row>
    <row r="414" spans="1:68" ht="27" customHeight="1" x14ac:dyDescent="0.25">
      <c r="A414" s="63" t="s">
        <v>674</v>
      </c>
      <c r="B414" s="63" t="s">
        <v>675</v>
      </c>
      <c r="C414" s="36">
        <v>4301011952</v>
      </c>
      <c r="D414" s="837">
        <v>4680115884922</v>
      </c>
      <c r="E414" s="83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132</v>
      </c>
      <c r="L414" s="37" t="s">
        <v>45</v>
      </c>
      <c r="M414" s="38" t="s">
        <v>82</v>
      </c>
      <c r="N414" s="38"/>
      <c r="O414" s="37">
        <v>60</v>
      </c>
      <c r="P414" s="10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39"/>
      <c r="R414" s="839"/>
      <c r="S414" s="839"/>
      <c r="T414" s="84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663</v>
      </c>
      <c r="AG414" s="78"/>
      <c r="AJ414" s="84" t="s">
        <v>45</v>
      </c>
      <c r="AK414" s="84">
        <v>0</v>
      </c>
      <c r="BB414" s="505" t="s">
        <v>66</v>
      </c>
      <c r="BM414" s="78">
        <f t="shared" si="88"/>
        <v>0</v>
      </c>
      <c r="BN414" s="78">
        <f t="shared" si="89"/>
        <v>0</v>
      </c>
      <c r="BO414" s="78">
        <f t="shared" si="90"/>
        <v>0</v>
      </c>
      <c r="BP414" s="78">
        <f t="shared" si="91"/>
        <v>0</v>
      </c>
    </row>
    <row r="415" spans="1:68" ht="37.5" customHeight="1" x14ac:dyDescent="0.25">
      <c r="A415" s="63" t="s">
        <v>676</v>
      </c>
      <c r="B415" s="63" t="s">
        <v>677</v>
      </c>
      <c r="C415" s="36">
        <v>4301011868</v>
      </c>
      <c r="D415" s="837">
        <v>4680115884861</v>
      </c>
      <c r="E415" s="83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132</v>
      </c>
      <c r="L415" s="37" t="s">
        <v>45</v>
      </c>
      <c r="M415" s="38" t="s">
        <v>82</v>
      </c>
      <c r="N415" s="38"/>
      <c r="O415" s="37">
        <v>60</v>
      </c>
      <c r="P415" s="10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39"/>
      <c r="R415" s="839"/>
      <c r="S415" s="839"/>
      <c r="T415" s="84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667</v>
      </c>
      <c r="AG415" s="78"/>
      <c r="AJ415" s="84" t="s">
        <v>45</v>
      </c>
      <c r="AK415" s="84">
        <v>0</v>
      </c>
      <c r="BB415" s="507" t="s">
        <v>66</v>
      </c>
      <c r="BM415" s="78">
        <f t="shared" si="88"/>
        <v>0</v>
      </c>
      <c r="BN415" s="78">
        <f t="shared" si="89"/>
        <v>0</v>
      </c>
      <c r="BO415" s="78">
        <f t="shared" si="90"/>
        <v>0</v>
      </c>
      <c r="BP415" s="78">
        <f t="shared" si="91"/>
        <v>0</v>
      </c>
    </row>
    <row r="416" spans="1:68" x14ac:dyDescent="0.2">
      <c r="A416" s="844"/>
      <c r="B416" s="844"/>
      <c r="C416" s="844"/>
      <c r="D416" s="844"/>
      <c r="E416" s="844"/>
      <c r="F416" s="844"/>
      <c r="G416" s="844"/>
      <c r="H416" s="844"/>
      <c r="I416" s="844"/>
      <c r="J416" s="844"/>
      <c r="K416" s="844"/>
      <c r="L416" s="844"/>
      <c r="M416" s="844"/>
      <c r="N416" s="844"/>
      <c r="O416" s="845"/>
      <c r="P416" s="841" t="s">
        <v>40</v>
      </c>
      <c r="Q416" s="842"/>
      <c r="R416" s="842"/>
      <c r="S416" s="842"/>
      <c r="T416" s="842"/>
      <c r="U416" s="842"/>
      <c r="V416" s="843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44"/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5"/>
      <c r="P417" s="841" t="s">
        <v>40</v>
      </c>
      <c r="Q417" s="842"/>
      <c r="R417" s="842"/>
      <c r="S417" s="842"/>
      <c r="T417" s="842"/>
      <c r="U417" s="842"/>
      <c r="V417" s="843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36" t="s">
        <v>166</v>
      </c>
      <c r="B418" s="836"/>
      <c r="C418" s="836"/>
      <c r="D418" s="836"/>
      <c r="E418" s="836"/>
      <c r="F418" s="836"/>
      <c r="G418" s="836"/>
      <c r="H418" s="836"/>
      <c r="I418" s="836"/>
      <c r="J418" s="836"/>
      <c r="K418" s="836"/>
      <c r="L418" s="836"/>
      <c r="M418" s="836"/>
      <c r="N418" s="836"/>
      <c r="O418" s="836"/>
      <c r="P418" s="836"/>
      <c r="Q418" s="836"/>
      <c r="R418" s="836"/>
      <c r="S418" s="836"/>
      <c r="T418" s="836"/>
      <c r="U418" s="836"/>
      <c r="V418" s="836"/>
      <c r="W418" s="836"/>
      <c r="X418" s="836"/>
      <c r="Y418" s="836"/>
      <c r="Z418" s="836"/>
      <c r="AA418" s="66"/>
      <c r="AB418" s="66"/>
      <c r="AC418" s="80"/>
    </row>
    <row r="419" spans="1:68" ht="27" customHeight="1" x14ac:dyDescent="0.25">
      <c r="A419" s="63" t="s">
        <v>678</v>
      </c>
      <c r="B419" s="63" t="s">
        <v>679</v>
      </c>
      <c r="C419" s="36">
        <v>4301020178</v>
      </c>
      <c r="D419" s="837">
        <v>4607091383980</v>
      </c>
      <c r="E419" s="83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135</v>
      </c>
      <c r="M419" s="38" t="s">
        <v>126</v>
      </c>
      <c r="N419" s="38"/>
      <c r="O419" s="37">
        <v>50</v>
      </c>
      <c r="P419" s="10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39"/>
      <c r="R419" s="839"/>
      <c r="S419" s="839"/>
      <c r="T419" s="84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680</v>
      </c>
      <c r="AG419" s="78"/>
      <c r="AJ419" s="84" t="s">
        <v>136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681</v>
      </c>
      <c r="B420" s="63" t="s">
        <v>682</v>
      </c>
      <c r="C420" s="36">
        <v>4301020179</v>
      </c>
      <c r="D420" s="837">
        <v>4607091384178</v>
      </c>
      <c r="E420" s="83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132</v>
      </c>
      <c r="L420" s="37" t="s">
        <v>45</v>
      </c>
      <c r="M420" s="38" t="s">
        <v>126</v>
      </c>
      <c r="N420" s="38"/>
      <c r="O420" s="37">
        <v>50</v>
      </c>
      <c r="P420" s="10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39"/>
      <c r="R420" s="839"/>
      <c r="S420" s="839"/>
      <c r="T420" s="84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680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44"/>
      <c r="B421" s="844"/>
      <c r="C421" s="844"/>
      <c r="D421" s="844"/>
      <c r="E421" s="844"/>
      <c r="F421" s="844"/>
      <c r="G421" s="844"/>
      <c r="H421" s="844"/>
      <c r="I421" s="844"/>
      <c r="J421" s="844"/>
      <c r="K421" s="844"/>
      <c r="L421" s="844"/>
      <c r="M421" s="844"/>
      <c r="N421" s="844"/>
      <c r="O421" s="845"/>
      <c r="P421" s="841" t="s">
        <v>40</v>
      </c>
      <c r="Q421" s="842"/>
      <c r="R421" s="842"/>
      <c r="S421" s="842"/>
      <c r="T421" s="842"/>
      <c r="U421" s="842"/>
      <c r="V421" s="84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44"/>
      <c r="B422" s="844"/>
      <c r="C422" s="844"/>
      <c r="D422" s="844"/>
      <c r="E422" s="844"/>
      <c r="F422" s="844"/>
      <c r="G422" s="844"/>
      <c r="H422" s="844"/>
      <c r="I422" s="844"/>
      <c r="J422" s="844"/>
      <c r="K422" s="844"/>
      <c r="L422" s="844"/>
      <c r="M422" s="844"/>
      <c r="N422" s="844"/>
      <c r="O422" s="845"/>
      <c r="P422" s="841" t="s">
        <v>40</v>
      </c>
      <c r="Q422" s="842"/>
      <c r="R422" s="842"/>
      <c r="S422" s="842"/>
      <c r="T422" s="842"/>
      <c r="U422" s="842"/>
      <c r="V422" s="84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36" t="s">
        <v>84</v>
      </c>
      <c r="B423" s="836"/>
      <c r="C423" s="836"/>
      <c r="D423" s="836"/>
      <c r="E423" s="836"/>
      <c r="F423" s="836"/>
      <c r="G423" s="836"/>
      <c r="H423" s="836"/>
      <c r="I423" s="836"/>
      <c r="J423" s="836"/>
      <c r="K423" s="836"/>
      <c r="L423" s="836"/>
      <c r="M423" s="836"/>
      <c r="N423" s="836"/>
      <c r="O423" s="836"/>
      <c r="P423" s="836"/>
      <c r="Q423" s="836"/>
      <c r="R423" s="836"/>
      <c r="S423" s="836"/>
      <c r="T423" s="836"/>
      <c r="U423" s="836"/>
      <c r="V423" s="836"/>
      <c r="W423" s="836"/>
      <c r="X423" s="836"/>
      <c r="Y423" s="836"/>
      <c r="Z423" s="836"/>
      <c r="AA423" s="66"/>
      <c r="AB423" s="66"/>
      <c r="AC423" s="80"/>
    </row>
    <row r="424" spans="1:68" ht="27" customHeight="1" x14ac:dyDescent="0.25">
      <c r="A424" s="63" t="s">
        <v>683</v>
      </c>
      <c r="B424" s="63" t="s">
        <v>684</v>
      </c>
      <c r="C424" s="36">
        <v>4301051903</v>
      </c>
      <c r="D424" s="837">
        <v>4607091383928</v>
      </c>
      <c r="E424" s="83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123</v>
      </c>
      <c r="L424" s="37" t="s">
        <v>45</v>
      </c>
      <c r="M424" s="38" t="s">
        <v>122</v>
      </c>
      <c r="N424" s="38"/>
      <c r="O424" s="37">
        <v>40</v>
      </c>
      <c r="P424" s="1058" t="s">
        <v>685</v>
      </c>
      <c r="Q424" s="839"/>
      <c r="R424" s="839"/>
      <c r="S424" s="839"/>
      <c r="T424" s="84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686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687</v>
      </c>
      <c r="B425" s="63" t="s">
        <v>688</v>
      </c>
      <c r="C425" s="36">
        <v>4301051897</v>
      </c>
      <c r="D425" s="837">
        <v>4607091384260</v>
      </c>
      <c r="E425" s="83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123</v>
      </c>
      <c r="L425" s="37" t="s">
        <v>45</v>
      </c>
      <c r="M425" s="38" t="s">
        <v>122</v>
      </c>
      <c r="N425" s="38"/>
      <c r="O425" s="37">
        <v>40</v>
      </c>
      <c r="P425" s="1059" t="s">
        <v>689</v>
      </c>
      <c r="Q425" s="839"/>
      <c r="R425" s="839"/>
      <c r="S425" s="839"/>
      <c r="T425" s="84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690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4"/>
      <c r="B426" s="844"/>
      <c r="C426" s="844"/>
      <c r="D426" s="844"/>
      <c r="E426" s="844"/>
      <c r="F426" s="844"/>
      <c r="G426" s="844"/>
      <c r="H426" s="844"/>
      <c r="I426" s="844"/>
      <c r="J426" s="844"/>
      <c r="K426" s="844"/>
      <c r="L426" s="844"/>
      <c r="M426" s="844"/>
      <c r="N426" s="844"/>
      <c r="O426" s="845"/>
      <c r="P426" s="841" t="s">
        <v>40</v>
      </c>
      <c r="Q426" s="842"/>
      <c r="R426" s="842"/>
      <c r="S426" s="842"/>
      <c r="T426" s="842"/>
      <c r="U426" s="842"/>
      <c r="V426" s="843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4"/>
      <c r="B427" s="844"/>
      <c r="C427" s="844"/>
      <c r="D427" s="844"/>
      <c r="E427" s="844"/>
      <c r="F427" s="844"/>
      <c r="G427" s="844"/>
      <c r="H427" s="844"/>
      <c r="I427" s="844"/>
      <c r="J427" s="844"/>
      <c r="K427" s="844"/>
      <c r="L427" s="844"/>
      <c r="M427" s="844"/>
      <c r="N427" s="844"/>
      <c r="O427" s="845"/>
      <c r="P427" s="841" t="s">
        <v>40</v>
      </c>
      <c r="Q427" s="842"/>
      <c r="R427" s="842"/>
      <c r="S427" s="842"/>
      <c r="T427" s="842"/>
      <c r="U427" s="842"/>
      <c r="V427" s="843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6" t="s">
        <v>209</v>
      </c>
      <c r="B428" s="836"/>
      <c r="C428" s="836"/>
      <c r="D428" s="836"/>
      <c r="E428" s="836"/>
      <c r="F428" s="836"/>
      <c r="G428" s="836"/>
      <c r="H428" s="836"/>
      <c r="I428" s="836"/>
      <c r="J428" s="836"/>
      <c r="K428" s="836"/>
      <c r="L428" s="836"/>
      <c r="M428" s="836"/>
      <c r="N428" s="836"/>
      <c r="O428" s="836"/>
      <c r="P428" s="836"/>
      <c r="Q428" s="836"/>
      <c r="R428" s="836"/>
      <c r="S428" s="836"/>
      <c r="T428" s="836"/>
      <c r="U428" s="836"/>
      <c r="V428" s="836"/>
      <c r="W428" s="836"/>
      <c r="X428" s="836"/>
      <c r="Y428" s="836"/>
      <c r="Z428" s="836"/>
      <c r="AA428" s="66"/>
      <c r="AB428" s="66"/>
      <c r="AC428" s="80"/>
    </row>
    <row r="429" spans="1:68" ht="27" customHeight="1" x14ac:dyDescent="0.25">
      <c r="A429" s="63" t="s">
        <v>691</v>
      </c>
      <c r="B429" s="63" t="s">
        <v>692</v>
      </c>
      <c r="C429" s="36">
        <v>4301060439</v>
      </c>
      <c r="D429" s="837">
        <v>4607091384673</v>
      </c>
      <c r="E429" s="83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123</v>
      </c>
      <c r="L429" s="37" t="s">
        <v>45</v>
      </c>
      <c r="M429" s="38" t="s">
        <v>122</v>
      </c>
      <c r="N429" s="38"/>
      <c r="O429" s="37">
        <v>30</v>
      </c>
      <c r="P429" s="1060" t="s">
        <v>693</v>
      </c>
      <c r="Q429" s="839"/>
      <c r="R429" s="839"/>
      <c r="S429" s="839"/>
      <c r="T429" s="84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694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44"/>
      <c r="B430" s="844"/>
      <c r="C430" s="844"/>
      <c r="D430" s="844"/>
      <c r="E430" s="844"/>
      <c r="F430" s="844"/>
      <c r="G430" s="844"/>
      <c r="H430" s="844"/>
      <c r="I430" s="844"/>
      <c r="J430" s="844"/>
      <c r="K430" s="844"/>
      <c r="L430" s="844"/>
      <c r="M430" s="844"/>
      <c r="N430" s="844"/>
      <c r="O430" s="845"/>
      <c r="P430" s="841" t="s">
        <v>40</v>
      </c>
      <c r="Q430" s="842"/>
      <c r="R430" s="842"/>
      <c r="S430" s="842"/>
      <c r="T430" s="842"/>
      <c r="U430" s="842"/>
      <c r="V430" s="84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44"/>
      <c r="B431" s="844"/>
      <c r="C431" s="844"/>
      <c r="D431" s="844"/>
      <c r="E431" s="844"/>
      <c r="F431" s="844"/>
      <c r="G431" s="844"/>
      <c r="H431" s="844"/>
      <c r="I431" s="844"/>
      <c r="J431" s="844"/>
      <c r="K431" s="844"/>
      <c r="L431" s="844"/>
      <c r="M431" s="844"/>
      <c r="N431" s="844"/>
      <c r="O431" s="845"/>
      <c r="P431" s="841" t="s">
        <v>40</v>
      </c>
      <c r="Q431" s="842"/>
      <c r="R431" s="842"/>
      <c r="S431" s="842"/>
      <c r="T431" s="842"/>
      <c r="U431" s="842"/>
      <c r="V431" s="84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35" t="s">
        <v>695</v>
      </c>
      <c r="B432" s="835"/>
      <c r="C432" s="835"/>
      <c r="D432" s="835"/>
      <c r="E432" s="835"/>
      <c r="F432" s="835"/>
      <c r="G432" s="835"/>
      <c r="H432" s="835"/>
      <c r="I432" s="835"/>
      <c r="J432" s="835"/>
      <c r="K432" s="835"/>
      <c r="L432" s="835"/>
      <c r="M432" s="835"/>
      <c r="N432" s="835"/>
      <c r="O432" s="835"/>
      <c r="P432" s="835"/>
      <c r="Q432" s="835"/>
      <c r="R432" s="835"/>
      <c r="S432" s="835"/>
      <c r="T432" s="835"/>
      <c r="U432" s="835"/>
      <c r="V432" s="835"/>
      <c r="W432" s="835"/>
      <c r="X432" s="835"/>
      <c r="Y432" s="835"/>
      <c r="Z432" s="835"/>
      <c r="AA432" s="65"/>
      <c r="AB432" s="65"/>
      <c r="AC432" s="79"/>
    </row>
    <row r="433" spans="1:68" ht="14.25" customHeight="1" x14ac:dyDescent="0.25">
      <c r="A433" s="836" t="s">
        <v>118</v>
      </c>
      <c r="B433" s="836"/>
      <c r="C433" s="836"/>
      <c r="D433" s="836"/>
      <c r="E433" s="836"/>
      <c r="F433" s="836"/>
      <c r="G433" s="836"/>
      <c r="H433" s="836"/>
      <c r="I433" s="836"/>
      <c r="J433" s="836"/>
      <c r="K433" s="836"/>
      <c r="L433" s="836"/>
      <c r="M433" s="836"/>
      <c r="N433" s="836"/>
      <c r="O433" s="836"/>
      <c r="P433" s="836"/>
      <c r="Q433" s="836"/>
      <c r="R433" s="836"/>
      <c r="S433" s="836"/>
      <c r="T433" s="836"/>
      <c r="U433" s="836"/>
      <c r="V433" s="836"/>
      <c r="W433" s="836"/>
      <c r="X433" s="836"/>
      <c r="Y433" s="836"/>
      <c r="Z433" s="836"/>
      <c r="AA433" s="66"/>
      <c r="AB433" s="66"/>
      <c r="AC433" s="80"/>
    </row>
    <row r="434" spans="1:68" ht="27" customHeight="1" x14ac:dyDescent="0.25">
      <c r="A434" s="63" t="s">
        <v>696</v>
      </c>
      <c r="B434" s="63" t="s">
        <v>697</v>
      </c>
      <c r="C434" s="36">
        <v>4301011483</v>
      </c>
      <c r="D434" s="837">
        <v>4680115881907</v>
      </c>
      <c r="E434" s="83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123</v>
      </c>
      <c r="L434" s="37" t="s">
        <v>45</v>
      </c>
      <c r="M434" s="38" t="s">
        <v>82</v>
      </c>
      <c r="N434" s="38"/>
      <c r="O434" s="37">
        <v>60</v>
      </c>
      <c r="P434" s="10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39"/>
      <c r="R434" s="839"/>
      <c r="S434" s="839"/>
      <c r="T434" s="8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9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698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93">IFERROR(X434*I434/H434,"0")</f>
        <v>0</v>
      </c>
      <c r="BN434" s="78">
        <f t="shared" ref="BN434:BN441" si="94">IFERROR(Y434*I434/H434,"0")</f>
        <v>0</v>
      </c>
      <c r="BO434" s="78">
        <f t="shared" ref="BO434:BO441" si="95">IFERROR(1/J434*(X434/H434),"0")</f>
        <v>0</v>
      </c>
      <c r="BP434" s="78">
        <f t="shared" ref="BP434:BP441" si="96">IFERROR(1/J434*(Y434/H434),"0")</f>
        <v>0</v>
      </c>
    </row>
    <row r="435" spans="1:68" ht="37.5" customHeight="1" x14ac:dyDescent="0.25">
      <c r="A435" s="63" t="s">
        <v>696</v>
      </c>
      <c r="B435" s="63" t="s">
        <v>699</v>
      </c>
      <c r="C435" s="36">
        <v>4301011873</v>
      </c>
      <c r="D435" s="837">
        <v>4680115881907</v>
      </c>
      <c r="E435" s="83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123</v>
      </c>
      <c r="L435" s="37" t="s">
        <v>45</v>
      </c>
      <c r="M435" s="38" t="s">
        <v>82</v>
      </c>
      <c r="N435" s="38"/>
      <c r="O435" s="37">
        <v>60</v>
      </c>
      <c r="P435" s="10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39"/>
      <c r="R435" s="839"/>
      <c r="S435" s="839"/>
      <c r="T435" s="8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700</v>
      </c>
      <c r="AG435" s="78"/>
      <c r="AJ435" s="84" t="s">
        <v>45</v>
      </c>
      <c r="AK435" s="84">
        <v>0</v>
      </c>
      <c r="BB435" s="521" t="s">
        <v>66</v>
      </c>
      <c r="BM435" s="78">
        <f t="shared" si="93"/>
        <v>0</v>
      </c>
      <c r="BN435" s="78">
        <f t="shared" si="94"/>
        <v>0</v>
      </c>
      <c r="BO435" s="78">
        <f t="shared" si="95"/>
        <v>0</v>
      </c>
      <c r="BP435" s="78">
        <f t="shared" si="96"/>
        <v>0</v>
      </c>
    </row>
    <row r="436" spans="1:68" ht="37.5" customHeight="1" x14ac:dyDescent="0.25">
      <c r="A436" s="63" t="s">
        <v>701</v>
      </c>
      <c r="B436" s="63" t="s">
        <v>702</v>
      </c>
      <c r="C436" s="36">
        <v>4301011872</v>
      </c>
      <c r="D436" s="837">
        <v>4680115883925</v>
      </c>
      <c r="E436" s="83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123</v>
      </c>
      <c r="L436" s="37" t="s">
        <v>45</v>
      </c>
      <c r="M436" s="38" t="s">
        <v>82</v>
      </c>
      <c r="N436" s="38"/>
      <c r="O436" s="37">
        <v>60</v>
      </c>
      <c r="P436" s="106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39"/>
      <c r="R436" s="839"/>
      <c r="S436" s="839"/>
      <c r="T436" s="8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700</v>
      </c>
      <c r="AG436" s="78"/>
      <c r="AJ436" s="84" t="s">
        <v>45</v>
      </c>
      <c r="AK436" s="84">
        <v>0</v>
      </c>
      <c r="BB436" s="523" t="s">
        <v>66</v>
      </c>
      <c r="BM436" s="78">
        <f t="shared" si="93"/>
        <v>0</v>
      </c>
      <c r="BN436" s="78">
        <f t="shared" si="94"/>
        <v>0</v>
      </c>
      <c r="BO436" s="78">
        <f t="shared" si="95"/>
        <v>0</v>
      </c>
      <c r="BP436" s="78">
        <f t="shared" si="96"/>
        <v>0</v>
      </c>
    </row>
    <row r="437" spans="1:68" ht="27" customHeight="1" x14ac:dyDescent="0.25">
      <c r="A437" s="63" t="s">
        <v>701</v>
      </c>
      <c r="B437" s="63" t="s">
        <v>703</v>
      </c>
      <c r="C437" s="36">
        <v>4301011655</v>
      </c>
      <c r="D437" s="837">
        <v>4680115883925</v>
      </c>
      <c r="E437" s="83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123</v>
      </c>
      <c r="L437" s="37" t="s">
        <v>45</v>
      </c>
      <c r="M437" s="38" t="s">
        <v>82</v>
      </c>
      <c r="N437" s="38"/>
      <c r="O437" s="37">
        <v>60</v>
      </c>
      <c r="P437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39"/>
      <c r="R437" s="839"/>
      <c r="S437" s="839"/>
      <c r="T437" s="8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698</v>
      </c>
      <c r="AG437" s="78"/>
      <c r="AJ437" s="84" t="s">
        <v>45</v>
      </c>
      <c r="AK437" s="84">
        <v>0</v>
      </c>
      <c r="BB437" s="525" t="s">
        <v>66</v>
      </c>
      <c r="BM437" s="78">
        <f t="shared" si="93"/>
        <v>0</v>
      </c>
      <c r="BN437" s="78">
        <f t="shared" si="94"/>
        <v>0</v>
      </c>
      <c r="BO437" s="78">
        <f t="shared" si="95"/>
        <v>0</v>
      </c>
      <c r="BP437" s="78">
        <f t="shared" si="96"/>
        <v>0</v>
      </c>
    </row>
    <row r="438" spans="1:68" ht="37.5" customHeight="1" x14ac:dyDescent="0.25">
      <c r="A438" s="63" t="s">
        <v>704</v>
      </c>
      <c r="B438" s="63" t="s">
        <v>705</v>
      </c>
      <c r="C438" s="36">
        <v>4301011874</v>
      </c>
      <c r="D438" s="837">
        <v>4680115884892</v>
      </c>
      <c r="E438" s="83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123</v>
      </c>
      <c r="L438" s="37" t="s">
        <v>45</v>
      </c>
      <c r="M438" s="38" t="s">
        <v>82</v>
      </c>
      <c r="N438" s="38"/>
      <c r="O438" s="37">
        <v>60</v>
      </c>
      <c r="P438" s="10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39"/>
      <c r="R438" s="839"/>
      <c r="S438" s="839"/>
      <c r="T438" s="8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9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706</v>
      </c>
      <c r="AG438" s="78"/>
      <c r="AJ438" s="84" t="s">
        <v>45</v>
      </c>
      <c r="AK438" s="84">
        <v>0</v>
      </c>
      <c r="BB438" s="527" t="s">
        <v>66</v>
      </c>
      <c r="BM438" s="78">
        <f t="shared" si="93"/>
        <v>0</v>
      </c>
      <c r="BN438" s="78">
        <f t="shared" si="94"/>
        <v>0</v>
      </c>
      <c r="BO438" s="78">
        <f t="shared" si="95"/>
        <v>0</v>
      </c>
      <c r="BP438" s="78">
        <f t="shared" si="96"/>
        <v>0</v>
      </c>
    </row>
    <row r="439" spans="1:68" ht="37.5" customHeight="1" x14ac:dyDescent="0.25">
      <c r="A439" s="63" t="s">
        <v>707</v>
      </c>
      <c r="B439" s="63" t="s">
        <v>708</v>
      </c>
      <c r="C439" s="36">
        <v>4301011312</v>
      </c>
      <c r="D439" s="837">
        <v>4607091384192</v>
      </c>
      <c r="E439" s="83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123</v>
      </c>
      <c r="L439" s="37" t="s">
        <v>45</v>
      </c>
      <c r="M439" s="38" t="s">
        <v>126</v>
      </c>
      <c r="N439" s="38"/>
      <c r="O439" s="37">
        <v>60</v>
      </c>
      <c r="P439" s="10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39"/>
      <c r="R439" s="839"/>
      <c r="S439" s="839"/>
      <c r="T439" s="8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9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709</v>
      </c>
      <c r="AG439" s="78"/>
      <c r="AJ439" s="84" t="s">
        <v>45</v>
      </c>
      <c r="AK439" s="84">
        <v>0</v>
      </c>
      <c r="BB439" s="529" t="s">
        <v>66</v>
      </c>
      <c r="BM439" s="78">
        <f t="shared" si="93"/>
        <v>0</v>
      </c>
      <c r="BN439" s="78">
        <f t="shared" si="94"/>
        <v>0</v>
      </c>
      <c r="BO439" s="78">
        <f t="shared" si="95"/>
        <v>0</v>
      </c>
      <c r="BP439" s="78">
        <f t="shared" si="96"/>
        <v>0</v>
      </c>
    </row>
    <row r="440" spans="1:68" ht="37.5" customHeight="1" x14ac:dyDescent="0.25">
      <c r="A440" s="63" t="s">
        <v>710</v>
      </c>
      <c r="B440" s="63" t="s">
        <v>711</v>
      </c>
      <c r="C440" s="36">
        <v>4301011875</v>
      </c>
      <c r="D440" s="837">
        <v>4680115884885</v>
      </c>
      <c r="E440" s="83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123</v>
      </c>
      <c r="L440" s="37" t="s">
        <v>45</v>
      </c>
      <c r="M440" s="38" t="s">
        <v>82</v>
      </c>
      <c r="N440" s="38"/>
      <c r="O440" s="37">
        <v>60</v>
      </c>
      <c r="P440" s="10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39"/>
      <c r="R440" s="839"/>
      <c r="S440" s="839"/>
      <c r="T440" s="8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9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706</v>
      </c>
      <c r="AG440" s="78"/>
      <c r="AJ440" s="84" t="s">
        <v>45</v>
      </c>
      <c r="AK440" s="84">
        <v>0</v>
      </c>
      <c r="BB440" s="531" t="s">
        <v>66</v>
      </c>
      <c r="BM440" s="78">
        <f t="shared" si="93"/>
        <v>0</v>
      </c>
      <c r="BN440" s="78">
        <f t="shared" si="94"/>
        <v>0</v>
      </c>
      <c r="BO440" s="78">
        <f t="shared" si="95"/>
        <v>0</v>
      </c>
      <c r="BP440" s="78">
        <f t="shared" si="96"/>
        <v>0</v>
      </c>
    </row>
    <row r="441" spans="1:68" ht="37.5" customHeight="1" x14ac:dyDescent="0.25">
      <c r="A441" s="63" t="s">
        <v>712</v>
      </c>
      <c r="B441" s="63" t="s">
        <v>713</v>
      </c>
      <c r="C441" s="36">
        <v>4301011871</v>
      </c>
      <c r="D441" s="837">
        <v>4680115884908</v>
      </c>
      <c r="E441" s="83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132</v>
      </c>
      <c r="L441" s="37" t="s">
        <v>45</v>
      </c>
      <c r="M441" s="38" t="s">
        <v>82</v>
      </c>
      <c r="N441" s="38"/>
      <c r="O441" s="37">
        <v>60</v>
      </c>
      <c r="P441" s="10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39"/>
      <c r="R441" s="839"/>
      <c r="S441" s="839"/>
      <c r="T441" s="8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9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706</v>
      </c>
      <c r="AG441" s="78"/>
      <c r="AJ441" s="84" t="s">
        <v>45</v>
      </c>
      <c r="AK441" s="84">
        <v>0</v>
      </c>
      <c r="BB441" s="533" t="s">
        <v>66</v>
      </c>
      <c r="BM441" s="78">
        <f t="shared" si="93"/>
        <v>0</v>
      </c>
      <c r="BN441" s="78">
        <f t="shared" si="94"/>
        <v>0</v>
      </c>
      <c r="BO441" s="78">
        <f t="shared" si="95"/>
        <v>0</v>
      </c>
      <c r="BP441" s="78">
        <f t="shared" si="96"/>
        <v>0</v>
      </c>
    </row>
    <row r="442" spans="1:68" x14ac:dyDescent="0.2">
      <c r="A442" s="844"/>
      <c r="B442" s="844"/>
      <c r="C442" s="844"/>
      <c r="D442" s="844"/>
      <c r="E442" s="844"/>
      <c r="F442" s="844"/>
      <c r="G442" s="844"/>
      <c r="H442" s="844"/>
      <c r="I442" s="844"/>
      <c r="J442" s="844"/>
      <c r="K442" s="844"/>
      <c r="L442" s="844"/>
      <c r="M442" s="844"/>
      <c r="N442" s="844"/>
      <c r="O442" s="845"/>
      <c r="P442" s="841" t="s">
        <v>40</v>
      </c>
      <c r="Q442" s="842"/>
      <c r="R442" s="842"/>
      <c r="S442" s="842"/>
      <c r="T442" s="842"/>
      <c r="U442" s="842"/>
      <c r="V442" s="843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44"/>
      <c r="B443" s="844"/>
      <c r="C443" s="844"/>
      <c r="D443" s="844"/>
      <c r="E443" s="844"/>
      <c r="F443" s="844"/>
      <c r="G443" s="844"/>
      <c r="H443" s="844"/>
      <c r="I443" s="844"/>
      <c r="J443" s="844"/>
      <c r="K443" s="844"/>
      <c r="L443" s="844"/>
      <c r="M443" s="844"/>
      <c r="N443" s="844"/>
      <c r="O443" s="845"/>
      <c r="P443" s="841" t="s">
        <v>40</v>
      </c>
      <c r="Q443" s="842"/>
      <c r="R443" s="842"/>
      <c r="S443" s="842"/>
      <c r="T443" s="842"/>
      <c r="U443" s="842"/>
      <c r="V443" s="843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36" t="s">
        <v>78</v>
      </c>
      <c r="B444" s="836"/>
      <c r="C444" s="836"/>
      <c r="D444" s="836"/>
      <c r="E444" s="836"/>
      <c r="F444" s="836"/>
      <c r="G444" s="836"/>
      <c r="H444" s="836"/>
      <c r="I444" s="836"/>
      <c r="J444" s="836"/>
      <c r="K444" s="836"/>
      <c r="L444" s="836"/>
      <c r="M444" s="836"/>
      <c r="N444" s="836"/>
      <c r="O444" s="836"/>
      <c r="P444" s="836"/>
      <c r="Q444" s="836"/>
      <c r="R444" s="836"/>
      <c r="S444" s="836"/>
      <c r="T444" s="836"/>
      <c r="U444" s="836"/>
      <c r="V444" s="836"/>
      <c r="W444" s="836"/>
      <c r="X444" s="836"/>
      <c r="Y444" s="836"/>
      <c r="Z444" s="836"/>
      <c r="AA444" s="66"/>
      <c r="AB444" s="66"/>
      <c r="AC444" s="80"/>
    </row>
    <row r="445" spans="1:68" ht="27" customHeight="1" x14ac:dyDescent="0.25">
      <c r="A445" s="63" t="s">
        <v>714</v>
      </c>
      <c r="B445" s="63" t="s">
        <v>715</v>
      </c>
      <c r="C445" s="36">
        <v>4301031303</v>
      </c>
      <c r="D445" s="837">
        <v>4607091384802</v>
      </c>
      <c r="E445" s="83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132</v>
      </c>
      <c r="L445" s="37" t="s">
        <v>45</v>
      </c>
      <c r="M445" s="38" t="s">
        <v>82</v>
      </c>
      <c r="N445" s="38"/>
      <c r="O445" s="37">
        <v>35</v>
      </c>
      <c r="P445" s="10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39"/>
      <c r="R445" s="839"/>
      <c r="S445" s="839"/>
      <c r="T445" s="84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716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717</v>
      </c>
      <c r="B446" s="63" t="s">
        <v>718</v>
      </c>
      <c r="C446" s="36">
        <v>4301031304</v>
      </c>
      <c r="D446" s="837">
        <v>4607091384826</v>
      </c>
      <c r="E446" s="83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83</v>
      </c>
      <c r="L446" s="37" t="s">
        <v>45</v>
      </c>
      <c r="M446" s="38" t="s">
        <v>82</v>
      </c>
      <c r="N446" s="38"/>
      <c r="O446" s="37">
        <v>35</v>
      </c>
      <c r="P446" s="10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39"/>
      <c r="R446" s="839"/>
      <c r="S446" s="839"/>
      <c r="T446" s="84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716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44"/>
      <c r="B447" s="844"/>
      <c r="C447" s="844"/>
      <c r="D447" s="844"/>
      <c r="E447" s="844"/>
      <c r="F447" s="844"/>
      <c r="G447" s="844"/>
      <c r="H447" s="844"/>
      <c r="I447" s="844"/>
      <c r="J447" s="844"/>
      <c r="K447" s="844"/>
      <c r="L447" s="844"/>
      <c r="M447" s="844"/>
      <c r="N447" s="844"/>
      <c r="O447" s="845"/>
      <c r="P447" s="841" t="s">
        <v>40</v>
      </c>
      <c r="Q447" s="842"/>
      <c r="R447" s="842"/>
      <c r="S447" s="842"/>
      <c r="T447" s="842"/>
      <c r="U447" s="842"/>
      <c r="V447" s="843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44"/>
      <c r="B448" s="844"/>
      <c r="C448" s="844"/>
      <c r="D448" s="844"/>
      <c r="E448" s="844"/>
      <c r="F448" s="844"/>
      <c r="G448" s="844"/>
      <c r="H448" s="844"/>
      <c r="I448" s="844"/>
      <c r="J448" s="844"/>
      <c r="K448" s="844"/>
      <c r="L448" s="844"/>
      <c r="M448" s="844"/>
      <c r="N448" s="844"/>
      <c r="O448" s="845"/>
      <c r="P448" s="841" t="s">
        <v>40</v>
      </c>
      <c r="Q448" s="842"/>
      <c r="R448" s="842"/>
      <c r="S448" s="842"/>
      <c r="T448" s="842"/>
      <c r="U448" s="842"/>
      <c r="V448" s="843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36" t="s">
        <v>84</v>
      </c>
      <c r="B449" s="836"/>
      <c r="C449" s="836"/>
      <c r="D449" s="836"/>
      <c r="E449" s="836"/>
      <c r="F449" s="836"/>
      <c r="G449" s="836"/>
      <c r="H449" s="836"/>
      <c r="I449" s="836"/>
      <c r="J449" s="836"/>
      <c r="K449" s="836"/>
      <c r="L449" s="836"/>
      <c r="M449" s="836"/>
      <c r="N449" s="836"/>
      <c r="O449" s="836"/>
      <c r="P449" s="836"/>
      <c r="Q449" s="836"/>
      <c r="R449" s="836"/>
      <c r="S449" s="836"/>
      <c r="T449" s="836"/>
      <c r="U449" s="836"/>
      <c r="V449" s="836"/>
      <c r="W449" s="836"/>
      <c r="X449" s="836"/>
      <c r="Y449" s="836"/>
      <c r="Z449" s="836"/>
      <c r="AA449" s="66"/>
      <c r="AB449" s="66"/>
      <c r="AC449" s="80"/>
    </row>
    <row r="450" spans="1:68" ht="27" customHeight="1" x14ac:dyDescent="0.25">
      <c r="A450" s="63" t="s">
        <v>719</v>
      </c>
      <c r="B450" s="63" t="s">
        <v>720</v>
      </c>
      <c r="C450" s="36">
        <v>4301051899</v>
      </c>
      <c r="D450" s="837">
        <v>4607091384246</v>
      </c>
      <c r="E450" s="83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123</v>
      </c>
      <c r="L450" s="37" t="s">
        <v>45</v>
      </c>
      <c r="M450" s="38" t="s">
        <v>122</v>
      </c>
      <c r="N450" s="38"/>
      <c r="O450" s="37">
        <v>40</v>
      </c>
      <c r="P450" s="1071" t="s">
        <v>721</v>
      </c>
      <c r="Q450" s="839"/>
      <c r="R450" s="839"/>
      <c r="S450" s="839"/>
      <c r="T450" s="8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722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723</v>
      </c>
      <c r="B451" s="63" t="s">
        <v>724</v>
      </c>
      <c r="C451" s="36">
        <v>4301051901</v>
      </c>
      <c r="D451" s="837">
        <v>4680115881976</v>
      </c>
      <c r="E451" s="83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123</v>
      </c>
      <c r="L451" s="37" t="s">
        <v>45</v>
      </c>
      <c r="M451" s="38" t="s">
        <v>122</v>
      </c>
      <c r="N451" s="38"/>
      <c r="O451" s="37">
        <v>40</v>
      </c>
      <c r="P451" s="1072" t="s">
        <v>725</v>
      </c>
      <c r="Q451" s="839"/>
      <c r="R451" s="839"/>
      <c r="S451" s="839"/>
      <c r="T451" s="8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726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37.5" customHeight="1" x14ac:dyDescent="0.25">
      <c r="A452" s="63" t="s">
        <v>727</v>
      </c>
      <c r="B452" s="63" t="s">
        <v>728</v>
      </c>
      <c r="C452" s="36">
        <v>4301051634</v>
      </c>
      <c r="D452" s="837">
        <v>4607091384253</v>
      </c>
      <c r="E452" s="83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88</v>
      </c>
      <c r="L452" s="37" t="s">
        <v>45</v>
      </c>
      <c r="M452" s="38" t="s">
        <v>82</v>
      </c>
      <c r="N452" s="38"/>
      <c r="O452" s="37">
        <v>40</v>
      </c>
      <c r="P452" s="10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39"/>
      <c r="R452" s="839"/>
      <c r="S452" s="839"/>
      <c r="T452" s="84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729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727</v>
      </c>
      <c r="B453" s="63" t="s">
        <v>730</v>
      </c>
      <c r="C453" s="36">
        <v>4301051297</v>
      </c>
      <c r="D453" s="837">
        <v>4607091384253</v>
      </c>
      <c r="E453" s="83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88</v>
      </c>
      <c r="L453" s="37" t="s">
        <v>45</v>
      </c>
      <c r="M453" s="38" t="s">
        <v>82</v>
      </c>
      <c r="N453" s="38"/>
      <c r="O453" s="37">
        <v>40</v>
      </c>
      <c r="P453" s="10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39"/>
      <c r="R453" s="839"/>
      <c r="S453" s="839"/>
      <c r="T453" s="84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731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732</v>
      </c>
      <c r="B454" s="63" t="s">
        <v>733</v>
      </c>
      <c r="C454" s="36">
        <v>4301051444</v>
      </c>
      <c r="D454" s="837">
        <v>4680115881969</v>
      </c>
      <c r="E454" s="83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82</v>
      </c>
      <c r="N454" s="38"/>
      <c r="O454" s="37">
        <v>40</v>
      </c>
      <c r="P454" s="10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39"/>
      <c r="R454" s="839"/>
      <c r="S454" s="839"/>
      <c r="T454" s="84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734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44"/>
      <c r="B455" s="844"/>
      <c r="C455" s="844"/>
      <c r="D455" s="844"/>
      <c r="E455" s="844"/>
      <c r="F455" s="844"/>
      <c r="G455" s="844"/>
      <c r="H455" s="844"/>
      <c r="I455" s="844"/>
      <c r="J455" s="844"/>
      <c r="K455" s="844"/>
      <c r="L455" s="844"/>
      <c r="M455" s="844"/>
      <c r="N455" s="844"/>
      <c r="O455" s="845"/>
      <c r="P455" s="841" t="s">
        <v>40</v>
      </c>
      <c r="Q455" s="842"/>
      <c r="R455" s="842"/>
      <c r="S455" s="842"/>
      <c r="T455" s="842"/>
      <c r="U455" s="842"/>
      <c r="V455" s="843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44"/>
      <c r="B456" s="844"/>
      <c r="C456" s="844"/>
      <c r="D456" s="844"/>
      <c r="E456" s="844"/>
      <c r="F456" s="844"/>
      <c r="G456" s="844"/>
      <c r="H456" s="844"/>
      <c r="I456" s="844"/>
      <c r="J456" s="844"/>
      <c r="K456" s="844"/>
      <c r="L456" s="844"/>
      <c r="M456" s="844"/>
      <c r="N456" s="844"/>
      <c r="O456" s="845"/>
      <c r="P456" s="841" t="s">
        <v>40</v>
      </c>
      <c r="Q456" s="842"/>
      <c r="R456" s="842"/>
      <c r="S456" s="842"/>
      <c r="T456" s="842"/>
      <c r="U456" s="842"/>
      <c r="V456" s="843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36" t="s">
        <v>209</v>
      </c>
      <c r="B457" s="836"/>
      <c r="C457" s="836"/>
      <c r="D457" s="836"/>
      <c r="E457" s="836"/>
      <c r="F457" s="836"/>
      <c r="G457" s="836"/>
      <c r="H457" s="836"/>
      <c r="I457" s="836"/>
      <c r="J457" s="836"/>
      <c r="K457" s="836"/>
      <c r="L457" s="836"/>
      <c r="M457" s="836"/>
      <c r="N457" s="836"/>
      <c r="O457" s="836"/>
      <c r="P457" s="836"/>
      <c r="Q457" s="836"/>
      <c r="R457" s="836"/>
      <c r="S457" s="836"/>
      <c r="T457" s="836"/>
      <c r="U457" s="836"/>
      <c r="V457" s="836"/>
      <c r="W457" s="836"/>
      <c r="X457" s="836"/>
      <c r="Y457" s="836"/>
      <c r="Z457" s="836"/>
      <c r="AA457" s="66"/>
      <c r="AB457" s="66"/>
      <c r="AC457" s="80"/>
    </row>
    <row r="458" spans="1:68" ht="27" customHeight="1" x14ac:dyDescent="0.25">
      <c r="A458" s="63" t="s">
        <v>735</v>
      </c>
      <c r="B458" s="63" t="s">
        <v>736</v>
      </c>
      <c r="C458" s="36">
        <v>4301060441</v>
      </c>
      <c r="D458" s="837">
        <v>4607091389357</v>
      </c>
      <c r="E458" s="83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123</v>
      </c>
      <c r="L458" s="37" t="s">
        <v>45</v>
      </c>
      <c r="M458" s="38" t="s">
        <v>122</v>
      </c>
      <c r="N458" s="38"/>
      <c r="O458" s="37">
        <v>40</v>
      </c>
      <c r="P458" s="1076" t="s">
        <v>737</v>
      </c>
      <c r="Q458" s="839"/>
      <c r="R458" s="839"/>
      <c r="S458" s="839"/>
      <c r="T458" s="84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738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44"/>
      <c r="B459" s="844"/>
      <c r="C459" s="844"/>
      <c r="D459" s="844"/>
      <c r="E459" s="844"/>
      <c r="F459" s="844"/>
      <c r="G459" s="844"/>
      <c r="H459" s="844"/>
      <c r="I459" s="844"/>
      <c r="J459" s="844"/>
      <c r="K459" s="844"/>
      <c r="L459" s="844"/>
      <c r="M459" s="844"/>
      <c r="N459" s="844"/>
      <c r="O459" s="845"/>
      <c r="P459" s="841" t="s">
        <v>40</v>
      </c>
      <c r="Q459" s="842"/>
      <c r="R459" s="842"/>
      <c r="S459" s="842"/>
      <c r="T459" s="842"/>
      <c r="U459" s="842"/>
      <c r="V459" s="843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44"/>
      <c r="B460" s="844"/>
      <c r="C460" s="844"/>
      <c r="D460" s="844"/>
      <c r="E460" s="844"/>
      <c r="F460" s="844"/>
      <c r="G460" s="844"/>
      <c r="H460" s="844"/>
      <c r="I460" s="844"/>
      <c r="J460" s="844"/>
      <c r="K460" s="844"/>
      <c r="L460" s="844"/>
      <c r="M460" s="844"/>
      <c r="N460" s="844"/>
      <c r="O460" s="845"/>
      <c r="P460" s="841" t="s">
        <v>40</v>
      </c>
      <c r="Q460" s="842"/>
      <c r="R460" s="842"/>
      <c r="S460" s="842"/>
      <c r="T460" s="842"/>
      <c r="U460" s="842"/>
      <c r="V460" s="843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34" t="s">
        <v>739</v>
      </c>
      <c r="B461" s="834"/>
      <c r="C461" s="834"/>
      <c r="D461" s="834"/>
      <c r="E461" s="834"/>
      <c r="F461" s="834"/>
      <c r="G461" s="834"/>
      <c r="H461" s="834"/>
      <c r="I461" s="834"/>
      <c r="J461" s="834"/>
      <c r="K461" s="834"/>
      <c r="L461" s="834"/>
      <c r="M461" s="834"/>
      <c r="N461" s="834"/>
      <c r="O461" s="834"/>
      <c r="P461" s="834"/>
      <c r="Q461" s="834"/>
      <c r="R461" s="834"/>
      <c r="S461" s="834"/>
      <c r="T461" s="834"/>
      <c r="U461" s="834"/>
      <c r="V461" s="834"/>
      <c r="W461" s="834"/>
      <c r="X461" s="834"/>
      <c r="Y461" s="834"/>
      <c r="Z461" s="834"/>
      <c r="AA461" s="54"/>
      <c r="AB461" s="54"/>
      <c r="AC461" s="54"/>
    </row>
    <row r="462" spans="1:68" ht="16.5" customHeight="1" x14ac:dyDescent="0.25">
      <c r="A462" s="835" t="s">
        <v>740</v>
      </c>
      <c r="B462" s="835"/>
      <c r="C462" s="835"/>
      <c r="D462" s="835"/>
      <c r="E462" s="835"/>
      <c r="F462" s="835"/>
      <c r="G462" s="835"/>
      <c r="H462" s="835"/>
      <c r="I462" s="835"/>
      <c r="J462" s="835"/>
      <c r="K462" s="835"/>
      <c r="L462" s="835"/>
      <c r="M462" s="835"/>
      <c r="N462" s="835"/>
      <c r="O462" s="835"/>
      <c r="P462" s="835"/>
      <c r="Q462" s="835"/>
      <c r="R462" s="835"/>
      <c r="S462" s="835"/>
      <c r="T462" s="835"/>
      <c r="U462" s="835"/>
      <c r="V462" s="835"/>
      <c r="W462" s="835"/>
      <c r="X462" s="835"/>
      <c r="Y462" s="835"/>
      <c r="Z462" s="835"/>
      <c r="AA462" s="65"/>
      <c r="AB462" s="65"/>
      <c r="AC462" s="79"/>
    </row>
    <row r="463" spans="1:68" ht="14.25" customHeight="1" x14ac:dyDescent="0.25">
      <c r="A463" s="836" t="s">
        <v>118</v>
      </c>
      <c r="B463" s="836"/>
      <c r="C463" s="836"/>
      <c r="D463" s="836"/>
      <c r="E463" s="836"/>
      <c r="F463" s="836"/>
      <c r="G463" s="836"/>
      <c r="H463" s="836"/>
      <c r="I463" s="836"/>
      <c r="J463" s="836"/>
      <c r="K463" s="836"/>
      <c r="L463" s="836"/>
      <c r="M463" s="836"/>
      <c r="N463" s="836"/>
      <c r="O463" s="836"/>
      <c r="P463" s="836"/>
      <c r="Q463" s="836"/>
      <c r="R463" s="836"/>
      <c r="S463" s="836"/>
      <c r="T463" s="836"/>
      <c r="U463" s="836"/>
      <c r="V463" s="836"/>
      <c r="W463" s="836"/>
      <c r="X463" s="836"/>
      <c r="Y463" s="836"/>
      <c r="Z463" s="836"/>
      <c r="AA463" s="66"/>
      <c r="AB463" s="66"/>
      <c r="AC463" s="80"/>
    </row>
    <row r="464" spans="1:68" ht="27" customHeight="1" x14ac:dyDescent="0.25">
      <c r="A464" s="63" t="s">
        <v>741</v>
      </c>
      <c r="B464" s="63" t="s">
        <v>742</v>
      </c>
      <c r="C464" s="36">
        <v>4301011428</v>
      </c>
      <c r="D464" s="837">
        <v>4607091389708</v>
      </c>
      <c r="E464" s="837"/>
      <c r="F464" s="62">
        <v>0.45</v>
      </c>
      <c r="G464" s="37">
        <v>6</v>
      </c>
      <c r="H464" s="62">
        <v>2.7</v>
      </c>
      <c r="I464" s="62">
        <v>2.88</v>
      </c>
      <c r="J464" s="37">
        <v>182</v>
      </c>
      <c r="K464" s="37" t="s">
        <v>88</v>
      </c>
      <c r="L464" s="37" t="s">
        <v>45</v>
      </c>
      <c r="M464" s="38" t="s">
        <v>126</v>
      </c>
      <c r="N464" s="38"/>
      <c r="O464" s="37">
        <v>50</v>
      </c>
      <c r="P464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4" s="839"/>
      <c r="R464" s="839"/>
      <c r="S464" s="839"/>
      <c r="T464" s="84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50" t="s">
        <v>743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44"/>
      <c r="B465" s="844"/>
      <c r="C465" s="844"/>
      <c r="D465" s="844"/>
      <c r="E465" s="844"/>
      <c r="F465" s="844"/>
      <c r="G465" s="844"/>
      <c r="H465" s="844"/>
      <c r="I465" s="844"/>
      <c r="J465" s="844"/>
      <c r="K465" s="844"/>
      <c r="L465" s="844"/>
      <c r="M465" s="844"/>
      <c r="N465" s="844"/>
      <c r="O465" s="845"/>
      <c r="P465" s="841" t="s">
        <v>40</v>
      </c>
      <c r="Q465" s="842"/>
      <c r="R465" s="842"/>
      <c r="S465" s="842"/>
      <c r="T465" s="842"/>
      <c r="U465" s="842"/>
      <c r="V465" s="843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844"/>
      <c r="B466" s="844"/>
      <c r="C466" s="844"/>
      <c r="D466" s="844"/>
      <c r="E466" s="844"/>
      <c r="F466" s="844"/>
      <c r="G466" s="844"/>
      <c r="H466" s="844"/>
      <c r="I466" s="844"/>
      <c r="J466" s="844"/>
      <c r="K466" s="844"/>
      <c r="L466" s="844"/>
      <c r="M466" s="844"/>
      <c r="N466" s="844"/>
      <c r="O466" s="845"/>
      <c r="P466" s="841" t="s">
        <v>40</v>
      </c>
      <c r="Q466" s="842"/>
      <c r="R466" s="842"/>
      <c r="S466" s="842"/>
      <c r="T466" s="842"/>
      <c r="U466" s="842"/>
      <c r="V466" s="843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14.25" customHeight="1" x14ac:dyDescent="0.25">
      <c r="A467" s="836" t="s">
        <v>78</v>
      </c>
      <c r="B467" s="836"/>
      <c r="C467" s="836"/>
      <c r="D467" s="836"/>
      <c r="E467" s="836"/>
      <c r="F467" s="836"/>
      <c r="G467" s="836"/>
      <c r="H467" s="836"/>
      <c r="I467" s="836"/>
      <c r="J467" s="836"/>
      <c r="K467" s="836"/>
      <c r="L467" s="836"/>
      <c r="M467" s="836"/>
      <c r="N467" s="836"/>
      <c r="O467" s="836"/>
      <c r="P467" s="836"/>
      <c r="Q467" s="836"/>
      <c r="R467" s="836"/>
      <c r="S467" s="836"/>
      <c r="T467" s="836"/>
      <c r="U467" s="836"/>
      <c r="V467" s="836"/>
      <c r="W467" s="836"/>
      <c r="X467" s="836"/>
      <c r="Y467" s="836"/>
      <c r="Z467" s="836"/>
      <c r="AA467" s="66"/>
      <c r="AB467" s="66"/>
      <c r="AC467" s="80"/>
    </row>
    <row r="468" spans="1:68" ht="27" customHeight="1" x14ac:dyDescent="0.25">
      <c r="A468" s="63" t="s">
        <v>744</v>
      </c>
      <c r="B468" s="63" t="s">
        <v>745</v>
      </c>
      <c r="C468" s="36">
        <v>4301031405</v>
      </c>
      <c r="D468" s="837">
        <v>4680115886100</v>
      </c>
      <c r="E468" s="837"/>
      <c r="F468" s="62">
        <v>0.9</v>
      </c>
      <c r="G468" s="37">
        <v>6</v>
      </c>
      <c r="H468" s="62">
        <v>5.4</v>
      </c>
      <c r="I468" s="62">
        <v>5.61</v>
      </c>
      <c r="J468" s="37">
        <v>132</v>
      </c>
      <c r="K468" s="37" t="s">
        <v>132</v>
      </c>
      <c r="L468" s="37" t="s">
        <v>45</v>
      </c>
      <c r="M468" s="38" t="s">
        <v>82</v>
      </c>
      <c r="N468" s="38"/>
      <c r="O468" s="37">
        <v>50</v>
      </c>
      <c r="P468" s="1078" t="s">
        <v>746</v>
      </c>
      <c r="Q468" s="839"/>
      <c r="R468" s="839"/>
      <c r="S468" s="839"/>
      <c r="T468" s="84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85" si="97"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52" t="s">
        <v>747</v>
      </c>
      <c r="AG468" s="78"/>
      <c r="AJ468" s="84" t="s">
        <v>45</v>
      </c>
      <c r="AK468" s="84">
        <v>0</v>
      </c>
      <c r="BB468" s="553" t="s">
        <v>66</v>
      </c>
      <c r="BM468" s="78">
        <f t="shared" ref="BM468:BM485" si="98">IFERROR(X468*I468/H468,"0")</f>
        <v>0</v>
      </c>
      <c r="BN468" s="78">
        <f t="shared" ref="BN468:BN485" si="99">IFERROR(Y468*I468/H468,"0")</f>
        <v>0</v>
      </c>
      <c r="BO468" s="78">
        <f t="shared" ref="BO468:BO485" si="100">IFERROR(1/J468*(X468/H468),"0")</f>
        <v>0</v>
      </c>
      <c r="BP468" s="78">
        <f t="shared" ref="BP468:BP485" si="101">IFERROR(1/J468*(Y468/H468),"0")</f>
        <v>0</v>
      </c>
    </row>
    <row r="469" spans="1:68" ht="27" customHeight="1" x14ac:dyDescent="0.25">
      <c r="A469" s="63" t="s">
        <v>748</v>
      </c>
      <c r="B469" s="63" t="s">
        <v>749</v>
      </c>
      <c r="C469" s="36">
        <v>4301031382</v>
      </c>
      <c r="D469" s="837">
        <v>4680115886117</v>
      </c>
      <c r="E469" s="837"/>
      <c r="F469" s="62">
        <v>0.9</v>
      </c>
      <c r="G469" s="37">
        <v>6</v>
      </c>
      <c r="H469" s="62">
        <v>5.4</v>
      </c>
      <c r="I469" s="62">
        <v>5.61</v>
      </c>
      <c r="J469" s="37">
        <v>120</v>
      </c>
      <c r="K469" s="37" t="s">
        <v>132</v>
      </c>
      <c r="L469" s="37" t="s">
        <v>45</v>
      </c>
      <c r="M469" s="38" t="s">
        <v>82</v>
      </c>
      <c r="N469" s="38"/>
      <c r="O469" s="37">
        <v>50</v>
      </c>
      <c r="P469" s="1079" t="s">
        <v>750</v>
      </c>
      <c r="Q469" s="839"/>
      <c r="R469" s="839"/>
      <c r="S469" s="839"/>
      <c r="T469" s="84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7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54" t="s">
        <v>751</v>
      </c>
      <c r="AG469" s="78"/>
      <c r="AJ469" s="84" t="s">
        <v>45</v>
      </c>
      <c r="AK469" s="84">
        <v>0</v>
      </c>
      <c r="BB469" s="555" t="s">
        <v>66</v>
      </c>
      <c r="BM469" s="78">
        <f t="shared" si="98"/>
        <v>0</v>
      </c>
      <c r="BN469" s="78">
        <f t="shared" si="99"/>
        <v>0</v>
      </c>
      <c r="BO469" s="78">
        <f t="shared" si="100"/>
        <v>0</v>
      </c>
      <c r="BP469" s="78">
        <f t="shared" si="101"/>
        <v>0</v>
      </c>
    </row>
    <row r="470" spans="1:68" ht="27" customHeight="1" x14ac:dyDescent="0.25">
      <c r="A470" s="63" t="s">
        <v>748</v>
      </c>
      <c r="B470" s="63" t="s">
        <v>752</v>
      </c>
      <c r="C470" s="36">
        <v>4301031406</v>
      </c>
      <c r="D470" s="837">
        <v>4680115886117</v>
      </c>
      <c r="E470" s="837"/>
      <c r="F470" s="62">
        <v>0.9</v>
      </c>
      <c r="G470" s="37">
        <v>6</v>
      </c>
      <c r="H470" s="62">
        <v>5.4</v>
      </c>
      <c r="I470" s="62">
        <v>5.61</v>
      </c>
      <c r="J470" s="37">
        <v>132</v>
      </c>
      <c r="K470" s="37" t="s">
        <v>132</v>
      </c>
      <c r="L470" s="37" t="s">
        <v>45</v>
      </c>
      <c r="M470" s="38" t="s">
        <v>82</v>
      </c>
      <c r="N470" s="38"/>
      <c r="O470" s="37">
        <v>50</v>
      </c>
      <c r="P470" s="1080" t="s">
        <v>750</v>
      </c>
      <c r="Q470" s="839"/>
      <c r="R470" s="839"/>
      <c r="S470" s="839"/>
      <c r="T470" s="84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7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56" t="s">
        <v>751</v>
      </c>
      <c r="AG470" s="78"/>
      <c r="AJ470" s="84" t="s">
        <v>45</v>
      </c>
      <c r="AK470" s="84">
        <v>0</v>
      </c>
      <c r="BB470" s="557" t="s">
        <v>66</v>
      </c>
      <c r="BM470" s="78">
        <f t="shared" si="98"/>
        <v>0</v>
      </c>
      <c r="BN470" s="78">
        <f t="shared" si="99"/>
        <v>0</v>
      </c>
      <c r="BO470" s="78">
        <f t="shared" si="100"/>
        <v>0</v>
      </c>
      <c r="BP470" s="78">
        <f t="shared" si="101"/>
        <v>0</v>
      </c>
    </row>
    <row r="471" spans="1:68" ht="27" customHeight="1" x14ac:dyDescent="0.25">
      <c r="A471" s="63" t="s">
        <v>753</v>
      </c>
      <c r="B471" s="63" t="s">
        <v>754</v>
      </c>
      <c r="C471" s="36">
        <v>4301031325</v>
      </c>
      <c r="D471" s="837">
        <v>4607091389746</v>
      </c>
      <c r="E471" s="837"/>
      <c r="F471" s="62">
        <v>0.7</v>
      </c>
      <c r="G471" s="37">
        <v>6</v>
      </c>
      <c r="H471" s="62">
        <v>4.2</v>
      </c>
      <c r="I471" s="62">
        <v>4.4400000000000004</v>
      </c>
      <c r="J471" s="37">
        <v>132</v>
      </c>
      <c r="K471" s="37" t="s">
        <v>132</v>
      </c>
      <c r="L471" s="37" t="s">
        <v>45</v>
      </c>
      <c r="M471" s="38" t="s">
        <v>82</v>
      </c>
      <c r="N471" s="38"/>
      <c r="O471" s="37">
        <v>50</v>
      </c>
      <c r="P471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839"/>
      <c r="R471" s="839"/>
      <c r="S471" s="839"/>
      <c r="T471" s="84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7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58" t="s">
        <v>755</v>
      </c>
      <c r="AG471" s="78"/>
      <c r="AJ471" s="84" t="s">
        <v>45</v>
      </c>
      <c r="AK471" s="84">
        <v>0</v>
      </c>
      <c r="BB471" s="559" t="s">
        <v>66</v>
      </c>
      <c r="BM471" s="78">
        <f t="shared" si="98"/>
        <v>0</v>
      </c>
      <c r="BN471" s="78">
        <f t="shared" si="99"/>
        <v>0</v>
      </c>
      <c r="BO471" s="78">
        <f t="shared" si="100"/>
        <v>0</v>
      </c>
      <c r="BP471" s="78">
        <f t="shared" si="101"/>
        <v>0</v>
      </c>
    </row>
    <row r="472" spans="1:68" ht="27" customHeight="1" x14ac:dyDescent="0.25">
      <c r="A472" s="63" t="s">
        <v>756</v>
      </c>
      <c r="B472" s="63" t="s">
        <v>757</v>
      </c>
      <c r="C472" s="36">
        <v>4301031335</v>
      </c>
      <c r="D472" s="837">
        <v>4680115883147</v>
      </c>
      <c r="E472" s="83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839"/>
      <c r="R472" s="839"/>
      <c r="S472" s="839"/>
      <c r="T472" s="84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7"/>
        <v>0</v>
      </c>
      <c r="Z472" s="41" t="str">
        <f t="shared" ref="Z472:Z485" si="102">IFERROR(IF(Y472=0,"",ROUNDUP(Y472/H472,0)*0.00502),"")</f>
        <v/>
      </c>
      <c r="AA472" s="68" t="s">
        <v>45</v>
      </c>
      <c r="AB472" s="69" t="s">
        <v>45</v>
      </c>
      <c r="AC472" s="560" t="s">
        <v>747</v>
      </c>
      <c r="AG472" s="78"/>
      <c r="AJ472" s="84" t="s">
        <v>45</v>
      </c>
      <c r="AK472" s="84">
        <v>0</v>
      </c>
      <c r="BB472" s="561" t="s">
        <v>66</v>
      </c>
      <c r="BM472" s="78">
        <f t="shared" si="98"/>
        <v>0</v>
      </c>
      <c r="BN472" s="78">
        <f t="shared" si="99"/>
        <v>0</v>
      </c>
      <c r="BO472" s="78">
        <f t="shared" si="100"/>
        <v>0</v>
      </c>
      <c r="BP472" s="78">
        <f t="shared" si="101"/>
        <v>0</v>
      </c>
    </row>
    <row r="473" spans="1:68" ht="27" customHeight="1" x14ac:dyDescent="0.25">
      <c r="A473" s="63" t="s">
        <v>756</v>
      </c>
      <c r="B473" s="63" t="s">
        <v>758</v>
      </c>
      <c r="C473" s="36">
        <v>4301031366</v>
      </c>
      <c r="D473" s="837">
        <v>4680115883147</v>
      </c>
      <c r="E473" s="837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1083" t="s">
        <v>759</v>
      </c>
      <c r="Q473" s="839"/>
      <c r="R473" s="839"/>
      <c r="S473" s="839"/>
      <c r="T473" s="84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7"/>
        <v>0</v>
      </c>
      <c r="Z473" s="41" t="str">
        <f t="shared" si="102"/>
        <v/>
      </c>
      <c r="AA473" s="68" t="s">
        <v>45</v>
      </c>
      <c r="AB473" s="69" t="s">
        <v>45</v>
      </c>
      <c r="AC473" s="562" t="s">
        <v>747</v>
      </c>
      <c r="AG473" s="78"/>
      <c r="AJ473" s="84" t="s">
        <v>45</v>
      </c>
      <c r="AK473" s="84">
        <v>0</v>
      </c>
      <c r="BB473" s="563" t="s">
        <v>66</v>
      </c>
      <c r="BM473" s="78">
        <f t="shared" si="98"/>
        <v>0</v>
      </c>
      <c r="BN473" s="78">
        <f t="shared" si="99"/>
        <v>0</v>
      </c>
      <c r="BO473" s="78">
        <f t="shared" si="100"/>
        <v>0</v>
      </c>
      <c r="BP473" s="78">
        <f t="shared" si="10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4301031362</v>
      </c>
      <c r="D474" s="837">
        <v>4607091384338</v>
      </c>
      <c r="E474" s="837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50</v>
      </c>
      <c r="P474" s="10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4" s="839"/>
      <c r="R474" s="839"/>
      <c r="S474" s="839"/>
      <c r="T474" s="84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7"/>
        <v>0</v>
      </c>
      <c r="Z474" s="41" t="str">
        <f t="shared" si="102"/>
        <v/>
      </c>
      <c r="AA474" s="68" t="s">
        <v>45</v>
      </c>
      <c r="AB474" s="69" t="s">
        <v>45</v>
      </c>
      <c r="AC474" s="564" t="s">
        <v>747</v>
      </c>
      <c r="AG474" s="78"/>
      <c r="AJ474" s="84" t="s">
        <v>45</v>
      </c>
      <c r="AK474" s="84">
        <v>0</v>
      </c>
      <c r="BB474" s="565" t="s">
        <v>66</v>
      </c>
      <c r="BM474" s="78">
        <f t="shared" si="98"/>
        <v>0</v>
      </c>
      <c r="BN474" s="78">
        <f t="shared" si="99"/>
        <v>0</v>
      </c>
      <c r="BO474" s="78">
        <f t="shared" si="100"/>
        <v>0</v>
      </c>
      <c r="BP474" s="78">
        <f t="shared" si="101"/>
        <v>0</v>
      </c>
    </row>
    <row r="475" spans="1:68" ht="37.5" customHeight="1" x14ac:dyDescent="0.25">
      <c r="A475" s="63" t="s">
        <v>762</v>
      </c>
      <c r="B475" s="63" t="s">
        <v>763</v>
      </c>
      <c r="C475" s="36">
        <v>4301031336</v>
      </c>
      <c r="D475" s="837">
        <v>4680115883154</v>
      </c>
      <c r="E475" s="83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10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5" s="839"/>
      <c r="R475" s="839"/>
      <c r="S475" s="839"/>
      <c r="T475" s="84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7"/>
        <v>0</v>
      </c>
      <c r="Z475" s="41" t="str">
        <f t="shared" si="102"/>
        <v/>
      </c>
      <c r="AA475" s="68" t="s">
        <v>45</v>
      </c>
      <c r="AB475" s="69" t="s">
        <v>45</v>
      </c>
      <c r="AC475" s="566" t="s">
        <v>764</v>
      </c>
      <c r="AG475" s="78"/>
      <c r="AJ475" s="84" t="s">
        <v>45</v>
      </c>
      <c r="AK475" s="84">
        <v>0</v>
      </c>
      <c r="BB475" s="567" t="s">
        <v>66</v>
      </c>
      <c r="BM475" s="78">
        <f t="shared" si="98"/>
        <v>0</v>
      </c>
      <c r="BN475" s="78">
        <f t="shared" si="99"/>
        <v>0</v>
      </c>
      <c r="BO475" s="78">
        <f t="shared" si="100"/>
        <v>0</v>
      </c>
      <c r="BP475" s="78">
        <f t="shared" si="101"/>
        <v>0</v>
      </c>
    </row>
    <row r="476" spans="1:68" ht="37.5" customHeight="1" x14ac:dyDescent="0.25">
      <c r="A476" s="63" t="s">
        <v>762</v>
      </c>
      <c r="B476" s="63" t="s">
        <v>765</v>
      </c>
      <c r="C476" s="36">
        <v>4301031374</v>
      </c>
      <c r="D476" s="837">
        <v>4680115883154</v>
      </c>
      <c r="E476" s="837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50</v>
      </c>
      <c r="P476" s="1086" t="s">
        <v>766</v>
      </c>
      <c r="Q476" s="839"/>
      <c r="R476" s="839"/>
      <c r="S476" s="839"/>
      <c r="T476" s="84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7"/>
        <v>0</v>
      </c>
      <c r="Z476" s="41" t="str">
        <f t="shared" si="102"/>
        <v/>
      </c>
      <c r="AA476" s="68" t="s">
        <v>45</v>
      </c>
      <c r="AB476" s="69" t="s">
        <v>45</v>
      </c>
      <c r="AC476" s="568" t="s">
        <v>764</v>
      </c>
      <c r="AG476" s="78"/>
      <c r="AJ476" s="84" t="s">
        <v>45</v>
      </c>
      <c r="AK476" s="84">
        <v>0</v>
      </c>
      <c r="BB476" s="569" t="s">
        <v>66</v>
      </c>
      <c r="BM476" s="78">
        <f t="shared" si="98"/>
        <v>0</v>
      </c>
      <c r="BN476" s="78">
        <f t="shared" si="99"/>
        <v>0</v>
      </c>
      <c r="BO476" s="78">
        <f t="shared" si="100"/>
        <v>0</v>
      </c>
      <c r="BP476" s="78">
        <f t="shared" si="101"/>
        <v>0</v>
      </c>
    </row>
    <row r="477" spans="1:68" ht="37.5" customHeight="1" x14ac:dyDescent="0.25">
      <c r="A477" s="63" t="s">
        <v>767</v>
      </c>
      <c r="B477" s="63" t="s">
        <v>768</v>
      </c>
      <c r="C477" s="36">
        <v>4301031331</v>
      </c>
      <c r="D477" s="837">
        <v>4607091389524</v>
      </c>
      <c r="E477" s="83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10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839"/>
      <c r="R477" s="839"/>
      <c r="S477" s="839"/>
      <c r="T477" s="84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7"/>
        <v>0</v>
      </c>
      <c r="Z477" s="41" t="str">
        <f t="shared" si="102"/>
        <v/>
      </c>
      <c r="AA477" s="68" t="s">
        <v>45</v>
      </c>
      <c r="AB477" s="69" t="s">
        <v>45</v>
      </c>
      <c r="AC477" s="570" t="s">
        <v>764</v>
      </c>
      <c r="AG477" s="78"/>
      <c r="AJ477" s="84" t="s">
        <v>45</v>
      </c>
      <c r="AK477" s="84">
        <v>0</v>
      </c>
      <c r="BB477" s="571" t="s">
        <v>66</v>
      </c>
      <c r="BM477" s="78">
        <f t="shared" si="98"/>
        <v>0</v>
      </c>
      <c r="BN477" s="78">
        <f t="shared" si="99"/>
        <v>0</v>
      </c>
      <c r="BO477" s="78">
        <f t="shared" si="100"/>
        <v>0</v>
      </c>
      <c r="BP477" s="78">
        <f t="shared" si="101"/>
        <v>0</v>
      </c>
    </row>
    <row r="478" spans="1:68" ht="37.5" customHeight="1" x14ac:dyDescent="0.25">
      <c r="A478" s="63" t="s">
        <v>767</v>
      </c>
      <c r="B478" s="63" t="s">
        <v>769</v>
      </c>
      <c r="C478" s="36">
        <v>4301031361</v>
      </c>
      <c r="D478" s="837">
        <v>4607091389524</v>
      </c>
      <c r="E478" s="837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839"/>
      <c r="R478" s="839"/>
      <c r="S478" s="839"/>
      <c r="T478" s="840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 t="shared" si="102"/>
        <v/>
      </c>
      <c r="AA478" s="68" t="s">
        <v>45</v>
      </c>
      <c r="AB478" s="69" t="s">
        <v>45</v>
      </c>
      <c r="AC478" s="572" t="s">
        <v>764</v>
      </c>
      <c r="AG478" s="78"/>
      <c r="AJ478" s="84" t="s">
        <v>45</v>
      </c>
      <c r="AK478" s="84">
        <v>0</v>
      </c>
      <c r="BB478" s="573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770</v>
      </c>
      <c r="B479" s="63" t="s">
        <v>771</v>
      </c>
      <c r="C479" s="36">
        <v>4301031337</v>
      </c>
      <c r="D479" s="837">
        <v>4680115883161</v>
      </c>
      <c r="E479" s="837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839"/>
      <c r="R479" s="839"/>
      <c r="S479" s="839"/>
      <c r="T479" s="84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 t="shared" si="102"/>
        <v/>
      </c>
      <c r="AA479" s="68" t="s">
        <v>45</v>
      </c>
      <c r="AB479" s="69" t="s">
        <v>45</v>
      </c>
      <c r="AC479" s="574" t="s">
        <v>772</v>
      </c>
      <c r="AG479" s="78"/>
      <c r="AJ479" s="84" t="s">
        <v>45</v>
      </c>
      <c r="AK479" s="84">
        <v>0</v>
      </c>
      <c r="BB479" s="575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770</v>
      </c>
      <c r="B480" s="63" t="s">
        <v>773</v>
      </c>
      <c r="C480" s="36">
        <v>4301031364</v>
      </c>
      <c r="D480" s="837">
        <v>4680115883161</v>
      </c>
      <c r="E480" s="837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1090" t="s">
        <v>774</v>
      </c>
      <c r="Q480" s="839"/>
      <c r="R480" s="839"/>
      <c r="S480" s="839"/>
      <c r="T480" s="84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 t="shared" si="102"/>
        <v/>
      </c>
      <c r="AA480" s="68" t="s">
        <v>45</v>
      </c>
      <c r="AB480" s="69" t="s">
        <v>45</v>
      </c>
      <c r="AC480" s="576" t="s">
        <v>772</v>
      </c>
      <c r="AG480" s="78"/>
      <c r="AJ480" s="84" t="s">
        <v>45</v>
      </c>
      <c r="AK480" s="84">
        <v>0</v>
      </c>
      <c r="BB480" s="577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775</v>
      </c>
      <c r="B481" s="63" t="s">
        <v>776</v>
      </c>
      <c r="C481" s="36">
        <v>4301031333</v>
      </c>
      <c r="D481" s="837">
        <v>4607091389531</v>
      </c>
      <c r="E481" s="837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0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839"/>
      <c r="R481" s="839"/>
      <c r="S481" s="839"/>
      <c r="T481" s="84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si="102"/>
        <v/>
      </c>
      <c r="AA481" s="68" t="s">
        <v>45</v>
      </c>
      <c r="AB481" s="69" t="s">
        <v>45</v>
      </c>
      <c r="AC481" s="578" t="s">
        <v>777</v>
      </c>
      <c r="AG481" s="78"/>
      <c r="AJ481" s="84" t="s">
        <v>45</v>
      </c>
      <c r="AK481" s="84">
        <v>0</v>
      </c>
      <c r="BB481" s="579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775</v>
      </c>
      <c r="B482" s="63" t="s">
        <v>778</v>
      </c>
      <c r="C482" s="36">
        <v>4301031358</v>
      </c>
      <c r="D482" s="837">
        <v>4607091389531</v>
      </c>
      <c r="E482" s="837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0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839"/>
      <c r="R482" s="839"/>
      <c r="S482" s="839"/>
      <c r="T482" s="84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80" t="s">
        <v>777</v>
      </c>
      <c r="AG482" s="78"/>
      <c r="AJ482" s="84" t="s">
        <v>45</v>
      </c>
      <c r="AK482" s="84">
        <v>0</v>
      </c>
      <c r="BB482" s="581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37.5" customHeight="1" x14ac:dyDescent="0.25">
      <c r="A483" s="63" t="s">
        <v>779</v>
      </c>
      <c r="B483" s="63" t="s">
        <v>780</v>
      </c>
      <c r="C483" s="36">
        <v>4301031360</v>
      </c>
      <c r="D483" s="837">
        <v>4607091384345</v>
      </c>
      <c r="E483" s="837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0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839"/>
      <c r="R483" s="839"/>
      <c r="S483" s="839"/>
      <c r="T483" s="84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82" t="s">
        <v>772</v>
      </c>
      <c r="AG483" s="78"/>
      <c r="AJ483" s="84" t="s">
        <v>45</v>
      </c>
      <c r="AK483" s="84">
        <v>0</v>
      </c>
      <c r="BB483" s="583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4301031368</v>
      </c>
      <c r="D484" s="837">
        <v>4680115883185</v>
      </c>
      <c r="E484" s="83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094" t="s">
        <v>783</v>
      </c>
      <c r="Q484" s="839"/>
      <c r="R484" s="839"/>
      <c r="S484" s="839"/>
      <c r="T484" s="84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84" t="s">
        <v>751</v>
      </c>
      <c r="AG484" s="78"/>
      <c r="AJ484" s="84" t="s">
        <v>45</v>
      </c>
      <c r="AK484" s="84">
        <v>0</v>
      </c>
      <c r="BB484" s="585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4301031255</v>
      </c>
      <c r="D485" s="837">
        <v>4680115883185</v>
      </c>
      <c r="E485" s="83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45</v>
      </c>
      <c r="P485" s="10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5" s="839"/>
      <c r="R485" s="839"/>
      <c r="S485" s="839"/>
      <c r="T485" s="84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6" t="s">
        <v>785</v>
      </c>
      <c r="AG485" s="78"/>
      <c r="AJ485" s="84" t="s">
        <v>45</v>
      </c>
      <c r="AK485" s="84">
        <v>0</v>
      </c>
      <c r="BB485" s="587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x14ac:dyDescent="0.2">
      <c r="A486" s="844"/>
      <c r="B486" s="844"/>
      <c r="C486" s="844"/>
      <c r="D486" s="844"/>
      <c r="E486" s="844"/>
      <c r="F486" s="844"/>
      <c r="G486" s="844"/>
      <c r="H486" s="844"/>
      <c r="I486" s="844"/>
      <c r="J486" s="844"/>
      <c r="K486" s="844"/>
      <c r="L486" s="844"/>
      <c r="M486" s="844"/>
      <c r="N486" s="844"/>
      <c r="O486" s="845"/>
      <c r="P486" s="841" t="s">
        <v>40</v>
      </c>
      <c r="Q486" s="842"/>
      <c r="R486" s="842"/>
      <c r="S486" s="842"/>
      <c r="T486" s="842"/>
      <c r="U486" s="842"/>
      <c r="V486" s="843"/>
      <c r="W486" s="42" t="s">
        <v>39</v>
      </c>
      <c r="X486" s="43">
        <f>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43">
        <f>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</f>
        <v>0</v>
      </c>
      <c r="Z486" s="43">
        <f>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844"/>
      <c r="B487" s="844"/>
      <c r="C487" s="844"/>
      <c r="D487" s="844"/>
      <c r="E487" s="844"/>
      <c r="F487" s="844"/>
      <c r="G487" s="844"/>
      <c r="H487" s="844"/>
      <c r="I487" s="844"/>
      <c r="J487" s="844"/>
      <c r="K487" s="844"/>
      <c r="L487" s="844"/>
      <c r="M487" s="844"/>
      <c r="N487" s="844"/>
      <c r="O487" s="845"/>
      <c r="P487" s="841" t="s">
        <v>40</v>
      </c>
      <c r="Q487" s="842"/>
      <c r="R487" s="842"/>
      <c r="S487" s="842"/>
      <c r="T487" s="842"/>
      <c r="U487" s="842"/>
      <c r="V487" s="843"/>
      <c r="W487" s="42" t="s">
        <v>0</v>
      </c>
      <c r="X487" s="43">
        <f>IFERROR(SUM(X468:X485),"0")</f>
        <v>0</v>
      </c>
      <c r="Y487" s="43">
        <f>IFERROR(SUM(Y468:Y485),"0")</f>
        <v>0</v>
      </c>
      <c r="Z487" s="42"/>
      <c r="AA487" s="67"/>
      <c r="AB487" s="67"/>
      <c r="AC487" s="67"/>
    </row>
    <row r="488" spans="1:68" ht="14.25" customHeight="1" x14ac:dyDescent="0.25">
      <c r="A488" s="836" t="s">
        <v>84</v>
      </c>
      <c r="B488" s="836"/>
      <c r="C488" s="836"/>
      <c r="D488" s="836"/>
      <c r="E488" s="836"/>
      <c r="F488" s="836"/>
      <c r="G488" s="836"/>
      <c r="H488" s="836"/>
      <c r="I488" s="836"/>
      <c r="J488" s="836"/>
      <c r="K488" s="836"/>
      <c r="L488" s="836"/>
      <c r="M488" s="836"/>
      <c r="N488" s="836"/>
      <c r="O488" s="836"/>
      <c r="P488" s="836"/>
      <c r="Q488" s="836"/>
      <c r="R488" s="836"/>
      <c r="S488" s="836"/>
      <c r="T488" s="836"/>
      <c r="U488" s="836"/>
      <c r="V488" s="836"/>
      <c r="W488" s="836"/>
      <c r="X488" s="836"/>
      <c r="Y488" s="836"/>
      <c r="Z488" s="836"/>
      <c r="AA488" s="66"/>
      <c r="AB488" s="66"/>
      <c r="AC488" s="80"/>
    </row>
    <row r="489" spans="1:68" ht="27" customHeight="1" x14ac:dyDescent="0.25">
      <c r="A489" s="63" t="s">
        <v>786</v>
      </c>
      <c r="B489" s="63" t="s">
        <v>787</v>
      </c>
      <c r="C489" s="36">
        <v>4301051284</v>
      </c>
      <c r="D489" s="837">
        <v>4607091384352</v>
      </c>
      <c r="E489" s="837"/>
      <c r="F489" s="62">
        <v>0.6</v>
      </c>
      <c r="G489" s="37">
        <v>4</v>
      </c>
      <c r="H489" s="62">
        <v>2.4</v>
      </c>
      <c r="I489" s="62">
        <v>2.6459999999999999</v>
      </c>
      <c r="J489" s="37">
        <v>132</v>
      </c>
      <c r="K489" s="37" t="s">
        <v>132</v>
      </c>
      <c r="L489" s="37" t="s">
        <v>45</v>
      </c>
      <c r="M489" s="38" t="s">
        <v>122</v>
      </c>
      <c r="N489" s="38"/>
      <c r="O489" s="37">
        <v>45</v>
      </c>
      <c r="P489" s="10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9" s="839"/>
      <c r="R489" s="839"/>
      <c r="S489" s="839"/>
      <c r="T489" s="84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88" t="s">
        <v>788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789</v>
      </c>
      <c r="B490" s="63" t="s">
        <v>790</v>
      </c>
      <c r="C490" s="36">
        <v>4301051431</v>
      </c>
      <c r="D490" s="837">
        <v>4607091389654</v>
      </c>
      <c r="E490" s="837"/>
      <c r="F490" s="62">
        <v>0.33</v>
      </c>
      <c r="G490" s="37">
        <v>6</v>
      </c>
      <c r="H490" s="62">
        <v>1.98</v>
      </c>
      <c r="I490" s="62">
        <v>2.238</v>
      </c>
      <c r="J490" s="37">
        <v>182</v>
      </c>
      <c r="K490" s="37" t="s">
        <v>88</v>
      </c>
      <c r="L490" s="37" t="s">
        <v>45</v>
      </c>
      <c r="M490" s="38" t="s">
        <v>122</v>
      </c>
      <c r="N490" s="38"/>
      <c r="O490" s="37">
        <v>45</v>
      </c>
      <c r="P490" s="10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0" s="839"/>
      <c r="R490" s="839"/>
      <c r="S490" s="839"/>
      <c r="T490" s="84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90" t="s">
        <v>791</v>
      </c>
      <c r="AG490" s="78"/>
      <c r="AJ490" s="84" t="s">
        <v>45</v>
      </c>
      <c r="AK490" s="84">
        <v>0</v>
      </c>
      <c r="BB490" s="59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44"/>
      <c r="B491" s="844"/>
      <c r="C491" s="844"/>
      <c r="D491" s="844"/>
      <c r="E491" s="844"/>
      <c r="F491" s="844"/>
      <c r="G491" s="844"/>
      <c r="H491" s="844"/>
      <c r="I491" s="844"/>
      <c r="J491" s="844"/>
      <c r="K491" s="844"/>
      <c r="L491" s="844"/>
      <c r="M491" s="844"/>
      <c r="N491" s="844"/>
      <c r="O491" s="845"/>
      <c r="P491" s="841" t="s">
        <v>40</v>
      </c>
      <c r="Q491" s="842"/>
      <c r="R491" s="842"/>
      <c r="S491" s="842"/>
      <c r="T491" s="842"/>
      <c r="U491" s="842"/>
      <c r="V491" s="84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844"/>
      <c r="B492" s="844"/>
      <c r="C492" s="844"/>
      <c r="D492" s="844"/>
      <c r="E492" s="844"/>
      <c r="F492" s="844"/>
      <c r="G492" s="844"/>
      <c r="H492" s="844"/>
      <c r="I492" s="844"/>
      <c r="J492" s="844"/>
      <c r="K492" s="844"/>
      <c r="L492" s="844"/>
      <c r="M492" s="844"/>
      <c r="N492" s="844"/>
      <c r="O492" s="845"/>
      <c r="P492" s="841" t="s">
        <v>40</v>
      </c>
      <c r="Q492" s="842"/>
      <c r="R492" s="842"/>
      <c r="S492" s="842"/>
      <c r="T492" s="842"/>
      <c r="U492" s="842"/>
      <c r="V492" s="84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4.25" customHeight="1" x14ac:dyDescent="0.25">
      <c r="A493" s="836" t="s">
        <v>110</v>
      </c>
      <c r="B493" s="836"/>
      <c r="C493" s="836"/>
      <c r="D493" s="836"/>
      <c r="E493" s="836"/>
      <c r="F493" s="836"/>
      <c r="G493" s="836"/>
      <c r="H493" s="836"/>
      <c r="I493" s="836"/>
      <c r="J493" s="836"/>
      <c r="K493" s="836"/>
      <c r="L493" s="836"/>
      <c r="M493" s="836"/>
      <c r="N493" s="836"/>
      <c r="O493" s="836"/>
      <c r="P493" s="836"/>
      <c r="Q493" s="836"/>
      <c r="R493" s="836"/>
      <c r="S493" s="836"/>
      <c r="T493" s="836"/>
      <c r="U493" s="836"/>
      <c r="V493" s="836"/>
      <c r="W493" s="836"/>
      <c r="X493" s="836"/>
      <c r="Y493" s="836"/>
      <c r="Z493" s="836"/>
      <c r="AA493" s="66"/>
      <c r="AB493" s="66"/>
      <c r="AC493" s="80"/>
    </row>
    <row r="494" spans="1:68" ht="27" customHeight="1" x14ac:dyDescent="0.25">
      <c r="A494" s="63" t="s">
        <v>792</v>
      </c>
      <c r="B494" s="63" t="s">
        <v>793</v>
      </c>
      <c r="C494" s="36">
        <v>4301170011</v>
      </c>
      <c r="D494" s="837">
        <v>4680115884113</v>
      </c>
      <c r="E494" s="837"/>
      <c r="F494" s="62">
        <v>0.11</v>
      </c>
      <c r="G494" s="37">
        <v>12</v>
      </c>
      <c r="H494" s="62">
        <v>1.32</v>
      </c>
      <c r="I494" s="62">
        <v>1.88</v>
      </c>
      <c r="J494" s="37">
        <v>200</v>
      </c>
      <c r="K494" s="37" t="s">
        <v>796</v>
      </c>
      <c r="L494" s="37" t="s">
        <v>45</v>
      </c>
      <c r="M494" s="38" t="s">
        <v>795</v>
      </c>
      <c r="N494" s="38"/>
      <c r="O494" s="37">
        <v>150</v>
      </c>
      <c r="P494" s="10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4" s="839"/>
      <c r="R494" s="839"/>
      <c r="S494" s="839"/>
      <c r="T494" s="84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IFERROR(IF(Y494=0,"",ROUNDUP(Y494/H494,0)*0.00627),"")</f>
        <v/>
      </c>
      <c r="AA494" s="68" t="s">
        <v>45</v>
      </c>
      <c r="AB494" s="69" t="s">
        <v>45</v>
      </c>
      <c r="AC494" s="592" t="s">
        <v>794</v>
      </c>
      <c r="AG494" s="78"/>
      <c r="AJ494" s="84" t="s">
        <v>45</v>
      </c>
      <c r="AK494" s="84">
        <v>0</v>
      </c>
      <c r="BB494" s="59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844"/>
      <c r="B495" s="844"/>
      <c r="C495" s="844"/>
      <c r="D495" s="844"/>
      <c r="E495" s="844"/>
      <c r="F495" s="844"/>
      <c r="G495" s="844"/>
      <c r="H495" s="844"/>
      <c r="I495" s="844"/>
      <c r="J495" s="844"/>
      <c r="K495" s="844"/>
      <c r="L495" s="844"/>
      <c r="M495" s="844"/>
      <c r="N495" s="844"/>
      <c r="O495" s="845"/>
      <c r="P495" s="841" t="s">
        <v>40</v>
      </c>
      <c r="Q495" s="842"/>
      <c r="R495" s="842"/>
      <c r="S495" s="842"/>
      <c r="T495" s="842"/>
      <c r="U495" s="842"/>
      <c r="V495" s="843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844"/>
      <c r="B496" s="844"/>
      <c r="C496" s="844"/>
      <c r="D496" s="844"/>
      <c r="E496" s="844"/>
      <c r="F496" s="844"/>
      <c r="G496" s="844"/>
      <c r="H496" s="844"/>
      <c r="I496" s="844"/>
      <c r="J496" s="844"/>
      <c r="K496" s="844"/>
      <c r="L496" s="844"/>
      <c r="M496" s="844"/>
      <c r="N496" s="844"/>
      <c r="O496" s="845"/>
      <c r="P496" s="841" t="s">
        <v>40</v>
      </c>
      <c r="Q496" s="842"/>
      <c r="R496" s="842"/>
      <c r="S496" s="842"/>
      <c r="T496" s="842"/>
      <c r="U496" s="842"/>
      <c r="V496" s="843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6.5" customHeight="1" x14ac:dyDescent="0.25">
      <c r="A497" s="835" t="s">
        <v>797</v>
      </c>
      <c r="B497" s="835"/>
      <c r="C497" s="835"/>
      <c r="D497" s="835"/>
      <c r="E497" s="835"/>
      <c r="F497" s="835"/>
      <c r="G497" s="835"/>
      <c r="H497" s="835"/>
      <c r="I497" s="835"/>
      <c r="J497" s="835"/>
      <c r="K497" s="835"/>
      <c r="L497" s="835"/>
      <c r="M497" s="835"/>
      <c r="N497" s="835"/>
      <c r="O497" s="835"/>
      <c r="P497" s="835"/>
      <c r="Q497" s="835"/>
      <c r="R497" s="835"/>
      <c r="S497" s="835"/>
      <c r="T497" s="835"/>
      <c r="U497" s="835"/>
      <c r="V497" s="835"/>
      <c r="W497" s="835"/>
      <c r="X497" s="835"/>
      <c r="Y497" s="835"/>
      <c r="Z497" s="835"/>
      <c r="AA497" s="65"/>
      <c r="AB497" s="65"/>
      <c r="AC497" s="79"/>
    </row>
    <row r="498" spans="1:68" ht="14.25" customHeight="1" x14ac:dyDescent="0.25">
      <c r="A498" s="836" t="s">
        <v>166</v>
      </c>
      <c r="B498" s="836"/>
      <c r="C498" s="836"/>
      <c r="D498" s="836"/>
      <c r="E498" s="836"/>
      <c r="F498" s="836"/>
      <c r="G498" s="836"/>
      <c r="H498" s="836"/>
      <c r="I498" s="836"/>
      <c r="J498" s="836"/>
      <c r="K498" s="836"/>
      <c r="L498" s="836"/>
      <c r="M498" s="836"/>
      <c r="N498" s="836"/>
      <c r="O498" s="836"/>
      <c r="P498" s="836"/>
      <c r="Q498" s="836"/>
      <c r="R498" s="836"/>
      <c r="S498" s="836"/>
      <c r="T498" s="836"/>
      <c r="U498" s="836"/>
      <c r="V498" s="836"/>
      <c r="W498" s="836"/>
      <c r="X498" s="836"/>
      <c r="Y498" s="836"/>
      <c r="Z498" s="836"/>
      <c r="AA498" s="66"/>
      <c r="AB498" s="66"/>
      <c r="AC498" s="80"/>
    </row>
    <row r="499" spans="1:68" ht="27" customHeight="1" x14ac:dyDescent="0.25">
      <c r="A499" s="63" t="s">
        <v>798</v>
      </c>
      <c r="B499" s="63" t="s">
        <v>799</v>
      </c>
      <c r="C499" s="36">
        <v>4301020315</v>
      </c>
      <c r="D499" s="837">
        <v>4607091389364</v>
      </c>
      <c r="E499" s="837"/>
      <c r="F499" s="62">
        <v>0.42</v>
      </c>
      <c r="G499" s="37">
        <v>6</v>
      </c>
      <c r="H499" s="62">
        <v>2.52</v>
      </c>
      <c r="I499" s="62">
        <v>2.73</v>
      </c>
      <c r="J499" s="37">
        <v>182</v>
      </c>
      <c r="K499" s="37" t="s">
        <v>88</v>
      </c>
      <c r="L499" s="37" t="s">
        <v>45</v>
      </c>
      <c r="M499" s="38" t="s">
        <v>82</v>
      </c>
      <c r="N499" s="38"/>
      <c r="O499" s="37">
        <v>40</v>
      </c>
      <c r="P499" s="10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9" s="839"/>
      <c r="R499" s="839"/>
      <c r="S499" s="839"/>
      <c r="T499" s="840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594" t="s">
        <v>800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44"/>
      <c r="B500" s="844"/>
      <c r="C500" s="844"/>
      <c r="D500" s="844"/>
      <c r="E500" s="844"/>
      <c r="F500" s="844"/>
      <c r="G500" s="844"/>
      <c r="H500" s="844"/>
      <c r="I500" s="844"/>
      <c r="J500" s="844"/>
      <c r="K500" s="844"/>
      <c r="L500" s="844"/>
      <c r="M500" s="844"/>
      <c r="N500" s="844"/>
      <c r="O500" s="845"/>
      <c r="P500" s="841" t="s">
        <v>40</v>
      </c>
      <c r="Q500" s="842"/>
      <c r="R500" s="842"/>
      <c r="S500" s="842"/>
      <c r="T500" s="842"/>
      <c r="U500" s="842"/>
      <c r="V500" s="843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844"/>
      <c r="B501" s="844"/>
      <c r="C501" s="844"/>
      <c r="D501" s="844"/>
      <c r="E501" s="844"/>
      <c r="F501" s="844"/>
      <c r="G501" s="844"/>
      <c r="H501" s="844"/>
      <c r="I501" s="844"/>
      <c r="J501" s="844"/>
      <c r="K501" s="844"/>
      <c r="L501" s="844"/>
      <c r="M501" s="844"/>
      <c r="N501" s="844"/>
      <c r="O501" s="845"/>
      <c r="P501" s="841" t="s">
        <v>40</v>
      </c>
      <c r="Q501" s="842"/>
      <c r="R501" s="842"/>
      <c r="S501" s="842"/>
      <c r="T501" s="842"/>
      <c r="U501" s="842"/>
      <c r="V501" s="843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4.25" customHeight="1" x14ac:dyDescent="0.25">
      <c r="A502" s="836" t="s">
        <v>78</v>
      </c>
      <c r="B502" s="836"/>
      <c r="C502" s="836"/>
      <c r="D502" s="836"/>
      <c r="E502" s="836"/>
      <c r="F502" s="836"/>
      <c r="G502" s="836"/>
      <c r="H502" s="836"/>
      <c r="I502" s="836"/>
      <c r="J502" s="836"/>
      <c r="K502" s="836"/>
      <c r="L502" s="836"/>
      <c r="M502" s="836"/>
      <c r="N502" s="836"/>
      <c r="O502" s="836"/>
      <c r="P502" s="836"/>
      <c r="Q502" s="836"/>
      <c r="R502" s="836"/>
      <c r="S502" s="836"/>
      <c r="T502" s="836"/>
      <c r="U502" s="836"/>
      <c r="V502" s="836"/>
      <c r="W502" s="836"/>
      <c r="X502" s="836"/>
      <c r="Y502" s="836"/>
      <c r="Z502" s="836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4301031403</v>
      </c>
      <c r="D503" s="837">
        <v>4680115886094</v>
      </c>
      <c r="E503" s="837"/>
      <c r="F503" s="62">
        <v>0.9</v>
      </c>
      <c r="G503" s="37">
        <v>6</v>
      </c>
      <c r="H503" s="62">
        <v>5.4</v>
      </c>
      <c r="I503" s="62">
        <v>5.61</v>
      </c>
      <c r="J503" s="37">
        <v>132</v>
      </c>
      <c r="K503" s="37" t="s">
        <v>132</v>
      </c>
      <c r="L503" s="37" t="s">
        <v>45</v>
      </c>
      <c r="M503" s="38" t="s">
        <v>126</v>
      </c>
      <c r="N503" s="38"/>
      <c r="O503" s="37">
        <v>50</v>
      </c>
      <c r="P503" s="1100" t="s">
        <v>803</v>
      </c>
      <c r="Q503" s="839"/>
      <c r="R503" s="839"/>
      <c r="S503" s="839"/>
      <c r="T503" s="84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596" t="s">
        <v>804</v>
      </c>
      <c r="AG503" s="78"/>
      <c r="AJ503" s="84" t="s">
        <v>45</v>
      </c>
      <c r="AK503" s="84">
        <v>0</v>
      </c>
      <c r="BB503" s="59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805</v>
      </c>
      <c r="B504" s="63" t="s">
        <v>806</v>
      </c>
      <c r="C504" s="36">
        <v>4301031363</v>
      </c>
      <c r="D504" s="837">
        <v>4607091389425</v>
      </c>
      <c r="E504" s="83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4" s="839"/>
      <c r="R504" s="839"/>
      <c r="S504" s="839"/>
      <c r="T504" s="84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IFERROR(IF(Y504=0,"",ROUNDUP(Y504/H504,0)*0.00502),"")</f>
        <v/>
      </c>
      <c r="AA504" s="68" t="s">
        <v>45</v>
      </c>
      <c r="AB504" s="69" t="s">
        <v>45</v>
      </c>
      <c r="AC504" s="598" t="s">
        <v>807</v>
      </c>
      <c r="AG504" s="78"/>
      <c r="AJ504" s="84" t="s">
        <v>45</v>
      </c>
      <c r="AK504" s="84">
        <v>0</v>
      </c>
      <c r="BB504" s="59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808</v>
      </c>
      <c r="B505" s="63" t="s">
        <v>809</v>
      </c>
      <c r="C505" s="36">
        <v>4301031373</v>
      </c>
      <c r="D505" s="837">
        <v>4680115880771</v>
      </c>
      <c r="E505" s="83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02" t="s">
        <v>810</v>
      </c>
      <c r="Q505" s="839"/>
      <c r="R505" s="839"/>
      <c r="S505" s="839"/>
      <c r="T505" s="84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600" t="s">
        <v>811</v>
      </c>
      <c r="AG505" s="78"/>
      <c r="AJ505" s="84" t="s">
        <v>45</v>
      </c>
      <c r="AK505" s="84">
        <v>0</v>
      </c>
      <c r="BB505" s="60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812</v>
      </c>
      <c r="B506" s="63" t="s">
        <v>813</v>
      </c>
      <c r="C506" s="36">
        <v>4301031327</v>
      </c>
      <c r="D506" s="837">
        <v>4607091389500</v>
      </c>
      <c r="E506" s="837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6" s="839"/>
      <c r="R506" s="839"/>
      <c r="S506" s="839"/>
      <c r="T506" s="84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IFERROR(IF(Y506=0,"",ROUNDUP(Y506/H506,0)*0.00502),"")</f>
        <v/>
      </c>
      <c r="AA506" s="68" t="s">
        <v>45</v>
      </c>
      <c r="AB506" s="69" t="s">
        <v>45</v>
      </c>
      <c r="AC506" s="602" t="s">
        <v>811</v>
      </c>
      <c r="AG506" s="78"/>
      <c r="AJ506" s="84" t="s">
        <v>45</v>
      </c>
      <c r="AK506" s="84">
        <v>0</v>
      </c>
      <c r="BB506" s="60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812</v>
      </c>
      <c r="B507" s="63" t="s">
        <v>814</v>
      </c>
      <c r="C507" s="36">
        <v>4301031359</v>
      </c>
      <c r="D507" s="837">
        <v>4607091389500</v>
      </c>
      <c r="E507" s="837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11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7" s="839"/>
      <c r="R507" s="839"/>
      <c r="S507" s="839"/>
      <c r="T507" s="84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4" t="s">
        <v>811</v>
      </c>
      <c r="AG507" s="78"/>
      <c r="AJ507" s="84" t="s">
        <v>45</v>
      </c>
      <c r="AK507" s="84">
        <v>0</v>
      </c>
      <c r="BB507" s="60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44"/>
      <c r="B508" s="844"/>
      <c r="C508" s="844"/>
      <c r="D508" s="844"/>
      <c r="E508" s="844"/>
      <c r="F508" s="844"/>
      <c r="G508" s="844"/>
      <c r="H508" s="844"/>
      <c r="I508" s="844"/>
      <c r="J508" s="844"/>
      <c r="K508" s="844"/>
      <c r="L508" s="844"/>
      <c r="M508" s="844"/>
      <c r="N508" s="844"/>
      <c r="O508" s="845"/>
      <c r="P508" s="841" t="s">
        <v>40</v>
      </c>
      <c r="Q508" s="842"/>
      <c r="R508" s="842"/>
      <c r="S508" s="842"/>
      <c r="T508" s="842"/>
      <c r="U508" s="842"/>
      <c r="V508" s="843"/>
      <c r="W508" s="42" t="s">
        <v>39</v>
      </c>
      <c r="X508" s="43">
        <f>IFERROR(X503/H503,"0")+IFERROR(X504/H504,"0")+IFERROR(X505/H505,"0")+IFERROR(X506/H506,"0")+IFERROR(X507/H507,"0")</f>
        <v>0</v>
      </c>
      <c r="Y508" s="43">
        <f>IFERROR(Y503/H503,"0")+IFERROR(Y504/H504,"0")+IFERROR(Y505/H505,"0")+IFERROR(Y506/H506,"0")+IFERROR(Y507/H507,"0")</f>
        <v>0</v>
      </c>
      <c r="Z508" s="43">
        <f>IFERROR(IF(Z503="",0,Z503),"0")+IFERROR(IF(Z504="",0,Z504),"0")+IFERROR(IF(Z505="",0,Z505),"0")+IFERROR(IF(Z506="",0,Z506),"0")+IFERROR(IF(Z507="",0,Z507),"0")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44"/>
      <c r="B509" s="844"/>
      <c r="C509" s="844"/>
      <c r="D509" s="844"/>
      <c r="E509" s="844"/>
      <c r="F509" s="844"/>
      <c r="G509" s="844"/>
      <c r="H509" s="844"/>
      <c r="I509" s="844"/>
      <c r="J509" s="844"/>
      <c r="K509" s="844"/>
      <c r="L509" s="844"/>
      <c r="M509" s="844"/>
      <c r="N509" s="844"/>
      <c r="O509" s="845"/>
      <c r="P509" s="841" t="s">
        <v>40</v>
      </c>
      <c r="Q509" s="842"/>
      <c r="R509" s="842"/>
      <c r="S509" s="842"/>
      <c r="T509" s="842"/>
      <c r="U509" s="842"/>
      <c r="V509" s="843"/>
      <c r="W509" s="42" t="s">
        <v>0</v>
      </c>
      <c r="X509" s="43">
        <f>IFERROR(SUM(X503:X507),"0")</f>
        <v>0</v>
      </c>
      <c r="Y509" s="43">
        <f>IFERROR(SUM(Y503:Y507),"0")</f>
        <v>0</v>
      </c>
      <c r="Z509" s="42"/>
      <c r="AA509" s="67"/>
      <c r="AB509" s="67"/>
      <c r="AC509" s="67"/>
    </row>
    <row r="510" spans="1:68" ht="16.5" customHeight="1" x14ac:dyDescent="0.25">
      <c r="A510" s="835" t="s">
        <v>815</v>
      </c>
      <c r="B510" s="835"/>
      <c r="C510" s="835"/>
      <c r="D510" s="835"/>
      <c r="E510" s="835"/>
      <c r="F510" s="835"/>
      <c r="G510" s="835"/>
      <c r="H510" s="835"/>
      <c r="I510" s="835"/>
      <c r="J510" s="835"/>
      <c r="K510" s="835"/>
      <c r="L510" s="835"/>
      <c r="M510" s="835"/>
      <c r="N510" s="835"/>
      <c r="O510" s="835"/>
      <c r="P510" s="835"/>
      <c r="Q510" s="835"/>
      <c r="R510" s="835"/>
      <c r="S510" s="835"/>
      <c r="T510" s="835"/>
      <c r="U510" s="835"/>
      <c r="V510" s="835"/>
      <c r="W510" s="835"/>
      <c r="X510" s="835"/>
      <c r="Y510" s="835"/>
      <c r="Z510" s="835"/>
      <c r="AA510" s="65"/>
      <c r="AB510" s="65"/>
      <c r="AC510" s="79"/>
    </row>
    <row r="511" spans="1:68" ht="14.25" customHeight="1" x14ac:dyDescent="0.25">
      <c r="A511" s="836" t="s">
        <v>78</v>
      </c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6"/>
      <c r="P511" s="836"/>
      <c r="Q511" s="836"/>
      <c r="R511" s="836"/>
      <c r="S511" s="836"/>
      <c r="T511" s="836"/>
      <c r="U511" s="836"/>
      <c r="V511" s="836"/>
      <c r="W511" s="836"/>
      <c r="X511" s="836"/>
      <c r="Y511" s="836"/>
      <c r="Z511" s="836"/>
      <c r="AA511" s="66"/>
      <c r="AB511" s="66"/>
      <c r="AC511" s="80"/>
    </row>
    <row r="512" spans="1:68" ht="27" customHeight="1" x14ac:dyDescent="0.25">
      <c r="A512" s="63" t="s">
        <v>816</v>
      </c>
      <c r="B512" s="63" t="s">
        <v>817</v>
      </c>
      <c r="C512" s="36">
        <v>4301031294</v>
      </c>
      <c r="D512" s="837">
        <v>4680115885189</v>
      </c>
      <c r="E512" s="837"/>
      <c r="F512" s="62">
        <v>0.2</v>
      </c>
      <c r="G512" s="37">
        <v>6</v>
      </c>
      <c r="H512" s="62">
        <v>1.2</v>
      </c>
      <c r="I512" s="62">
        <v>1.3720000000000001</v>
      </c>
      <c r="J512" s="37">
        <v>234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1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12" s="839"/>
      <c r="R512" s="839"/>
      <c r="S512" s="839"/>
      <c r="T512" s="84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06" t="s">
        <v>818</v>
      </c>
      <c r="AG512" s="78"/>
      <c r="AJ512" s="84" t="s">
        <v>45</v>
      </c>
      <c r="AK512" s="84">
        <v>0</v>
      </c>
      <c r="BB512" s="60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4301031293</v>
      </c>
      <c r="D513" s="837">
        <v>4680115885172</v>
      </c>
      <c r="E513" s="837"/>
      <c r="F513" s="62">
        <v>0.2</v>
      </c>
      <c r="G513" s="37">
        <v>6</v>
      </c>
      <c r="H513" s="62">
        <v>1.2</v>
      </c>
      <c r="I513" s="62">
        <v>1.3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40</v>
      </c>
      <c r="P513" s="11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13" s="839"/>
      <c r="R513" s="839"/>
      <c r="S513" s="839"/>
      <c r="T513" s="84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08" t="s">
        <v>818</v>
      </c>
      <c r="AG513" s="78"/>
      <c r="AJ513" s="84" t="s">
        <v>45</v>
      </c>
      <c r="AK513" s="84">
        <v>0</v>
      </c>
      <c r="BB513" s="60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4301031347</v>
      </c>
      <c r="D514" s="837">
        <v>4680115885110</v>
      </c>
      <c r="E514" s="837"/>
      <c r="F514" s="62">
        <v>0.2</v>
      </c>
      <c r="G514" s="37">
        <v>6</v>
      </c>
      <c r="H514" s="62">
        <v>1.2</v>
      </c>
      <c r="I514" s="62">
        <v>2.1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50</v>
      </c>
      <c r="P514" s="1107" t="s">
        <v>823</v>
      </c>
      <c r="Q514" s="839"/>
      <c r="R514" s="839"/>
      <c r="S514" s="839"/>
      <c r="T514" s="84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0" t="s">
        <v>824</v>
      </c>
      <c r="AG514" s="78"/>
      <c r="AJ514" s="84" t="s">
        <v>45</v>
      </c>
      <c r="AK514" s="84">
        <v>0</v>
      </c>
      <c r="BB514" s="61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825</v>
      </c>
      <c r="B515" s="63" t="s">
        <v>826</v>
      </c>
      <c r="C515" s="36">
        <v>4301031416</v>
      </c>
      <c r="D515" s="837">
        <v>4680115885219</v>
      </c>
      <c r="E515" s="837"/>
      <c r="F515" s="62">
        <v>0.28000000000000003</v>
      </c>
      <c r="G515" s="37">
        <v>6</v>
      </c>
      <c r="H515" s="62">
        <v>1.68</v>
      </c>
      <c r="I515" s="62">
        <v>2.5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08" t="s">
        <v>827</v>
      </c>
      <c r="Q515" s="839"/>
      <c r="R515" s="839"/>
      <c r="S515" s="839"/>
      <c r="T515" s="84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2" t="s">
        <v>828</v>
      </c>
      <c r="AG515" s="78"/>
      <c r="AJ515" s="84" t="s">
        <v>45</v>
      </c>
      <c r="AK515" s="84">
        <v>0</v>
      </c>
      <c r="BB515" s="61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44"/>
      <c r="B516" s="844"/>
      <c r="C516" s="844"/>
      <c r="D516" s="844"/>
      <c r="E516" s="844"/>
      <c r="F516" s="844"/>
      <c r="G516" s="844"/>
      <c r="H516" s="844"/>
      <c r="I516" s="844"/>
      <c r="J516" s="844"/>
      <c r="K516" s="844"/>
      <c r="L516" s="844"/>
      <c r="M516" s="844"/>
      <c r="N516" s="844"/>
      <c r="O516" s="845"/>
      <c r="P516" s="841" t="s">
        <v>40</v>
      </c>
      <c r="Q516" s="842"/>
      <c r="R516" s="842"/>
      <c r="S516" s="842"/>
      <c r="T516" s="842"/>
      <c r="U516" s="842"/>
      <c r="V516" s="843"/>
      <c r="W516" s="42" t="s">
        <v>39</v>
      </c>
      <c r="X516" s="43">
        <f>IFERROR(X512/H512,"0")+IFERROR(X513/H513,"0")+IFERROR(X514/H514,"0")+IFERROR(X515/H515,"0")</f>
        <v>0</v>
      </c>
      <c r="Y516" s="43">
        <f>IFERROR(Y512/H512,"0")+IFERROR(Y513/H513,"0")+IFERROR(Y514/H514,"0")+IFERROR(Y515/H515,"0")</f>
        <v>0</v>
      </c>
      <c r="Z516" s="43">
        <f>IFERROR(IF(Z512="",0,Z512),"0")+IFERROR(IF(Z513="",0,Z513),"0")+IFERROR(IF(Z514="",0,Z514),"0")+IFERROR(IF(Z515="",0,Z515),"0")</f>
        <v>0</v>
      </c>
      <c r="AA516" s="67"/>
      <c r="AB516" s="67"/>
      <c r="AC516" s="67"/>
    </row>
    <row r="517" spans="1:68" x14ac:dyDescent="0.2">
      <c r="A517" s="844"/>
      <c r="B517" s="844"/>
      <c r="C517" s="844"/>
      <c r="D517" s="844"/>
      <c r="E517" s="844"/>
      <c r="F517" s="844"/>
      <c r="G517" s="844"/>
      <c r="H517" s="844"/>
      <c r="I517" s="844"/>
      <c r="J517" s="844"/>
      <c r="K517" s="844"/>
      <c r="L517" s="844"/>
      <c r="M517" s="844"/>
      <c r="N517" s="844"/>
      <c r="O517" s="845"/>
      <c r="P517" s="841" t="s">
        <v>40</v>
      </c>
      <c r="Q517" s="842"/>
      <c r="R517" s="842"/>
      <c r="S517" s="842"/>
      <c r="T517" s="842"/>
      <c r="U517" s="842"/>
      <c r="V517" s="843"/>
      <c r="W517" s="42" t="s">
        <v>0</v>
      </c>
      <c r="X517" s="43">
        <f>IFERROR(SUM(X512:X515),"0")</f>
        <v>0</v>
      </c>
      <c r="Y517" s="43">
        <f>IFERROR(SUM(Y512:Y515),"0")</f>
        <v>0</v>
      </c>
      <c r="Z517" s="42"/>
      <c r="AA517" s="67"/>
      <c r="AB517" s="67"/>
      <c r="AC517" s="67"/>
    </row>
    <row r="518" spans="1:68" ht="16.5" customHeight="1" x14ac:dyDescent="0.25">
      <c r="A518" s="835" t="s">
        <v>829</v>
      </c>
      <c r="B518" s="835"/>
      <c r="C518" s="835"/>
      <c r="D518" s="835"/>
      <c r="E518" s="835"/>
      <c r="F518" s="835"/>
      <c r="G518" s="835"/>
      <c r="H518" s="835"/>
      <c r="I518" s="835"/>
      <c r="J518" s="835"/>
      <c r="K518" s="835"/>
      <c r="L518" s="835"/>
      <c r="M518" s="835"/>
      <c r="N518" s="835"/>
      <c r="O518" s="835"/>
      <c r="P518" s="835"/>
      <c r="Q518" s="835"/>
      <c r="R518" s="835"/>
      <c r="S518" s="835"/>
      <c r="T518" s="835"/>
      <c r="U518" s="835"/>
      <c r="V518" s="835"/>
      <c r="W518" s="835"/>
      <c r="X518" s="835"/>
      <c r="Y518" s="835"/>
      <c r="Z518" s="835"/>
      <c r="AA518" s="65"/>
      <c r="AB518" s="65"/>
      <c r="AC518" s="79"/>
    </row>
    <row r="519" spans="1:68" ht="14.25" customHeight="1" x14ac:dyDescent="0.25">
      <c r="A519" s="836" t="s">
        <v>78</v>
      </c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6"/>
      <c r="P519" s="836"/>
      <c r="Q519" s="836"/>
      <c r="R519" s="836"/>
      <c r="S519" s="836"/>
      <c r="T519" s="836"/>
      <c r="U519" s="836"/>
      <c r="V519" s="836"/>
      <c r="W519" s="836"/>
      <c r="X519" s="836"/>
      <c r="Y519" s="836"/>
      <c r="Z519" s="836"/>
      <c r="AA519" s="66"/>
      <c r="AB519" s="66"/>
      <c r="AC519" s="80"/>
    </row>
    <row r="520" spans="1:68" ht="27" customHeight="1" x14ac:dyDescent="0.25">
      <c r="A520" s="63" t="s">
        <v>830</v>
      </c>
      <c r="B520" s="63" t="s">
        <v>831</v>
      </c>
      <c r="C520" s="36">
        <v>4301031261</v>
      </c>
      <c r="D520" s="837">
        <v>4680115885103</v>
      </c>
      <c r="E520" s="837"/>
      <c r="F520" s="62">
        <v>0.27</v>
      </c>
      <c r="G520" s="37">
        <v>6</v>
      </c>
      <c r="H520" s="62">
        <v>1.62</v>
      </c>
      <c r="I520" s="62">
        <v>1.8</v>
      </c>
      <c r="J520" s="37">
        <v>182</v>
      </c>
      <c r="K520" s="37" t="s">
        <v>88</v>
      </c>
      <c r="L520" s="37" t="s">
        <v>45</v>
      </c>
      <c r="M520" s="38" t="s">
        <v>82</v>
      </c>
      <c r="N520" s="38"/>
      <c r="O520" s="37">
        <v>40</v>
      </c>
      <c r="P520" s="11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0" s="839"/>
      <c r="R520" s="839"/>
      <c r="S520" s="839"/>
      <c r="T520" s="84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IFERROR(IF(Y520=0,"",ROUNDUP(Y520/H520,0)*0.00651),"")</f>
        <v/>
      </c>
      <c r="AA520" s="68" t="s">
        <v>45</v>
      </c>
      <c r="AB520" s="69" t="s">
        <v>45</v>
      </c>
      <c r="AC520" s="614" t="s">
        <v>832</v>
      </c>
      <c r="AG520" s="78"/>
      <c r="AJ520" s="84" t="s">
        <v>45</v>
      </c>
      <c r="AK520" s="84">
        <v>0</v>
      </c>
      <c r="BB520" s="61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844"/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5"/>
      <c r="P521" s="841" t="s">
        <v>40</v>
      </c>
      <c r="Q521" s="842"/>
      <c r="R521" s="842"/>
      <c r="S521" s="842"/>
      <c r="T521" s="842"/>
      <c r="U521" s="842"/>
      <c r="V521" s="843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844"/>
      <c r="B522" s="844"/>
      <c r="C522" s="844"/>
      <c r="D522" s="844"/>
      <c r="E522" s="844"/>
      <c r="F522" s="844"/>
      <c r="G522" s="844"/>
      <c r="H522" s="844"/>
      <c r="I522" s="844"/>
      <c r="J522" s="844"/>
      <c r="K522" s="844"/>
      <c r="L522" s="844"/>
      <c r="M522" s="844"/>
      <c r="N522" s="844"/>
      <c r="O522" s="845"/>
      <c r="P522" s="841" t="s">
        <v>40</v>
      </c>
      <c r="Q522" s="842"/>
      <c r="R522" s="842"/>
      <c r="S522" s="842"/>
      <c r="T522" s="842"/>
      <c r="U522" s="842"/>
      <c r="V522" s="843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4.25" customHeight="1" x14ac:dyDescent="0.25">
      <c r="A523" s="836" t="s">
        <v>209</v>
      </c>
      <c r="B523" s="836"/>
      <c r="C523" s="836"/>
      <c r="D523" s="836"/>
      <c r="E523" s="836"/>
      <c r="F523" s="836"/>
      <c r="G523" s="836"/>
      <c r="H523" s="836"/>
      <c r="I523" s="836"/>
      <c r="J523" s="836"/>
      <c r="K523" s="836"/>
      <c r="L523" s="836"/>
      <c r="M523" s="836"/>
      <c r="N523" s="836"/>
      <c r="O523" s="836"/>
      <c r="P523" s="836"/>
      <c r="Q523" s="836"/>
      <c r="R523" s="836"/>
      <c r="S523" s="836"/>
      <c r="T523" s="836"/>
      <c r="U523" s="836"/>
      <c r="V523" s="836"/>
      <c r="W523" s="836"/>
      <c r="X523" s="836"/>
      <c r="Y523" s="836"/>
      <c r="Z523" s="836"/>
      <c r="AA523" s="66"/>
      <c r="AB523" s="66"/>
      <c r="AC523" s="80"/>
    </row>
    <row r="524" spans="1:68" ht="27" customHeight="1" x14ac:dyDescent="0.25">
      <c r="A524" s="63" t="s">
        <v>833</v>
      </c>
      <c r="B524" s="63" t="s">
        <v>834</v>
      </c>
      <c r="C524" s="36">
        <v>4301060412</v>
      </c>
      <c r="D524" s="837">
        <v>4680115885509</v>
      </c>
      <c r="E524" s="837"/>
      <c r="F524" s="62">
        <v>0.27</v>
      </c>
      <c r="G524" s="37">
        <v>6</v>
      </c>
      <c r="H524" s="62">
        <v>1.62</v>
      </c>
      <c r="I524" s="62">
        <v>1.8660000000000001</v>
      </c>
      <c r="J524" s="37">
        <v>182</v>
      </c>
      <c r="K524" s="37" t="s">
        <v>88</v>
      </c>
      <c r="L524" s="37" t="s">
        <v>45</v>
      </c>
      <c r="M524" s="38" t="s">
        <v>82</v>
      </c>
      <c r="N524" s="38"/>
      <c r="O524" s="37">
        <v>35</v>
      </c>
      <c r="P524" s="11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24" s="839"/>
      <c r="R524" s="839"/>
      <c r="S524" s="839"/>
      <c r="T524" s="84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45</v>
      </c>
      <c r="AC524" s="616" t="s">
        <v>835</v>
      </c>
      <c r="AG524" s="78"/>
      <c r="AJ524" s="84" t="s">
        <v>45</v>
      </c>
      <c r="AK524" s="84">
        <v>0</v>
      </c>
      <c r="BB524" s="617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44"/>
      <c r="B525" s="844"/>
      <c r="C525" s="844"/>
      <c r="D525" s="844"/>
      <c r="E525" s="844"/>
      <c r="F525" s="844"/>
      <c r="G525" s="844"/>
      <c r="H525" s="844"/>
      <c r="I525" s="844"/>
      <c r="J525" s="844"/>
      <c r="K525" s="844"/>
      <c r="L525" s="844"/>
      <c r="M525" s="844"/>
      <c r="N525" s="844"/>
      <c r="O525" s="845"/>
      <c r="P525" s="841" t="s">
        <v>40</v>
      </c>
      <c r="Q525" s="842"/>
      <c r="R525" s="842"/>
      <c r="S525" s="842"/>
      <c r="T525" s="842"/>
      <c r="U525" s="842"/>
      <c r="V525" s="843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44"/>
      <c r="B526" s="844"/>
      <c r="C526" s="844"/>
      <c r="D526" s="844"/>
      <c r="E526" s="844"/>
      <c r="F526" s="844"/>
      <c r="G526" s="844"/>
      <c r="H526" s="844"/>
      <c r="I526" s="844"/>
      <c r="J526" s="844"/>
      <c r="K526" s="844"/>
      <c r="L526" s="844"/>
      <c r="M526" s="844"/>
      <c r="N526" s="844"/>
      <c r="O526" s="845"/>
      <c r="P526" s="841" t="s">
        <v>40</v>
      </c>
      <c r="Q526" s="842"/>
      <c r="R526" s="842"/>
      <c r="S526" s="842"/>
      <c r="T526" s="842"/>
      <c r="U526" s="842"/>
      <c r="V526" s="843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27.75" customHeight="1" x14ac:dyDescent="0.2">
      <c r="A527" s="834" t="s">
        <v>836</v>
      </c>
      <c r="B527" s="834"/>
      <c r="C527" s="834"/>
      <c r="D527" s="834"/>
      <c r="E527" s="834"/>
      <c r="F527" s="834"/>
      <c r="G527" s="834"/>
      <c r="H527" s="834"/>
      <c r="I527" s="834"/>
      <c r="J527" s="834"/>
      <c r="K527" s="834"/>
      <c r="L527" s="834"/>
      <c r="M527" s="834"/>
      <c r="N527" s="834"/>
      <c r="O527" s="834"/>
      <c r="P527" s="834"/>
      <c r="Q527" s="834"/>
      <c r="R527" s="834"/>
      <c r="S527" s="834"/>
      <c r="T527" s="834"/>
      <c r="U527" s="834"/>
      <c r="V527" s="834"/>
      <c r="W527" s="834"/>
      <c r="X527" s="834"/>
      <c r="Y527" s="834"/>
      <c r="Z527" s="834"/>
      <c r="AA527" s="54"/>
      <c r="AB527" s="54"/>
      <c r="AC527" s="54"/>
    </row>
    <row r="528" spans="1:68" ht="16.5" customHeight="1" x14ac:dyDescent="0.25">
      <c r="A528" s="835" t="s">
        <v>836</v>
      </c>
      <c r="B528" s="835"/>
      <c r="C528" s="835"/>
      <c r="D528" s="835"/>
      <c r="E528" s="835"/>
      <c r="F528" s="835"/>
      <c r="G528" s="835"/>
      <c r="H528" s="835"/>
      <c r="I528" s="835"/>
      <c r="J528" s="835"/>
      <c r="K528" s="835"/>
      <c r="L528" s="835"/>
      <c r="M528" s="835"/>
      <c r="N528" s="835"/>
      <c r="O528" s="835"/>
      <c r="P528" s="835"/>
      <c r="Q528" s="835"/>
      <c r="R528" s="835"/>
      <c r="S528" s="835"/>
      <c r="T528" s="835"/>
      <c r="U528" s="835"/>
      <c r="V528" s="835"/>
      <c r="W528" s="835"/>
      <c r="X528" s="835"/>
      <c r="Y528" s="835"/>
      <c r="Z528" s="835"/>
      <c r="AA528" s="65"/>
      <c r="AB528" s="65"/>
      <c r="AC528" s="79"/>
    </row>
    <row r="529" spans="1:68" ht="14.25" customHeight="1" x14ac:dyDescent="0.25">
      <c r="A529" s="836" t="s">
        <v>118</v>
      </c>
      <c r="B529" s="836"/>
      <c r="C529" s="836"/>
      <c r="D529" s="836"/>
      <c r="E529" s="836"/>
      <c r="F529" s="836"/>
      <c r="G529" s="836"/>
      <c r="H529" s="836"/>
      <c r="I529" s="836"/>
      <c r="J529" s="836"/>
      <c r="K529" s="836"/>
      <c r="L529" s="836"/>
      <c r="M529" s="836"/>
      <c r="N529" s="836"/>
      <c r="O529" s="836"/>
      <c r="P529" s="836"/>
      <c r="Q529" s="836"/>
      <c r="R529" s="836"/>
      <c r="S529" s="836"/>
      <c r="T529" s="836"/>
      <c r="U529" s="836"/>
      <c r="V529" s="836"/>
      <c r="W529" s="836"/>
      <c r="X529" s="836"/>
      <c r="Y529" s="836"/>
      <c r="Z529" s="836"/>
      <c r="AA529" s="66"/>
      <c r="AB529" s="66"/>
      <c r="AC529" s="80"/>
    </row>
    <row r="530" spans="1:68" ht="27" customHeight="1" x14ac:dyDescent="0.25">
      <c r="A530" s="63" t="s">
        <v>837</v>
      </c>
      <c r="B530" s="63" t="s">
        <v>838</v>
      </c>
      <c r="C530" s="36">
        <v>4301011795</v>
      </c>
      <c r="D530" s="837">
        <v>4607091389067</v>
      </c>
      <c r="E530" s="837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123</v>
      </c>
      <c r="L530" s="37" t="s">
        <v>45</v>
      </c>
      <c r="M530" s="38" t="s">
        <v>126</v>
      </c>
      <c r="N530" s="38"/>
      <c r="O530" s="37">
        <v>60</v>
      </c>
      <c r="P530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0" s="839"/>
      <c r="R530" s="839"/>
      <c r="S530" s="839"/>
      <c r="T530" s="84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ref="Y530:Y544" si="103">IFERROR(IF(X530="",0,CEILING((X530/$H530),1)*$H530),"")</f>
        <v>0</v>
      </c>
      <c r="Z530" s="41" t="str">
        <f t="shared" ref="Z530:Z535" si="104">IFERROR(IF(Y530=0,"",ROUNDUP(Y530/H530,0)*0.01196),"")</f>
        <v/>
      </c>
      <c r="AA530" s="68" t="s">
        <v>45</v>
      </c>
      <c r="AB530" s="69" t="s">
        <v>45</v>
      </c>
      <c r="AC530" s="618" t="s">
        <v>121</v>
      </c>
      <c r="AG530" s="78"/>
      <c r="AJ530" s="84" t="s">
        <v>45</v>
      </c>
      <c r="AK530" s="84">
        <v>0</v>
      </c>
      <c r="BB530" s="619" t="s">
        <v>66</v>
      </c>
      <c r="BM530" s="78">
        <f t="shared" ref="BM530:BM544" si="105">IFERROR(X530*I530/H530,"0")</f>
        <v>0</v>
      </c>
      <c r="BN530" s="78">
        <f t="shared" ref="BN530:BN544" si="106">IFERROR(Y530*I530/H530,"0")</f>
        <v>0</v>
      </c>
      <c r="BO530" s="78">
        <f t="shared" ref="BO530:BO544" si="107">IFERROR(1/J530*(X530/H530),"0")</f>
        <v>0</v>
      </c>
      <c r="BP530" s="78">
        <f t="shared" ref="BP530:BP544" si="108">IFERROR(1/J530*(Y530/H530),"0")</f>
        <v>0</v>
      </c>
    </row>
    <row r="531" spans="1:68" ht="27" customHeight="1" x14ac:dyDescent="0.25">
      <c r="A531" s="63" t="s">
        <v>839</v>
      </c>
      <c r="B531" s="63" t="s">
        <v>840</v>
      </c>
      <c r="C531" s="36">
        <v>4301011961</v>
      </c>
      <c r="D531" s="837">
        <v>4680115885271</v>
      </c>
      <c r="E531" s="837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123</v>
      </c>
      <c r="L531" s="37" t="s">
        <v>45</v>
      </c>
      <c r="M531" s="38" t="s">
        <v>126</v>
      </c>
      <c r="N531" s="38"/>
      <c r="O531" s="37">
        <v>60</v>
      </c>
      <c r="P531" s="11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1" s="839"/>
      <c r="R531" s="839"/>
      <c r="S531" s="839"/>
      <c r="T531" s="84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 t="shared" si="104"/>
        <v/>
      </c>
      <c r="AA531" s="68" t="s">
        <v>45</v>
      </c>
      <c r="AB531" s="69" t="s">
        <v>45</v>
      </c>
      <c r="AC531" s="620" t="s">
        <v>841</v>
      </c>
      <c r="AG531" s="78"/>
      <c r="AJ531" s="84" t="s">
        <v>45</v>
      </c>
      <c r="AK531" s="84">
        <v>0</v>
      </c>
      <c r="BB531" s="621" t="s">
        <v>66</v>
      </c>
      <c r="BM531" s="78">
        <f t="shared" si="105"/>
        <v>0</v>
      </c>
      <c r="BN531" s="78">
        <f t="shared" si="106"/>
        <v>0</v>
      </c>
      <c r="BO531" s="78">
        <f t="shared" si="107"/>
        <v>0</v>
      </c>
      <c r="BP531" s="78">
        <f t="shared" si="108"/>
        <v>0</v>
      </c>
    </row>
    <row r="532" spans="1:68" ht="16.5" customHeight="1" x14ac:dyDescent="0.25">
      <c r="A532" s="63" t="s">
        <v>842</v>
      </c>
      <c r="B532" s="63" t="s">
        <v>843</v>
      </c>
      <c r="C532" s="36">
        <v>4301011774</v>
      </c>
      <c r="D532" s="837">
        <v>4680115884502</v>
      </c>
      <c r="E532" s="837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123</v>
      </c>
      <c r="L532" s="37" t="s">
        <v>45</v>
      </c>
      <c r="M532" s="38" t="s">
        <v>126</v>
      </c>
      <c r="N532" s="38"/>
      <c r="O532" s="37">
        <v>60</v>
      </c>
      <c r="P532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32" s="839"/>
      <c r="R532" s="839"/>
      <c r="S532" s="839"/>
      <c r="T532" s="840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 t="shared" si="104"/>
        <v/>
      </c>
      <c r="AA532" s="68" t="s">
        <v>45</v>
      </c>
      <c r="AB532" s="69" t="s">
        <v>45</v>
      </c>
      <c r="AC532" s="622" t="s">
        <v>844</v>
      </c>
      <c r="AG532" s="78"/>
      <c r="AJ532" s="84" t="s">
        <v>45</v>
      </c>
      <c r="AK532" s="84">
        <v>0</v>
      </c>
      <c r="BB532" s="623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845</v>
      </c>
      <c r="B533" s="63" t="s">
        <v>846</v>
      </c>
      <c r="C533" s="36">
        <v>4301011771</v>
      </c>
      <c r="D533" s="837">
        <v>4607091389104</v>
      </c>
      <c r="E533" s="837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123</v>
      </c>
      <c r="L533" s="37" t="s">
        <v>45</v>
      </c>
      <c r="M533" s="38" t="s">
        <v>126</v>
      </c>
      <c r="N533" s="38"/>
      <c r="O533" s="37">
        <v>60</v>
      </c>
      <c r="P533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33" s="839"/>
      <c r="R533" s="839"/>
      <c r="S533" s="839"/>
      <c r="T533" s="840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3"/>
        <v>0</v>
      </c>
      <c r="Z533" s="41" t="str">
        <f t="shared" si="104"/>
        <v/>
      </c>
      <c r="AA533" s="68" t="s">
        <v>45</v>
      </c>
      <c r="AB533" s="69" t="s">
        <v>45</v>
      </c>
      <c r="AC533" s="624" t="s">
        <v>847</v>
      </c>
      <c r="AG533" s="78"/>
      <c r="AJ533" s="84" t="s">
        <v>45</v>
      </c>
      <c r="AK533" s="84">
        <v>0</v>
      </c>
      <c r="BB533" s="625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16.5" customHeight="1" x14ac:dyDescent="0.25">
      <c r="A534" s="63" t="s">
        <v>848</v>
      </c>
      <c r="B534" s="63" t="s">
        <v>849</v>
      </c>
      <c r="C534" s="36">
        <v>4301011799</v>
      </c>
      <c r="D534" s="837">
        <v>4680115884519</v>
      </c>
      <c r="E534" s="837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123</v>
      </c>
      <c r="L534" s="37" t="s">
        <v>45</v>
      </c>
      <c r="M534" s="38" t="s">
        <v>122</v>
      </c>
      <c r="N534" s="38"/>
      <c r="O534" s="37">
        <v>60</v>
      </c>
      <c r="P534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34" s="839"/>
      <c r="R534" s="839"/>
      <c r="S534" s="839"/>
      <c r="T534" s="840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3"/>
        <v>0</v>
      </c>
      <c r="Z534" s="41" t="str">
        <f t="shared" si="104"/>
        <v/>
      </c>
      <c r="AA534" s="68" t="s">
        <v>45</v>
      </c>
      <c r="AB534" s="69" t="s">
        <v>45</v>
      </c>
      <c r="AC534" s="626" t="s">
        <v>850</v>
      </c>
      <c r="AG534" s="78"/>
      <c r="AJ534" s="84" t="s">
        <v>45</v>
      </c>
      <c r="AK534" s="84">
        <v>0</v>
      </c>
      <c r="BB534" s="627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4301011376</v>
      </c>
      <c r="D535" s="837">
        <v>4680115885226</v>
      </c>
      <c r="E535" s="83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123</v>
      </c>
      <c r="L535" s="37" t="s">
        <v>45</v>
      </c>
      <c r="M535" s="38" t="s">
        <v>122</v>
      </c>
      <c r="N535" s="38"/>
      <c r="O535" s="37">
        <v>60</v>
      </c>
      <c r="P535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5" s="839"/>
      <c r="R535" s="839"/>
      <c r="S535" s="839"/>
      <c r="T535" s="84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3"/>
        <v>0</v>
      </c>
      <c r="Z535" s="41" t="str">
        <f t="shared" si="104"/>
        <v/>
      </c>
      <c r="AA535" s="68" t="s">
        <v>45</v>
      </c>
      <c r="AB535" s="69" t="s">
        <v>45</v>
      </c>
      <c r="AC535" s="628" t="s">
        <v>853</v>
      </c>
      <c r="AG535" s="78"/>
      <c r="AJ535" s="84" t="s">
        <v>45</v>
      </c>
      <c r="AK535" s="84">
        <v>0</v>
      </c>
      <c r="BB535" s="629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854</v>
      </c>
      <c r="B536" s="63" t="s">
        <v>855</v>
      </c>
      <c r="C536" s="36">
        <v>4301011778</v>
      </c>
      <c r="D536" s="837">
        <v>4680115880603</v>
      </c>
      <c r="E536" s="837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132</v>
      </c>
      <c r="L536" s="37" t="s">
        <v>45</v>
      </c>
      <c r="M536" s="38" t="s">
        <v>126</v>
      </c>
      <c r="N536" s="38"/>
      <c r="O536" s="37">
        <v>60</v>
      </c>
      <c r="P536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6" s="839"/>
      <c r="R536" s="839"/>
      <c r="S536" s="839"/>
      <c r="T536" s="84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0" t="s">
        <v>121</v>
      </c>
      <c r="AG536" s="78"/>
      <c r="AJ536" s="84" t="s">
        <v>45</v>
      </c>
      <c r="AK536" s="84">
        <v>0</v>
      </c>
      <c r="BB536" s="631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854</v>
      </c>
      <c r="B537" s="63" t="s">
        <v>856</v>
      </c>
      <c r="C537" s="36">
        <v>4301012035</v>
      </c>
      <c r="D537" s="837">
        <v>4680115880603</v>
      </c>
      <c r="E537" s="837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132</v>
      </c>
      <c r="L537" s="37" t="s">
        <v>45</v>
      </c>
      <c r="M537" s="38" t="s">
        <v>126</v>
      </c>
      <c r="N537" s="38"/>
      <c r="O537" s="37">
        <v>60</v>
      </c>
      <c r="P537" s="11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7" s="839"/>
      <c r="R537" s="839"/>
      <c r="S537" s="839"/>
      <c r="T537" s="84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3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32" t="s">
        <v>121</v>
      </c>
      <c r="AG537" s="78"/>
      <c r="AJ537" s="84" t="s">
        <v>45</v>
      </c>
      <c r="AK537" s="84">
        <v>0</v>
      </c>
      <c r="BB537" s="633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857</v>
      </c>
      <c r="B538" s="63" t="s">
        <v>858</v>
      </c>
      <c r="C538" s="36">
        <v>4301012036</v>
      </c>
      <c r="D538" s="837">
        <v>4680115882782</v>
      </c>
      <c r="E538" s="837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132</v>
      </c>
      <c r="L538" s="37" t="s">
        <v>45</v>
      </c>
      <c r="M538" s="38" t="s">
        <v>126</v>
      </c>
      <c r="N538" s="38"/>
      <c r="O538" s="37">
        <v>60</v>
      </c>
      <c r="P538" s="11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8" s="839"/>
      <c r="R538" s="839"/>
      <c r="S538" s="839"/>
      <c r="T538" s="84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3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34" t="s">
        <v>841</v>
      </c>
      <c r="AG538" s="78"/>
      <c r="AJ538" s="84" t="s">
        <v>45</v>
      </c>
      <c r="AK538" s="84">
        <v>0</v>
      </c>
      <c r="BB538" s="635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859</v>
      </c>
      <c r="B539" s="63" t="s">
        <v>860</v>
      </c>
      <c r="C539" s="36">
        <v>4301012050</v>
      </c>
      <c r="D539" s="837">
        <v>4680115885479</v>
      </c>
      <c r="E539" s="837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88</v>
      </c>
      <c r="L539" s="37" t="s">
        <v>45</v>
      </c>
      <c r="M539" s="38" t="s">
        <v>126</v>
      </c>
      <c r="N539" s="38"/>
      <c r="O539" s="37">
        <v>60</v>
      </c>
      <c r="P539" s="1120" t="s">
        <v>861</v>
      </c>
      <c r="Q539" s="839"/>
      <c r="R539" s="839"/>
      <c r="S539" s="839"/>
      <c r="T539" s="84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>IFERROR(IF(Y539=0,"",ROUNDUP(Y539/H539,0)*0.00651),"")</f>
        <v/>
      </c>
      <c r="AA539" s="68" t="s">
        <v>45</v>
      </c>
      <c r="AB539" s="69" t="s">
        <v>45</v>
      </c>
      <c r="AC539" s="636" t="s">
        <v>862</v>
      </c>
      <c r="AG539" s="78"/>
      <c r="AJ539" s="84" t="s">
        <v>45</v>
      </c>
      <c r="AK539" s="84">
        <v>0</v>
      </c>
      <c r="BB539" s="63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863</v>
      </c>
      <c r="B540" s="63" t="s">
        <v>864</v>
      </c>
      <c r="C540" s="36">
        <v>4301012034</v>
      </c>
      <c r="D540" s="837">
        <v>4607091389982</v>
      </c>
      <c r="E540" s="837"/>
      <c r="F540" s="62">
        <v>0.6</v>
      </c>
      <c r="G540" s="37">
        <v>8</v>
      </c>
      <c r="H540" s="62">
        <v>4.8</v>
      </c>
      <c r="I540" s="62">
        <v>6.96</v>
      </c>
      <c r="J540" s="37">
        <v>120</v>
      </c>
      <c r="K540" s="37" t="s">
        <v>132</v>
      </c>
      <c r="L540" s="37" t="s">
        <v>45</v>
      </c>
      <c r="M540" s="38" t="s">
        <v>126</v>
      </c>
      <c r="N540" s="38"/>
      <c r="O540" s="37">
        <v>60</v>
      </c>
      <c r="P540" s="11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0" s="839"/>
      <c r="R540" s="839"/>
      <c r="S540" s="839"/>
      <c r="T540" s="84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>IFERROR(IF(Y540=0,"",ROUNDUP(Y540/H540,0)*0.00937),"")</f>
        <v/>
      </c>
      <c r="AA540" s="68" t="s">
        <v>45</v>
      </c>
      <c r="AB540" s="69" t="s">
        <v>45</v>
      </c>
      <c r="AC540" s="638" t="s">
        <v>847</v>
      </c>
      <c r="AG540" s="78"/>
      <c r="AJ540" s="84" t="s">
        <v>45</v>
      </c>
      <c r="AK540" s="84">
        <v>0</v>
      </c>
      <c r="BB540" s="63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863</v>
      </c>
      <c r="B541" s="63" t="s">
        <v>865</v>
      </c>
      <c r="C541" s="36">
        <v>4301011784</v>
      </c>
      <c r="D541" s="837">
        <v>4607091389982</v>
      </c>
      <c r="E541" s="837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132</v>
      </c>
      <c r="L541" s="37" t="s">
        <v>45</v>
      </c>
      <c r="M541" s="38" t="s">
        <v>126</v>
      </c>
      <c r="N541" s="38"/>
      <c r="O541" s="37">
        <v>60</v>
      </c>
      <c r="P541" s="11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1" s="839"/>
      <c r="R541" s="839"/>
      <c r="S541" s="839"/>
      <c r="T541" s="84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847</v>
      </c>
      <c r="AG541" s="78"/>
      <c r="AJ541" s="84" t="s">
        <v>45</v>
      </c>
      <c r="AK541" s="84">
        <v>0</v>
      </c>
      <c r="BB541" s="64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866</v>
      </c>
      <c r="B542" s="63" t="s">
        <v>867</v>
      </c>
      <c r="C542" s="36">
        <v>4301012057</v>
      </c>
      <c r="D542" s="837">
        <v>4680115886483</v>
      </c>
      <c r="E542" s="837"/>
      <c r="F542" s="62">
        <v>0.55000000000000004</v>
      </c>
      <c r="G542" s="37">
        <v>8</v>
      </c>
      <c r="H542" s="62">
        <v>4.4000000000000004</v>
      </c>
      <c r="I542" s="62">
        <v>4.6100000000000003</v>
      </c>
      <c r="J542" s="37">
        <v>132</v>
      </c>
      <c r="K542" s="37" t="s">
        <v>132</v>
      </c>
      <c r="L542" s="37" t="s">
        <v>45</v>
      </c>
      <c r="M542" s="38" t="s">
        <v>126</v>
      </c>
      <c r="N542" s="38"/>
      <c r="O542" s="37">
        <v>60</v>
      </c>
      <c r="P542" s="1123" t="s">
        <v>868</v>
      </c>
      <c r="Q542" s="839"/>
      <c r="R542" s="839"/>
      <c r="S542" s="839"/>
      <c r="T542" s="84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844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869</v>
      </c>
      <c r="B543" s="63" t="s">
        <v>870</v>
      </c>
      <c r="C543" s="36">
        <v>4301012058</v>
      </c>
      <c r="D543" s="837">
        <v>4680115886490</v>
      </c>
      <c r="E543" s="837"/>
      <c r="F543" s="62">
        <v>0.55000000000000004</v>
      </c>
      <c r="G543" s="37">
        <v>8</v>
      </c>
      <c r="H543" s="62">
        <v>4.4000000000000004</v>
      </c>
      <c r="I543" s="62">
        <v>4.6100000000000003</v>
      </c>
      <c r="J543" s="37">
        <v>132</v>
      </c>
      <c r="K543" s="37" t="s">
        <v>132</v>
      </c>
      <c r="L543" s="37" t="s">
        <v>45</v>
      </c>
      <c r="M543" s="38" t="s">
        <v>126</v>
      </c>
      <c r="N543" s="38"/>
      <c r="O543" s="37">
        <v>60</v>
      </c>
      <c r="P543" s="1124" t="s">
        <v>871</v>
      </c>
      <c r="Q543" s="839"/>
      <c r="R543" s="839"/>
      <c r="S543" s="839"/>
      <c r="T543" s="84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850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4301012055</v>
      </c>
      <c r="D544" s="837">
        <v>4680115886469</v>
      </c>
      <c r="E544" s="837"/>
      <c r="F544" s="62">
        <v>0.55000000000000004</v>
      </c>
      <c r="G544" s="37">
        <v>8</v>
      </c>
      <c r="H544" s="62">
        <v>4.4000000000000004</v>
      </c>
      <c r="I544" s="62">
        <v>4.6100000000000003</v>
      </c>
      <c r="J544" s="37">
        <v>132</v>
      </c>
      <c r="K544" s="37" t="s">
        <v>132</v>
      </c>
      <c r="L544" s="37" t="s">
        <v>45</v>
      </c>
      <c r="M544" s="38" t="s">
        <v>126</v>
      </c>
      <c r="N544" s="38"/>
      <c r="O544" s="37">
        <v>60</v>
      </c>
      <c r="P544" s="1125" t="s">
        <v>874</v>
      </c>
      <c r="Q544" s="839"/>
      <c r="R544" s="839"/>
      <c r="S544" s="839"/>
      <c r="T544" s="84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853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x14ac:dyDescent="0.2">
      <c r="A545" s="844"/>
      <c r="B545" s="844"/>
      <c r="C545" s="844"/>
      <c r="D545" s="844"/>
      <c r="E545" s="844"/>
      <c r="F545" s="844"/>
      <c r="G545" s="844"/>
      <c r="H545" s="844"/>
      <c r="I545" s="844"/>
      <c r="J545" s="844"/>
      <c r="K545" s="844"/>
      <c r="L545" s="844"/>
      <c r="M545" s="844"/>
      <c r="N545" s="844"/>
      <c r="O545" s="845"/>
      <c r="P545" s="841" t="s">
        <v>40</v>
      </c>
      <c r="Q545" s="842"/>
      <c r="R545" s="842"/>
      <c r="S545" s="842"/>
      <c r="T545" s="842"/>
      <c r="U545" s="842"/>
      <c r="V545" s="843"/>
      <c r="W545" s="42" t="s">
        <v>39</v>
      </c>
      <c r="X545" s="43">
        <f>IFERROR(X530/H530,"0")+IFERROR(X531/H531,"0")+IFERROR(X532/H532,"0")+IFERROR(X533/H533,"0")+IFERROR(X534/H534,"0")+IFERROR(X535/H535,"0")+IFERROR(X536/H536,"0")+IFERROR(X537/H537,"0")+IFERROR(X538/H538,"0")+IFERROR(X539/H539,"0")+IFERROR(X540/H540,"0")+IFERROR(X541/H541,"0")+IFERROR(X542/H542,"0")+IFERROR(X543/H543,"0")+IFERROR(X544/H544,"0")</f>
        <v>0</v>
      </c>
      <c r="Y545" s="43">
        <f>IFERROR(Y530/H530,"0")+IFERROR(Y531/H531,"0")+IFERROR(Y532/H532,"0")+IFERROR(Y533/H533,"0")+IFERROR(Y534/H534,"0")+IFERROR(Y535/H535,"0")+IFERROR(Y536/H536,"0")+IFERROR(Y537/H537,"0")+IFERROR(Y538/H538,"0")+IFERROR(Y539/H539,"0")+IFERROR(Y540/H540,"0")+IFERROR(Y541/H541,"0")+IFERROR(Y542/H542,"0")+IFERROR(Y543/H543,"0")+IFERROR(Y544/H544,"0")</f>
        <v>0</v>
      </c>
      <c r="Z545" s="43">
        <f>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44"/>
      <c r="B546" s="844"/>
      <c r="C546" s="844"/>
      <c r="D546" s="844"/>
      <c r="E546" s="844"/>
      <c r="F546" s="844"/>
      <c r="G546" s="844"/>
      <c r="H546" s="844"/>
      <c r="I546" s="844"/>
      <c r="J546" s="844"/>
      <c r="K546" s="844"/>
      <c r="L546" s="844"/>
      <c r="M546" s="844"/>
      <c r="N546" s="844"/>
      <c r="O546" s="845"/>
      <c r="P546" s="841" t="s">
        <v>40</v>
      </c>
      <c r="Q546" s="842"/>
      <c r="R546" s="842"/>
      <c r="S546" s="842"/>
      <c r="T546" s="842"/>
      <c r="U546" s="842"/>
      <c r="V546" s="843"/>
      <c r="W546" s="42" t="s">
        <v>0</v>
      </c>
      <c r="X546" s="43">
        <f>IFERROR(SUM(X530:X544),"0")</f>
        <v>0</v>
      </c>
      <c r="Y546" s="43">
        <f>IFERROR(SUM(Y530:Y544),"0")</f>
        <v>0</v>
      </c>
      <c r="Z546" s="42"/>
      <c r="AA546" s="67"/>
      <c r="AB546" s="67"/>
      <c r="AC546" s="67"/>
    </row>
    <row r="547" spans="1:68" ht="14.25" customHeight="1" x14ac:dyDescent="0.25">
      <c r="A547" s="836" t="s">
        <v>166</v>
      </c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6"/>
      <c r="P547" s="836"/>
      <c r="Q547" s="836"/>
      <c r="R547" s="836"/>
      <c r="S547" s="836"/>
      <c r="T547" s="836"/>
      <c r="U547" s="836"/>
      <c r="V547" s="836"/>
      <c r="W547" s="836"/>
      <c r="X547" s="836"/>
      <c r="Y547" s="836"/>
      <c r="Z547" s="836"/>
      <c r="AA547" s="66"/>
      <c r="AB547" s="66"/>
      <c r="AC547" s="80"/>
    </row>
    <row r="548" spans="1:68" ht="16.5" customHeight="1" x14ac:dyDescent="0.25">
      <c r="A548" s="63" t="s">
        <v>875</v>
      </c>
      <c r="B548" s="63" t="s">
        <v>876</v>
      </c>
      <c r="C548" s="36">
        <v>4301020334</v>
      </c>
      <c r="D548" s="837">
        <v>4607091388930</v>
      </c>
      <c r="E548" s="837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123</v>
      </c>
      <c r="L548" s="37" t="s">
        <v>45</v>
      </c>
      <c r="M548" s="38" t="s">
        <v>122</v>
      </c>
      <c r="N548" s="38"/>
      <c r="O548" s="37">
        <v>70</v>
      </c>
      <c r="P548" s="1126" t="s">
        <v>877</v>
      </c>
      <c r="Q548" s="839"/>
      <c r="R548" s="839"/>
      <c r="S548" s="839"/>
      <c r="T548" s="84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878</v>
      </c>
      <c r="AG548" s="78"/>
      <c r="AJ548" s="84" t="s">
        <v>45</v>
      </c>
      <c r="AK548" s="84">
        <v>0</v>
      </c>
      <c r="BB548" s="64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16.5" customHeight="1" x14ac:dyDescent="0.25">
      <c r="A549" s="63" t="s">
        <v>875</v>
      </c>
      <c r="B549" s="63" t="s">
        <v>879</v>
      </c>
      <c r="C549" s="36">
        <v>4301020222</v>
      </c>
      <c r="D549" s="837">
        <v>4607091388930</v>
      </c>
      <c r="E549" s="837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123</v>
      </c>
      <c r="L549" s="37" t="s">
        <v>45</v>
      </c>
      <c r="M549" s="38" t="s">
        <v>126</v>
      </c>
      <c r="N549" s="38"/>
      <c r="O549" s="37">
        <v>55</v>
      </c>
      <c r="P549" s="11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9" s="839"/>
      <c r="R549" s="839"/>
      <c r="S549" s="839"/>
      <c r="T549" s="84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880</v>
      </c>
      <c r="AG549" s="78"/>
      <c r="AJ549" s="84" t="s">
        <v>45</v>
      </c>
      <c r="AK549" s="84">
        <v>0</v>
      </c>
      <c r="BB549" s="65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16.5" customHeight="1" x14ac:dyDescent="0.25">
      <c r="A550" s="63" t="s">
        <v>881</v>
      </c>
      <c r="B550" s="63" t="s">
        <v>882</v>
      </c>
      <c r="C550" s="36">
        <v>4301020385</v>
      </c>
      <c r="D550" s="837">
        <v>4680115880054</v>
      </c>
      <c r="E550" s="837"/>
      <c r="F550" s="62">
        <v>0.6</v>
      </c>
      <c r="G550" s="37">
        <v>8</v>
      </c>
      <c r="H550" s="62">
        <v>4.8</v>
      </c>
      <c r="I550" s="62">
        <v>6.93</v>
      </c>
      <c r="J550" s="37">
        <v>132</v>
      </c>
      <c r="K550" s="37" t="s">
        <v>132</v>
      </c>
      <c r="L550" s="37" t="s">
        <v>45</v>
      </c>
      <c r="M550" s="38" t="s">
        <v>126</v>
      </c>
      <c r="N550" s="38"/>
      <c r="O550" s="37">
        <v>70</v>
      </c>
      <c r="P550" s="1128" t="s">
        <v>883</v>
      </c>
      <c r="Q550" s="839"/>
      <c r="R550" s="839"/>
      <c r="S550" s="839"/>
      <c r="T550" s="84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878</v>
      </c>
      <c r="AG550" s="78"/>
      <c r="AJ550" s="84" t="s">
        <v>45</v>
      </c>
      <c r="AK550" s="84">
        <v>0</v>
      </c>
      <c r="BB550" s="65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44"/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5"/>
      <c r="P551" s="841" t="s">
        <v>40</v>
      </c>
      <c r="Q551" s="842"/>
      <c r="R551" s="842"/>
      <c r="S551" s="842"/>
      <c r="T551" s="842"/>
      <c r="U551" s="842"/>
      <c r="V551" s="843"/>
      <c r="W551" s="42" t="s">
        <v>39</v>
      </c>
      <c r="X551" s="43">
        <f>IFERROR(X548/H548,"0")+IFERROR(X549/H549,"0")+IFERROR(X550/H550,"0")</f>
        <v>0</v>
      </c>
      <c r="Y551" s="43">
        <f>IFERROR(Y548/H548,"0")+IFERROR(Y549/H549,"0")+IFERROR(Y550/H550,"0")</f>
        <v>0</v>
      </c>
      <c r="Z551" s="43">
        <f>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844"/>
      <c r="B552" s="844"/>
      <c r="C552" s="844"/>
      <c r="D552" s="844"/>
      <c r="E552" s="844"/>
      <c r="F552" s="844"/>
      <c r="G552" s="844"/>
      <c r="H552" s="844"/>
      <c r="I552" s="844"/>
      <c r="J552" s="844"/>
      <c r="K552" s="844"/>
      <c r="L552" s="844"/>
      <c r="M552" s="844"/>
      <c r="N552" s="844"/>
      <c r="O552" s="845"/>
      <c r="P552" s="841" t="s">
        <v>40</v>
      </c>
      <c r="Q552" s="842"/>
      <c r="R552" s="842"/>
      <c r="S552" s="842"/>
      <c r="T552" s="842"/>
      <c r="U552" s="842"/>
      <c r="V552" s="843"/>
      <c r="W552" s="42" t="s">
        <v>0</v>
      </c>
      <c r="X552" s="43">
        <f>IFERROR(SUM(X548:X550),"0")</f>
        <v>0</v>
      </c>
      <c r="Y552" s="43">
        <f>IFERROR(SUM(Y548:Y550),"0")</f>
        <v>0</v>
      </c>
      <c r="Z552" s="42"/>
      <c r="AA552" s="67"/>
      <c r="AB552" s="67"/>
      <c r="AC552" s="67"/>
    </row>
    <row r="553" spans="1:68" ht="14.25" customHeight="1" x14ac:dyDescent="0.25">
      <c r="A553" s="836" t="s">
        <v>78</v>
      </c>
      <c r="B553" s="836"/>
      <c r="C553" s="836"/>
      <c r="D553" s="836"/>
      <c r="E553" s="836"/>
      <c r="F553" s="836"/>
      <c r="G553" s="836"/>
      <c r="H553" s="836"/>
      <c r="I553" s="836"/>
      <c r="J553" s="836"/>
      <c r="K553" s="836"/>
      <c r="L553" s="836"/>
      <c r="M553" s="836"/>
      <c r="N553" s="836"/>
      <c r="O553" s="836"/>
      <c r="P553" s="836"/>
      <c r="Q553" s="836"/>
      <c r="R553" s="836"/>
      <c r="S553" s="836"/>
      <c r="T553" s="836"/>
      <c r="U553" s="836"/>
      <c r="V553" s="836"/>
      <c r="W553" s="836"/>
      <c r="X553" s="836"/>
      <c r="Y553" s="836"/>
      <c r="Z553" s="836"/>
      <c r="AA553" s="66"/>
      <c r="AB553" s="66"/>
      <c r="AC553" s="80"/>
    </row>
    <row r="554" spans="1:68" ht="27" customHeight="1" x14ac:dyDescent="0.25">
      <c r="A554" s="63" t="s">
        <v>884</v>
      </c>
      <c r="B554" s="63" t="s">
        <v>885</v>
      </c>
      <c r="C554" s="36">
        <v>4301031349</v>
      </c>
      <c r="D554" s="837">
        <v>4680115883116</v>
      </c>
      <c r="E554" s="83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123</v>
      </c>
      <c r="L554" s="37" t="s">
        <v>45</v>
      </c>
      <c r="M554" s="38" t="s">
        <v>126</v>
      </c>
      <c r="N554" s="38"/>
      <c r="O554" s="37">
        <v>70</v>
      </c>
      <c r="P554" s="1129" t="s">
        <v>886</v>
      </c>
      <c r="Q554" s="839"/>
      <c r="R554" s="839"/>
      <c r="S554" s="839"/>
      <c r="T554" s="84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7" si="109"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54" t="s">
        <v>887</v>
      </c>
      <c r="AG554" s="78"/>
      <c r="AJ554" s="84" t="s">
        <v>45</v>
      </c>
      <c r="AK554" s="84">
        <v>0</v>
      </c>
      <c r="BB554" s="655" t="s">
        <v>66</v>
      </c>
      <c r="BM554" s="78">
        <f t="shared" ref="BM554:BM567" si="110">IFERROR(X554*I554/H554,"0")</f>
        <v>0</v>
      </c>
      <c r="BN554" s="78">
        <f t="shared" ref="BN554:BN567" si="111">IFERROR(Y554*I554/H554,"0")</f>
        <v>0</v>
      </c>
      <c r="BO554" s="78">
        <f t="shared" ref="BO554:BO567" si="112">IFERROR(1/J554*(X554/H554),"0")</f>
        <v>0</v>
      </c>
      <c r="BP554" s="78">
        <f t="shared" ref="BP554:BP567" si="113">IFERROR(1/J554*(Y554/H554),"0")</f>
        <v>0</v>
      </c>
    </row>
    <row r="555" spans="1:68" ht="27" customHeight="1" x14ac:dyDescent="0.25">
      <c r="A555" s="63" t="s">
        <v>888</v>
      </c>
      <c r="B555" s="63" t="s">
        <v>889</v>
      </c>
      <c r="C555" s="36">
        <v>4301031350</v>
      </c>
      <c r="D555" s="837">
        <v>4680115883093</v>
      </c>
      <c r="E555" s="83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123</v>
      </c>
      <c r="L555" s="37" t="s">
        <v>45</v>
      </c>
      <c r="M555" s="38" t="s">
        <v>82</v>
      </c>
      <c r="N555" s="38"/>
      <c r="O555" s="37">
        <v>70</v>
      </c>
      <c r="P555" s="1130" t="s">
        <v>890</v>
      </c>
      <c r="Q555" s="839"/>
      <c r="R555" s="839"/>
      <c r="S555" s="839"/>
      <c r="T555" s="84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6" t="s">
        <v>891</v>
      </c>
      <c r="AG555" s="78"/>
      <c r="AJ555" s="84" t="s">
        <v>45</v>
      </c>
      <c r="AK555" s="84">
        <v>0</v>
      </c>
      <c r="BB555" s="657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888</v>
      </c>
      <c r="B556" s="63" t="s">
        <v>892</v>
      </c>
      <c r="C556" s="36">
        <v>4301031248</v>
      </c>
      <c r="D556" s="837">
        <v>4680115883093</v>
      </c>
      <c r="E556" s="83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123</v>
      </c>
      <c r="L556" s="37" t="s">
        <v>45</v>
      </c>
      <c r="M556" s="38" t="s">
        <v>82</v>
      </c>
      <c r="N556" s="38"/>
      <c r="O556" s="37">
        <v>60</v>
      </c>
      <c r="P556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6" s="839"/>
      <c r="R556" s="839"/>
      <c r="S556" s="839"/>
      <c r="T556" s="84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IFERROR(IF(Y556=0,"",ROUNDUP(Y556/H556,0)*0.01196),"")</f>
        <v/>
      </c>
      <c r="AA556" s="68" t="s">
        <v>45</v>
      </c>
      <c r="AB556" s="69" t="s">
        <v>45</v>
      </c>
      <c r="AC556" s="658" t="s">
        <v>893</v>
      </c>
      <c r="AG556" s="78"/>
      <c r="AJ556" s="84" t="s">
        <v>45</v>
      </c>
      <c r="AK556" s="84">
        <v>0</v>
      </c>
      <c r="BB556" s="659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894</v>
      </c>
      <c r="B557" s="63" t="s">
        <v>895</v>
      </c>
      <c r="C557" s="36">
        <v>4301031353</v>
      </c>
      <c r="D557" s="837">
        <v>4680115883109</v>
      </c>
      <c r="E557" s="83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82</v>
      </c>
      <c r="N557" s="38"/>
      <c r="O557" s="37">
        <v>70</v>
      </c>
      <c r="P557" s="1132" t="s">
        <v>896</v>
      </c>
      <c r="Q557" s="839"/>
      <c r="R557" s="839"/>
      <c r="S557" s="839"/>
      <c r="T557" s="84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897</v>
      </c>
      <c r="AG557" s="78"/>
      <c r="AJ557" s="84" t="s">
        <v>45</v>
      </c>
      <c r="AK557" s="84">
        <v>0</v>
      </c>
      <c r="BB557" s="661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27" customHeight="1" x14ac:dyDescent="0.25">
      <c r="A558" s="63" t="s">
        <v>894</v>
      </c>
      <c r="B558" s="63" t="s">
        <v>898</v>
      </c>
      <c r="C558" s="36">
        <v>4301031250</v>
      </c>
      <c r="D558" s="837">
        <v>4680115883109</v>
      </c>
      <c r="E558" s="83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82</v>
      </c>
      <c r="N558" s="38"/>
      <c r="O558" s="37">
        <v>60</v>
      </c>
      <c r="P558" s="11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58" s="839"/>
      <c r="R558" s="839"/>
      <c r="S558" s="839"/>
      <c r="T558" s="84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899</v>
      </c>
      <c r="AG558" s="78"/>
      <c r="AJ558" s="84" t="s">
        <v>45</v>
      </c>
      <c r="AK558" s="84">
        <v>0</v>
      </c>
      <c r="BB558" s="663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900</v>
      </c>
      <c r="B559" s="63" t="s">
        <v>901</v>
      </c>
      <c r="C559" s="36">
        <v>4301031351</v>
      </c>
      <c r="D559" s="837">
        <v>4680115882072</v>
      </c>
      <c r="E559" s="837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132</v>
      </c>
      <c r="L559" s="37" t="s">
        <v>45</v>
      </c>
      <c r="M559" s="38" t="s">
        <v>126</v>
      </c>
      <c r="N559" s="38"/>
      <c r="O559" s="37">
        <v>70</v>
      </c>
      <c r="P559" s="1134" t="s">
        <v>902</v>
      </c>
      <c r="Q559" s="839"/>
      <c r="R559" s="839"/>
      <c r="S559" s="839"/>
      <c r="T559" s="84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887</v>
      </c>
      <c r="AG559" s="78"/>
      <c r="AJ559" s="84" t="s">
        <v>45</v>
      </c>
      <c r="AK559" s="84">
        <v>0</v>
      </c>
      <c r="BB559" s="66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900</v>
      </c>
      <c r="B560" s="63" t="s">
        <v>903</v>
      </c>
      <c r="C560" s="36">
        <v>4301031419</v>
      </c>
      <c r="D560" s="837">
        <v>4680115882072</v>
      </c>
      <c r="E560" s="837"/>
      <c r="F560" s="62">
        <v>0.6</v>
      </c>
      <c r="G560" s="37">
        <v>8</v>
      </c>
      <c r="H560" s="62">
        <v>4.8</v>
      </c>
      <c r="I560" s="62">
        <v>6.93</v>
      </c>
      <c r="J560" s="37">
        <v>132</v>
      </c>
      <c r="K560" s="37" t="s">
        <v>132</v>
      </c>
      <c r="L560" s="37" t="s">
        <v>45</v>
      </c>
      <c r="M560" s="38" t="s">
        <v>126</v>
      </c>
      <c r="N560" s="38"/>
      <c r="O560" s="37">
        <v>70</v>
      </c>
      <c r="P560" s="1135" t="s">
        <v>904</v>
      </c>
      <c r="Q560" s="839"/>
      <c r="R560" s="839"/>
      <c r="S560" s="839"/>
      <c r="T560" s="84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6" t="s">
        <v>887</v>
      </c>
      <c r="AG560" s="78"/>
      <c r="AJ560" s="84" t="s">
        <v>45</v>
      </c>
      <c r="AK560" s="84">
        <v>0</v>
      </c>
      <c r="BB560" s="66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900</v>
      </c>
      <c r="B561" s="63" t="s">
        <v>905</v>
      </c>
      <c r="C561" s="36">
        <v>4301031383</v>
      </c>
      <c r="D561" s="837">
        <v>4680115882072</v>
      </c>
      <c r="E561" s="83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132</v>
      </c>
      <c r="L561" s="37" t="s">
        <v>45</v>
      </c>
      <c r="M561" s="38" t="s">
        <v>126</v>
      </c>
      <c r="N561" s="38"/>
      <c r="O561" s="37">
        <v>60</v>
      </c>
      <c r="P561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839"/>
      <c r="R561" s="839"/>
      <c r="S561" s="839"/>
      <c r="T561" s="84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68" t="s">
        <v>906</v>
      </c>
      <c r="AG561" s="78"/>
      <c r="AJ561" s="84" t="s">
        <v>45</v>
      </c>
      <c r="AK561" s="84">
        <v>0</v>
      </c>
      <c r="BB561" s="66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907</v>
      </c>
      <c r="B562" s="63" t="s">
        <v>908</v>
      </c>
      <c r="C562" s="36">
        <v>4301031251</v>
      </c>
      <c r="D562" s="837">
        <v>4680115882102</v>
      </c>
      <c r="E562" s="83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132</v>
      </c>
      <c r="L562" s="37" t="s">
        <v>45</v>
      </c>
      <c r="M562" s="38" t="s">
        <v>82</v>
      </c>
      <c r="N562" s="38"/>
      <c r="O562" s="37">
        <v>60</v>
      </c>
      <c r="P562" s="11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2" s="839"/>
      <c r="R562" s="839"/>
      <c r="S562" s="839"/>
      <c r="T562" s="84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0" t="s">
        <v>893</v>
      </c>
      <c r="AG562" s="78"/>
      <c r="AJ562" s="84" t="s">
        <v>45</v>
      </c>
      <c r="AK562" s="84">
        <v>0</v>
      </c>
      <c r="BB562" s="67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907</v>
      </c>
      <c r="B563" s="63" t="s">
        <v>909</v>
      </c>
      <c r="C563" s="36">
        <v>4301031418</v>
      </c>
      <c r="D563" s="837">
        <v>4680115882102</v>
      </c>
      <c r="E563" s="837"/>
      <c r="F563" s="62">
        <v>0.6</v>
      </c>
      <c r="G563" s="37">
        <v>8</v>
      </c>
      <c r="H563" s="62">
        <v>4.8</v>
      </c>
      <c r="I563" s="62">
        <v>6.69</v>
      </c>
      <c r="J563" s="37">
        <v>132</v>
      </c>
      <c r="K563" s="37" t="s">
        <v>132</v>
      </c>
      <c r="L563" s="37" t="s">
        <v>45</v>
      </c>
      <c r="M563" s="38" t="s">
        <v>82</v>
      </c>
      <c r="N563" s="38"/>
      <c r="O563" s="37">
        <v>70</v>
      </c>
      <c r="P563" s="1138" t="s">
        <v>910</v>
      </c>
      <c r="Q563" s="839"/>
      <c r="R563" s="839"/>
      <c r="S563" s="839"/>
      <c r="T563" s="84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2" t="s">
        <v>891</v>
      </c>
      <c r="AG563" s="78"/>
      <c r="AJ563" s="84" t="s">
        <v>45</v>
      </c>
      <c r="AK563" s="84">
        <v>0</v>
      </c>
      <c r="BB563" s="67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907</v>
      </c>
      <c r="B564" s="63" t="s">
        <v>911</v>
      </c>
      <c r="C564" s="36">
        <v>4301031385</v>
      </c>
      <c r="D564" s="837">
        <v>4680115882102</v>
      </c>
      <c r="E564" s="837"/>
      <c r="F564" s="62">
        <v>0.6</v>
      </c>
      <c r="G564" s="37">
        <v>8</v>
      </c>
      <c r="H564" s="62">
        <v>4.8</v>
      </c>
      <c r="I564" s="62">
        <v>6.69</v>
      </c>
      <c r="J564" s="37">
        <v>120</v>
      </c>
      <c r="K564" s="37" t="s">
        <v>132</v>
      </c>
      <c r="L564" s="37" t="s">
        <v>45</v>
      </c>
      <c r="M564" s="38" t="s">
        <v>82</v>
      </c>
      <c r="N564" s="38"/>
      <c r="O564" s="37">
        <v>60</v>
      </c>
      <c r="P564" s="113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4" s="839"/>
      <c r="R564" s="839"/>
      <c r="S564" s="839"/>
      <c r="T564" s="84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4" t="s">
        <v>891</v>
      </c>
      <c r="AG564" s="78"/>
      <c r="AJ564" s="84" t="s">
        <v>45</v>
      </c>
      <c r="AK564" s="84">
        <v>0</v>
      </c>
      <c r="BB564" s="67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912</v>
      </c>
      <c r="B565" s="63" t="s">
        <v>913</v>
      </c>
      <c r="C565" s="36">
        <v>4301031253</v>
      </c>
      <c r="D565" s="837">
        <v>4680115882096</v>
      </c>
      <c r="E565" s="83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132</v>
      </c>
      <c r="L565" s="37" t="s">
        <v>45</v>
      </c>
      <c r="M565" s="38" t="s">
        <v>82</v>
      </c>
      <c r="N565" s="38"/>
      <c r="O565" s="37">
        <v>60</v>
      </c>
      <c r="P565" s="11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5" s="839"/>
      <c r="R565" s="839"/>
      <c r="S565" s="839"/>
      <c r="T565" s="84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6" t="s">
        <v>899</v>
      </c>
      <c r="AG565" s="78"/>
      <c r="AJ565" s="84" t="s">
        <v>45</v>
      </c>
      <c r="AK565" s="84">
        <v>0</v>
      </c>
      <c r="BB565" s="67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912</v>
      </c>
      <c r="B566" s="63" t="s">
        <v>914</v>
      </c>
      <c r="C566" s="36">
        <v>4301031417</v>
      </c>
      <c r="D566" s="837">
        <v>4680115882096</v>
      </c>
      <c r="E566" s="837"/>
      <c r="F566" s="62">
        <v>0.6</v>
      </c>
      <c r="G566" s="37">
        <v>8</v>
      </c>
      <c r="H566" s="62">
        <v>4.8</v>
      </c>
      <c r="I566" s="62">
        <v>6.69</v>
      </c>
      <c r="J566" s="37">
        <v>132</v>
      </c>
      <c r="K566" s="37" t="s">
        <v>132</v>
      </c>
      <c r="L566" s="37" t="s">
        <v>45</v>
      </c>
      <c r="M566" s="38" t="s">
        <v>82</v>
      </c>
      <c r="N566" s="38"/>
      <c r="O566" s="37">
        <v>70</v>
      </c>
      <c r="P566" s="1141" t="s">
        <v>915</v>
      </c>
      <c r="Q566" s="839"/>
      <c r="R566" s="839"/>
      <c r="S566" s="839"/>
      <c r="T566" s="84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8" t="s">
        <v>897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912</v>
      </c>
      <c r="B567" s="63" t="s">
        <v>916</v>
      </c>
      <c r="C567" s="36">
        <v>4301031384</v>
      </c>
      <c r="D567" s="837">
        <v>4680115882096</v>
      </c>
      <c r="E567" s="837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132</v>
      </c>
      <c r="L567" s="37" t="s">
        <v>45</v>
      </c>
      <c r="M567" s="38" t="s">
        <v>82</v>
      </c>
      <c r="N567" s="38"/>
      <c r="O567" s="37">
        <v>60</v>
      </c>
      <c r="P567" s="11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7" s="839"/>
      <c r="R567" s="839"/>
      <c r="S567" s="839"/>
      <c r="T567" s="840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0" t="s">
        <v>897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x14ac:dyDescent="0.2">
      <c r="A568" s="844"/>
      <c r="B568" s="844"/>
      <c r="C568" s="844"/>
      <c r="D568" s="844"/>
      <c r="E568" s="844"/>
      <c r="F568" s="844"/>
      <c r="G568" s="844"/>
      <c r="H568" s="844"/>
      <c r="I568" s="844"/>
      <c r="J568" s="844"/>
      <c r="K568" s="844"/>
      <c r="L568" s="844"/>
      <c r="M568" s="844"/>
      <c r="N568" s="844"/>
      <c r="O568" s="845"/>
      <c r="P568" s="841" t="s">
        <v>40</v>
      </c>
      <c r="Q568" s="842"/>
      <c r="R568" s="842"/>
      <c r="S568" s="842"/>
      <c r="T568" s="842"/>
      <c r="U568" s="842"/>
      <c r="V568" s="843"/>
      <c r="W568" s="42" t="s">
        <v>39</v>
      </c>
      <c r="X568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44"/>
      <c r="B569" s="844"/>
      <c r="C569" s="844"/>
      <c r="D569" s="844"/>
      <c r="E569" s="844"/>
      <c r="F569" s="844"/>
      <c r="G569" s="844"/>
      <c r="H569" s="844"/>
      <c r="I569" s="844"/>
      <c r="J569" s="844"/>
      <c r="K569" s="844"/>
      <c r="L569" s="844"/>
      <c r="M569" s="844"/>
      <c r="N569" s="844"/>
      <c r="O569" s="845"/>
      <c r="P569" s="841" t="s">
        <v>40</v>
      </c>
      <c r="Q569" s="842"/>
      <c r="R569" s="842"/>
      <c r="S569" s="842"/>
      <c r="T569" s="842"/>
      <c r="U569" s="842"/>
      <c r="V569" s="843"/>
      <c r="W569" s="42" t="s">
        <v>0</v>
      </c>
      <c r="X569" s="43">
        <f>IFERROR(SUM(X554:X567),"0")</f>
        <v>0</v>
      </c>
      <c r="Y569" s="43">
        <f>IFERROR(SUM(Y554:Y567),"0")</f>
        <v>0</v>
      </c>
      <c r="Z569" s="42"/>
      <c r="AA569" s="67"/>
      <c r="AB569" s="67"/>
      <c r="AC569" s="67"/>
    </row>
    <row r="570" spans="1:68" ht="14.25" customHeight="1" x14ac:dyDescent="0.25">
      <c r="A570" s="836" t="s">
        <v>84</v>
      </c>
      <c r="B570" s="836"/>
      <c r="C570" s="836"/>
      <c r="D570" s="836"/>
      <c r="E570" s="836"/>
      <c r="F570" s="836"/>
      <c r="G570" s="836"/>
      <c r="H570" s="836"/>
      <c r="I570" s="836"/>
      <c r="J570" s="836"/>
      <c r="K570" s="836"/>
      <c r="L570" s="836"/>
      <c r="M570" s="836"/>
      <c r="N570" s="836"/>
      <c r="O570" s="836"/>
      <c r="P570" s="836"/>
      <c r="Q570" s="836"/>
      <c r="R570" s="836"/>
      <c r="S570" s="836"/>
      <c r="T570" s="836"/>
      <c r="U570" s="836"/>
      <c r="V570" s="836"/>
      <c r="W570" s="836"/>
      <c r="X570" s="836"/>
      <c r="Y570" s="836"/>
      <c r="Z570" s="836"/>
      <c r="AA570" s="66"/>
      <c r="AB570" s="66"/>
      <c r="AC570" s="80"/>
    </row>
    <row r="571" spans="1:68" ht="27" customHeight="1" x14ac:dyDescent="0.25">
      <c r="A571" s="63" t="s">
        <v>917</v>
      </c>
      <c r="B571" s="63" t="s">
        <v>918</v>
      </c>
      <c r="C571" s="36">
        <v>4301051230</v>
      </c>
      <c r="D571" s="837">
        <v>4607091383409</v>
      </c>
      <c r="E571" s="837"/>
      <c r="F571" s="62">
        <v>1.3</v>
      </c>
      <c r="G571" s="37">
        <v>6</v>
      </c>
      <c r="H571" s="62">
        <v>7.8</v>
      </c>
      <c r="I571" s="62">
        <v>8.3010000000000002</v>
      </c>
      <c r="J571" s="37">
        <v>64</v>
      </c>
      <c r="K571" s="37" t="s">
        <v>123</v>
      </c>
      <c r="L571" s="37" t="s">
        <v>45</v>
      </c>
      <c r="M571" s="38" t="s">
        <v>82</v>
      </c>
      <c r="N571" s="38"/>
      <c r="O571" s="37">
        <v>45</v>
      </c>
      <c r="P571" s="11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1" s="839"/>
      <c r="R571" s="839"/>
      <c r="S571" s="839"/>
      <c r="T571" s="84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82" t="s">
        <v>919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920</v>
      </c>
      <c r="B572" s="63" t="s">
        <v>921</v>
      </c>
      <c r="C572" s="36">
        <v>4301051231</v>
      </c>
      <c r="D572" s="837">
        <v>4607091383416</v>
      </c>
      <c r="E572" s="837"/>
      <c r="F572" s="62">
        <v>1.3</v>
      </c>
      <c r="G572" s="37">
        <v>6</v>
      </c>
      <c r="H572" s="62">
        <v>7.8</v>
      </c>
      <c r="I572" s="62">
        <v>8.3010000000000002</v>
      </c>
      <c r="J572" s="37">
        <v>64</v>
      </c>
      <c r="K572" s="37" t="s">
        <v>123</v>
      </c>
      <c r="L572" s="37" t="s">
        <v>45</v>
      </c>
      <c r="M572" s="38" t="s">
        <v>82</v>
      </c>
      <c r="N572" s="38"/>
      <c r="O572" s="37">
        <v>45</v>
      </c>
      <c r="P572" s="11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2" s="839"/>
      <c r="R572" s="839"/>
      <c r="S572" s="839"/>
      <c r="T572" s="84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922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37.5" customHeight="1" x14ac:dyDescent="0.25">
      <c r="A573" s="63" t="s">
        <v>923</v>
      </c>
      <c r="B573" s="63" t="s">
        <v>924</v>
      </c>
      <c r="C573" s="36">
        <v>4301051058</v>
      </c>
      <c r="D573" s="837">
        <v>4680115883536</v>
      </c>
      <c r="E573" s="837"/>
      <c r="F573" s="62">
        <v>0.3</v>
      </c>
      <c r="G573" s="37">
        <v>6</v>
      </c>
      <c r="H573" s="62">
        <v>1.8</v>
      </c>
      <c r="I573" s="62">
        <v>2.0459999999999998</v>
      </c>
      <c r="J573" s="37">
        <v>182</v>
      </c>
      <c r="K573" s="37" t="s">
        <v>88</v>
      </c>
      <c r="L573" s="37" t="s">
        <v>45</v>
      </c>
      <c r="M573" s="38" t="s">
        <v>82</v>
      </c>
      <c r="N573" s="38"/>
      <c r="O573" s="37">
        <v>45</v>
      </c>
      <c r="P573" s="11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3" s="839"/>
      <c r="R573" s="839"/>
      <c r="S573" s="839"/>
      <c r="T573" s="84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IFERROR(IF(Y573=0,"",ROUNDUP(Y573/H573,0)*0.00651),"")</f>
        <v/>
      </c>
      <c r="AA573" s="68" t="s">
        <v>45</v>
      </c>
      <c r="AB573" s="69" t="s">
        <v>45</v>
      </c>
      <c r="AC573" s="686" t="s">
        <v>925</v>
      </c>
      <c r="AG573" s="78"/>
      <c r="AJ573" s="84" t="s">
        <v>45</v>
      </c>
      <c r="AK573" s="84">
        <v>0</v>
      </c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44"/>
      <c r="B574" s="844"/>
      <c r="C574" s="844"/>
      <c r="D574" s="844"/>
      <c r="E574" s="844"/>
      <c r="F574" s="844"/>
      <c r="G574" s="844"/>
      <c r="H574" s="844"/>
      <c r="I574" s="844"/>
      <c r="J574" s="844"/>
      <c r="K574" s="844"/>
      <c r="L574" s="844"/>
      <c r="M574" s="844"/>
      <c r="N574" s="844"/>
      <c r="O574" s="845"/>
      <c r="P574" s="841" t="s">
        <v>40</v>
      </c>
      <c r="Q574" s="842"/>
      <c r="R574" s="842"/>
      <c r="S574" s="842"/>
      <c r="T574" s="842"/>
      <c r="U574" s="842"/>
      <c r="V574" s="843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4"/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5"/>
      <c r="P575" s="841" t="s">
        <v>40</v>
      </c>
      <c r="Q575" s="842"/>
      <c r="R575" s="842"/>
      <c r="S575" s="842"/>
      <c r="T575" s="842"/>
      <c r="U575" s="842"/>
      <c r="V575" s="843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36" t="s">
        <v>209</v>
      </c>
      <c r="B576" s="836"/>
      <c r="C576" s="836"/>
      <c r="D576" s="836"/>
      <c r="E576" s="836"/>
      <c r="F576" s="836"/>
      <c r="G576" s="836"/>
      <c r="H576" s="836"/>
      <c r="I576" s="836"/>
      <c r="J576" s="836"/>
      <c r="K576" s="836"/>
      <c r="L576" s="836"/>
      <c r="M576" s="836"/>
      <c r="N576" s="836"/>
      <c r="O576" s="836"/>
      <c r="P576" s="836"/>
      <c r="Q576" s="836"/>
      <c r="R576" s="836"/>
      <c r="S576" s="836"/>
      <c r="T576" s="836"/>
      <c r="U576" s="836"/>
      <c r="V576" s="836"/>
      <c r="W576" s="836"/>
      <c r="X576" s="836"/>
      <c r="Y576" s="836"/>
      <c r="Z576" s="836"/>
      <c r="AA576" s="66"/>
      <c r="AB576" s="66"/>
      <c r="AC576" s="80"/>
    </row>
    <row r="577" spans="1:68" ht="37.5" customHeight="1" x14ac:dyDescent="0.25">
      <c r="A577" s="63" t="s">
        <v>926</v>
      </c>
      <c r="B577" s="63" t="s">
        <v>927</v>
      </c>
      <c r="C577" s="36">
        <v>4301060363</v>
      </c>
      <c r="D577" s="837">
        <v>4680115885035</v>
      </c>
      <c r="E577" s="837"/>
      <c r="F577" s="62">
        <v>1</v>
      </c>
      <c r="G577" s="37">
        <v>4</v>
      </c>
      <c r="H577" s="62">
        <v>4</v>
      </c>
      <c r="I577" s="62">
        <v>4.4160000000000004</v>
      </c>
      <c r="J577" s="37">
        <v>104</v>
      </c>
      <c r="K577" s="37" t="s">
        <v>123</v>
      </c>
      <c r="L577" s="37" t="s">
        <v>45</v>
      </c>
      <c r="M577" s="38" t="s">
        <v>82</v>
      </c>
      <c r="N577" s="38"/>
      <c r="O577" s="37">
        <v>35</v>
      </c>
      <c r="P577" s="11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7" s="839"/>
      <c r="R577" s="839"/>
      <c r="S577" s="839"/>
      <c r="T577" s="840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88" t="s">
        <v>928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37.5" customHeight="1" x14ac:dyDescent="0.25">
      <c r="A578" s="63" t="s">
        <v>929</v>
      </c>
      <c r="B578" s="63" t="s">
        <v>930</v>
      </c>
      <c r="C578" s="36">
        <v>4301060436</v>
      </c>
      <c r="D578" s="837">
        <v>4680115885936</v>
      </c>
      <c r="E578" s="837"/>
      <c r="F578" s="62">
        <v>1.3</v>
      </c>
      <c r="G578" s="37">
        <v>6</v>
      </c>
      <c r="H578" s="62">
        <v>7.8</v>
      </c>
      <c r="I578" s="62">
        <v>8.2349999999999994</v>
      </c>
      <c r="J578" s="37">
        <v>64</v>
      </c>
      <c r="K578" s="37" t="s">
        <v>123</v>
      </c>
      <c r="L578" s="37" t="s">
        <v>45</v>
      </c>
      <c r="M578" s="38" t="s">
        <v>82</v>
      </c>
      <c r="N578" s="38"/>
      <c r="O578" s="37">
        <v>35</v>
      </c>
      <c r="P578" s="1147" t="s">
        <v>931</v>
      </c>
      <c r="Q578" s="839"/>
      <c r="R578" s="839"/>
      <c r="S578" s="839"/>
      <c r="T578" s="840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928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44"/>
      <c r="B579" s="844"/>
      <c r="C579" s="844"/>
      <c r="D579" s="844"/>
      <c r="E579" s="844"/>
      <c r="F579" s="844"/>
      <c r="G579" s="844"/>
      <c r="H579" s="844"/>
      <c r="I579" s="844"/>
      <c r="J579" s="844"/>
      <c r="K579" s="844"/>
      <c r="L579" s="844"/>
      <c r="M579" s="844"/>
      <c r="N579" s="844"/>
      <c r="O579" s="845"/>
      <c r="P579" s="841" t="s">
        <v>40</v>
      </c>
      <c r="Q579" s="842"/>
      <c r="R579" s="842"/>
      <c r="S579" s="842"/>
      <c r="T579" s="842"/>
      <c r="U579" s="842"/>
      <c r="V579" s="843"/>
      <c r="W579" s="42" t="s">
        <v>39</v>
      </c>
      <c r="X579" s="43">
        <f>IFERROR(X577/H577,"0")+IFERROR(X578/H578,"0")</f>
        <v>0</v>
      </c>
      <c r="Y579" s="43">
        <f>IFERROR(Y577/H577,"0")+IFERROR(Y578/H578,"0")</f>
        <v>0</v>
      </c>
      <c r="Z579" s="43">
        <f>IFERROR(IF(Z577="",0,Z577),"0")+IFERROR(IF(Z578="",0,Z578),"0")</f>
        <v>0</v>
      </c>
      <c r="AA579" s="67"/>
      <c r="AB579" s="67"/>
      <c r="AC579" s="67"/>
    </row>
    <row r="580" spans="1:68" x14ac:dyDescent="0.2">
      <c r="A580" s="844"/>
      <c r="B580" s="844"/>
      <c r="C580" s="844"/>
      <c r="D580" s="844"/>
      <c r="E580" s="844"/>
      <c r="F580" s="844"/>
      <c r="G580" s="844"/>
      <c r="H580" s="844"/>
      <c r="I580" s="844"/>
      <c r="J580" s="844"/>
      <c r="K580" s="844"/>
      <c r="L580" s="844"/>
      <c r="M580" s="844"/>
      <c r="N580" s="844"/>
      <c r="O580" s="845"/>
      <c r="P580" s="841" t="s">
        <v>40</v>
      </c>
      <c r="Q580" s="842"/>
      <c r="R580" s="842"/>
      <c r="S580" s="842"/>
      <c r="T580" s="842"/>
      <c r="U580" s="842"/>
      <c r="V580" s="843"/>
      <c r="W580" s="42" t="s">
        <v>0</v>
      </c>
      <c r="X580" s="43">
        <f>IFERROR(SUM(X577:X578),"0")</f>
        <v>0</v>
      </c>
      <c r="Y580" s="43">
        <f>IFERROR(SUM(Y577:Y578),"0")</f>
        <v>0</v>
      </c>
      <c r="Z580" s="42"/>
      <c r="AA580" s="67"/>
      <c r="AB580" s="67"/>
      <c r="AC580" s="67"/>
    </row>
    <row r="581" spans="1:68" ht="27.75" customHeight="1" x14ac:dyDescent="0.2">
      <c r="A581" s="834" t="s">
        <v>932</v>
      </c>
      <c r="B581" s="834"/>
      <c r="C581" s="834"/>
      <c r="D581" s="834"/>
      <c r="E581" s="834"/>
      <c r="F581" s="834"/>
      <c r="G581" s="834"/>
      <c r="H581" s="834"/>
      <c r="I581" s="834"/>
      <c r="J581" s="834"/>
      <c r="K581" s="834"/>
      <c r="L581" s="834"/>
      <c r="M581" s="834"/>
      <c r="N581" s="834"/>
      <c r="O581" s="834"/>
      <c r="P581" s="834"/>
      <c r="Q581" s="834"/>
      <c r="R581" s="834"/>
      <c r="S581" s="834"/>
      <c r="T581" s="834"/>
      <c r="U581" s="834"/>
      <c r="V581" s="834"/>
      <c r="W581" s="834"/>
      <c r="X581" s="834"/>
      <c r="Y581" s="834"/>
      <c r="Z581" s="834"/>
      <c r="AA581" s="54"/>
      <c r="AB581" s="54"/>
      <c r="AC581" s="54"/>
    </row>
    <row r="582" spans="1:68" ht="16.5" customHeight="1" x14ac:dyDescent="0.25">
      <c r="A582" s="835" t="s">
        <v>932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5"/>
      <c r="AB582" s="65"/>
      <c r="AC582" s="79"/>
    </row>
    <row r="583" spans="1:68" ht="14.25" customHeight="1" x14ac:dyDescent="0.25">
      <c r="A583" s="836" t="s">
        <v>118</v>
      </c>
      <c r="B583" s="836"/>
      <c r="C583" s="836"/>
      <c r="D583" s="836"/>
      <c r="E583" s="836"/>
      <c r="F583" s="836"/>
      <c r="G583" s="836"/>
      <c r="H583" s="836"/>
      <c r="I583" s="836"/>
      <c r="J583" s="836"/>
      <c r="K583" s="836"/>
      <c r="L583" s="836"/>
      <c r="M583" s="836"/>
      <c r="N583" s="836"/>
      <c r="O583" s="836"/>
      <c r="P583" s="836"/>
      <c r="Q583" s="836"/>
      <c r="R583" s="836"/>
      <c r="S583" s="836"/>
      <c r="T583" s="836"/>
      <c r="U583" s="836"/>
      <c r="V583" s="836"/>
      <c r="W583" s="836"/>
      <c r="X583" s="836"/>
      <c r="Y583" s="836"/>
      <c r="Z583" s="836"/>
      <c r="AA583" s="66"/>
      <c r="AB583" s="66"/>
      <c r="AC583" s="80"/>
    </row>
    <row r="584" spans="1:68" ht="27" customHeight="1" x14ac:dyDescent="0.25">
      <c r="A584" s="63" t="s">
        <v>933</v>
      </c>
      <c r="B584" s="63" t="s">
        <v>934</v>
      </c>
      <c r="C584" s="36">
        <v>4301011862</v>
      </c>
      <c r="D584" s="837">
        <v>4680115885523</v>
      </c>
      <c r="E584" s="837"/>
      <c r="F584" s="62">
        <v>1</v>
      </c>
      <c r="G584" s="37">
        <v>6</v>
      </c>
      <c r="H584" s="62">
        <v>6</v>
      </c>
      <c r="I584" s="62">
        <v>6.36</v>
      </c>
      <c r="J584" s="37">
        <v>104</v>
      </c>
      <c r="K584" s="37" t="s">
        <v>123</v>
      </c>
      <c r="L584" s="37" t="s">
        <v>45</v>
      </c>
      <c r="M584" s="38" t="s">
        <v>284</v>
      </c>
      <c r="N584" s="38"/>
      <c r="O584" s="37">
        <v>90</v>
      </c>
      <c r="P584" s="1148" t="s">
        <v>935</v>
      </c>
      <c r="Q584" s="839"/>
      <c r="R584" s="839"/>
      <c r="S584" s="839"/>
      <c r="T584" s="840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IFERROR(IF(Y584=0,"",ROUNDUP(Y584/H584,0)*0.01196),"")</f>
        <v/>
      </c>
      <c r="AA584" s="68" t="s">
        <v>45</v>
      </c>
      <c r="AB584" s="69" t="s">
        <v>45</v>
      </c>
      <c r="AC584" s="692" t="s">
        <v>283</v>
      </c>
      <c r="AG584" s="78"/>
      <c r="AJ584" s="84" t="s">
        <v>45</v>
      </c>
      <c r="AK584" s="84">
        <v>0</v>
      </c>
      <c r="BB584" s="693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4"/>
      <c r="B585" s="844"/>
      <c r="C585" s="844"/>
      <c r="D585" s="844"/>
      <c r="E585" s="844"/>
      <c r="F585" s="844"/>
      <c r="G585" s="844"/>
      <c r="H585" s="844"/>
      <c r="I585" s="844"/>
      <c r="J585" s="844"/>
      <c r="K585" s="844"/>
      <c r="L585" s="844"/>
      <c r="M585" s="844"/>
      <c r="N585" s="844"/>
      <c r="O585" s="845"/>
      <c r="P585" s="841" t="s">
        <v>40</v>
      </c>
      <c r="Q585" s="842"/>
      <c r="R585" s="842"/>
      <c r="S585" s="842"/>
      <c r="T585" s="842"/>
      <c r="U585" s="842"/>
      <c r="V585" s="843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844"/>
      <c r="B586" s="844"/>
      <c r="C586" s="844"/>
      <c r="D586" s="844"/>
      <c r="E586" s="844"/>
      <c r="F586" s="844"/>
      <c r="G586" s="844"/>
      <c r="H586" s="844"/>
      <c r="I586" s="844"/>
      <c r="J586" s="844"/>
      <c r="K586" s="844"/>
      <c r="L586" s="844"/>
      <c r="M586" s="844"/>
      <c r="N586" s="844"/>
      <c r="O586" s="845"/>
      <c r="P586" s="841" t="s">
        <v>40</v>
      </c>
      <c r="Q586" s="842"/>
      <c r="R586" s="842"/>
      <c r="S586" s="842"/>
      <c r="T586" s="842"/>
      <c r="U586" s="842"/>
      <c r="V586" s="843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836" t="s">
        <v>78</v>
      </c>
      <c r="B587" s="836"/>
      <c r="C587" s="836"/>
      <c r="D587" s="836"/>
      <c r="E587" s="836"/>
      <c r="F587" s="836"/>
      <c r="G587" s="836"/>
      <c r="H587" s="836"/>
      <c r="I587" s="836"/>
      <c r="J587" s="836"/>
      <c r="K587" s="836"/>
      <c r="L587" s="836"/>
      <c r="M587" s="836"/>
      <c r="N587" s="836"/>
      <c r="O587" s="836"/>
      <c r="P587" s="836"/>
      <c r="Q587" s="836"/>
      <c r="R587" s="836"/>
      <c r="S587" s="836"/>
      <c r="T587" s="836"/>
      <c r="U587" s="836"/>
      <c r="V587" s="836"/>
      <c r="W587" s="836"/>
      <c r="X587" s="836"/>
      <c r="Y587" s="836"/>
      <c r="Z587" s="836"/>
      <c r="AA587" s="66"/>
      <c r="AB587" s="66"/>
      <c r="AC587" s="80"/>
    </row>
    <row r="588" spans="1:68" ht="16.5" customHeight="1" x14ac:dyDescent="0.25">
      <c r="A588" s="63" t="s">
        <v>936</v>
      </c>
      <c r="B588" s="63" t="s">
        <v>937</v>
      </c>
      <c r="C588" s="36">
        <v>4301031309</v>
      </c>
      <c r="D588" s="837">
        <v>4680115885530</v>
      </c>
      <c r="E588" s="837"/>
      <c r="F588" s="62">
        <v>0.7</v>
      </c>
      <c r="G588" s="37">
        <v>6</v>
      </c>
      <c r="H588" s="62">
        <v>4.2</v>
      </c>
      <c r="I588" s="62">
        <v>4.41</v>
      </c>
      <c r="J588" s="37">
        <v>120</v>
      </c>
      <c r="K588" s="37" t="s">
        <v>132</v>
      </c>
      <c r="L588" s="37" t="s">
        <v>45</v>
      </c>
      <c r="M588" s="38" t="s">
        <v>284</v>
      </c>
      <c r="N588" s="38"/>
      <c r="O588" s="37">
        <v>90</v>
      </c>
      <c r="P588" s="114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88" s="839"/>
      <c r="R588" s="839"/>
      <c r="S588" s="839"/>
      <c r="T588" s="84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694" t="s">
        <v>938</v>
      </c>
      <c r="AG588" s="78"/>
      <c r="AJ588" s="84" t="s">
        <v>45</v>
      </c>
      <c r="AK588" s="84">
        <v>0</v>
      </c>
      <c r="BB588" s="695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844"/>
      <c r="B589" s="844"/>
      <c r="C589" s="844"/>
      <c r="D589" s="844"/>
      <c r="E589" s="844"/>
      <c r="F589" s="844"/>
      <c r="G589" s="844"/>
      <c r="H589" s="844"/>
      <c r="I589" s="844"/>
      <c r="J589" s="844"/>
      <c r="K589" s="844"/>
      <c r="L589" s="844"/>
      <c r="M589" s="844"/>
      <c r="N589" s="844"/>
      <c r="O589" s="845"/>
      <c r="P589" s="841" t="s">
        <v>40</v>
      </c>
      <c r="Q589" s="842"/>
      <c r="R589" s="842"/>
      <c r="S589" s="842"/>
      <c r="T589" s="842"/>
      <c r="U589" s="842"/>
      <c r="V589" s="843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844"/>
      <c r="B590" s="844"/>
      <c r="C590" s="844"/>
      <c r="D590" s="844"/>
      <c r="E590" s="844"/>
      <c r="F590" s="844"/>
      <c r="G590" s="844"/>
      <c r="H590" s="844"/>
      <c r="I590" s="844"/>
      <c r="J590" s="844"/>
      <c r="K590" s="844"/>
      <c r="L590" s="844"/>
      <c r="M590" s="844"/>
      <c r="N590" s="844"/>
      <c r="O590" s="845"/>
      <c r="P590" s="841" t="s">
        <v>40</v>
      </c>
      <c r="Q590" s="842"/>
      <c r="R590" s="842"/>
      <c r="S590" s="842"/>
      <c r="T590" s="842"/>
      <c r="U590" s="842"/>
      <c r="V590" s="843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27.75" customHeight="1" x14ac:dyDescent="0.2">
      <c r="A591" s="834" t="s">
        <v>939</v>
      </c>
      <c r="B591" s="834"/>
      <c r="C591" s="834"/>
      <c r="D591" s="834"/>
      <c r="E591" s="834"/>
      <c r="F591" s="834"/>
      <c r="G591" s="834"/>
      <c r="H591" s="834"/>
      <c r="I591" s="834"/>
      <c r="J591" s="834"/>
      <c r="K591" s="834"/>
      <c r="L591" s="834"/>
      <c r="M591" s="834"/>
      <c r="N591" s="834"/>
      <c r="O591" s="834"/>
      <c r="P591" s="834"/>
      <c r="Q591" s="834"/>
      <c r="R591" s="834"/>
      <c r="S591" s="834"/>
      <c r="T591" s="834"/>
      <c r="U591" s="834"/>
      <c r="V591" s="834"/>
      <c r="W591" s="834"/>
      <c r="X591" s="834"/>
      <c r="Y591" s="834"/>
      <c r="Z591" s="834"/>
      <c r="AA591" s="54"/>
      <c r="AB591" s="54"/>
      <c r="AC591" s="54"/>
    </row>
    <row r="592" spans="1:68" ht="16.5" customHeight="1" x14ac:dyDescent="0.25">
      <c r="A592" s="835" t="s">
        <v>939</v>
      </c>
      <c r="B592" s="835"/>
      <c r="C592" s="835"/>
      <c r="D592" s="835"/>
      <c r="E592" s="835"/>
      <c r="F592" s="835"/>
      <c r="G592" s="835"/>
      <c r="H592" s="835"/>
      <c r="I592" s="835"/>
      <c r="J592" s="835"/>
      <c r="K592" s="835"/>
      <c r="L592" s="835"/>
      <c r="M592" s="835"/>
      <c r="N592" s="835"/>
      <c r="O592" s="835"/>
      <c r="P592" s="835"/>
      <c r="Q592" s="835"/>
      <c r="R592" s="835"/>
      <c r="S592" s="835"/>
      <c r="T592" s="835"/>
      <c r="U592" s="835"/>
      <c r="V592" s="835"/>
      <c r="W592" s="835"/>
      <c r="X592" s="835"/>
      <c r="Y592" s="835"/>
      <c r="Z592" s="835"/>
      <c r="AA592" s="65"/>
      <c r="AB592" s="65"/>
      <c r="AC592" s="79"/>
    </row>
    <row r="593" spans="1:68" ht="14.25" customHeight="1" x14ac:dyDescent="0.25">
      <c r="A593" s="836" t="s">
        <v>118</v>
      </c>
      <c r="B593" s="836"/>
      <c r="C593" s="836"/>
      <c r="D593" s="836"/>
      <c r="E593" s="836"/>
      <c r="F593" s="836"/>
      <c r="G593" s="836"/>
      <c r="H593" s="836"/>
      <c r="I593" s="836"/>
      <c r="J593" s="836"/>
      <c r="K593" s="836"/>
      <c r="L593" s="836"/>
      <c r="M593" s="836"/>
      <c r="N593" s="836"/>
      <c r="O593" s="836"/>
      <c r="P593" s="836"/>
      <c r="Q593" s="836"/>
      <c r="R593" s="836"/>
      <c r="S593" s="836"/>
      <c r="T593" s="836"/>
      <c r="U593" s="836"/>
      <c r="V593" s="836"/>
      <c r="W593" s="836"/>
      <c r="X593" s="836"/>
      <c r="Y593" s="836"/>
      <c r="Z593" s="836"/>
      <c r="AA593" s="66"/>
      <c r="AB593" s="66"/>
      <c r="AC593" s="80"/>
    </row>
    <row r="594" spans="1:68" ht="27" customHeight="1" x14ac:dyDescent="0.25">
      <c r="A594" s="63" t="s">
        <v>940</v>
      </c>
      <c r="B594" s="63" t="s">
        <v>941</v>
      </c>
      <c r="C594" s="36">
        <v>4301011763</v>
      </c>
      <c r="D594" s="837">
        <v>4640242181011</v>
      </c>
      <c r="E594" s="837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123</v>
      </c>
      <c r="L594" s="37" t="s">
        <v>45</v>
      </c>
      <c r="M594" s="38" t="s">
        <v>122</v>
      </c>
      <c r="N594" s="38"/>
      <c r="O594" s="37">
        <v>55</v>
      </c>
      <c r="P594" s="1150" t="s">
        <v>942</v>
      </c>
      <c r="Q594" s="839"/>
      <c r="R594" s="839"/>
      <c r="S594" s="839"/>
      <c r="T594" s="840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ref="Y594:Y600" si="114"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6" t="s">
        <v>943</v>
      </c>
      <c r="AG594" s="78"/>
      <c r="AJ594" s="84" t="s">
        <v>45</v>
      </c>
      <c r="AK594" s="84">
        <v>0</v>
      </c>
      <c r="BB594" s="697" t="s">
        <v>66</v>
      </c>
      <c r="BM594" s="78">
        <f t="shared" ref="BM594:BM600" si="115">IFERROR(X594*I594/H594,"0")</f>
        <v>0</v>
      </c>
      <c r="BN594" s="78">
        <f t="shared" ref="BN594:BN600" si="116">IFERROR(Y594*I594/H594,"0")</f>
        <v>0</v>
      </c>
      <c r="BO594" s="78">
        <f t="shared" ref="BO594:BO600" si="117">IFERROR(1/J594*(X594/H594),"0")</f>
        <v>0</v>
      </c>
      <c r="BP594" s="78">
        <f t="shared" ref="BP594:BP600" si="118"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4301011585</v>
      </c>
      <c r="D595" s="837">
        <v>4640242180441</v>
      </c>
      <c r="E595" s="837"/>
      <c r="F595" s="62">
        <v>1.5</v>
      </c>
      <c r="G595" s="37">
        <v>8</v>
      </c>
      <c r="H595" s="62">
        <v>12</v>
      </c>
      <c r="I595" s="62">
        <v>12.435</v>
      </c>
      <c r="J595" s="37">
        <v>64</v>
      </c>
      <c r="K595" s="37" t="s">
        <v>123</v>
      </c>
      <c r="L595" s="37" t="s">
        <v>45</v>
      </c>
      <c r="M595" s="38" t="s">
        <v>126</v>
      </c>
      <c r="N595" s="38"/>
      <c r="O595" s="37">
        <v>50</v>
      </c>
      <c r="P595" s="1151" t="s">
        <v>946</v>
      </c>
      <c r="Q595" s="839"/>
      <c r="R595" s="839"/>
      <c r="S595" s="839"/>
      <c r="T595" s="840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14"/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698" t="s">
        <v>947</v>
      </c>
      <c r="AG595" s="78"/>
      <c r="AJ595" s="84" t="s">
        <v>45</v>
      </c>
      <c r="AK595" s="84">
        <v>0</v>
      </c>
      <c r="BB595" s="699" t="s">
        <v>66</v>
      </c>
      <c r="BM595" s="78">
        <f t="shared" si="115"/>
        <v>0</v>
      </c>
      <c r="BN595" s="78">
        <f t="shared" si="116"/>
        <v>0</v>
      </c>
      <c r="BO595" s="78">
        <f t="shared" si="117"/>
        <v>0</v>
      </c>
      <c r="BP595" s="78">
        <f t="shared" si="118"/>
        <v>0</v>
      </c>
    </row>
    <row r="596" spans="1:68" ht="27" customHeight="1" x14ac:dyDescent="0.25">
      <c r="A596" s="63" t="s">
        <v>948</v>
      </c>
      <c r="B596" s="63" t="s">
        <v>949</v>
      </c>
      <c r="C596" s="36">
        <v>4301011584</v>
      </c>
      <c r="D596" s="837">
        <v>4640242180564</v>
      </c>
      <c r="E596" s="837"/>
      <c r="F596" s="62">
        <v>1.5</v>
      </c>
      <c r="G596" s="37">
        <v>8</v>
      </c>
      <c r="H596" s="62">
        <v>12</v>
      </c>
      <c r="I596" s="62">
        <v>12.435</v>
      </c>
      <c r="J596" s="37">
        <v>64</v>
      </c>
      <c r="K596" s="37" t="s">
        <v>123</v>
      </c>
      <c r="L596" s="37" t="s">
        <v>45</v>
      </c>
      <c r="M596" s="38" t="s">
        <v>126</v>
      </c>
      <c r="N596" s="38"/>
      <c r="O596" s="37">
        <v>50</v>
      </c>
      <c r="P596" s="1152" t="s">
        <v>950</v>
      </c>
      <c r="Q596" s="839"/>
      <c r="R596" s="839"/>
      <c r="S596" s="839"/>
      <c r="T596" s="840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14"/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0" t="s">
        <v>951</v>
      </c>
      <c r="AG596" s="78"/>
      <c r="AJ596" s="84" t="s">
        <v>45</v>
      </c>
      <c r="AK596" s="84">
        <v>0</v>
      </c>
      <c r="BB596" s="701" t="s">
        <v>66</v>
      </c>
      <c r="BM596" s="78">
        <f t="shared" si="115"/>
        <v>0</v>
      </c>
      <c r="BN596" s="78">
        <f t="shared" si="116"/>
        <v>0</v>
      </c>
      <c r="BO596" s="78">
        <f t="shared" si="117"/>
        <v>0</v>
      </c>
      <c r="BP596" s="78">
        <f t="shared" si="118"/>
        <v>0</v>
      </c>
    </row>
    <row r="597" spans="1:68" ht="27" customHeight="1" x14ac:dyDescent="0.25">
      <c r="A597" s="63" t="s">
        <v>952</v>
      </c>
      <c r="B597" s="63" t="s">
        <v>953</v>
      </c>
      <c r="C597" s="36">
        <v>4301011762</v>
      </c>
      <c r="D597" s="837">
        <v>4640242180922</v>
      </c>
      <c r="E597" s="837"/>
      <c r="F597" s="62">
        <v>1.35</v>
      </c>
      <c r="G597" s="37">
        <v>8</v>
      </c>
      <c r="H597" s="62">
        <v>10.8</v>
      </c>
      <c r="I597" s="62">
        <v>11.234999999999999</v>
      </c>
      <c r="J597" s="37">
        <v>64</v>
      </c>
      <c r="K597" s="37" t="s">
        <v>123</v>
      </c>
      <c r="L597" s="37" t="s">
        <v>45</v>
      </c>
      <c r="M597" s="38" t="s">
        <v>126</v>
      </c>
      <c r="N597" s="38"/>
      <c r="O597" s="37">
        <v>55</v>
      </c>
      <c r="P597" s="1153" t="s">
        <v>954</v>
      </c>
      <c r="Q597" s="839"/>
      <c r="R597" s="839"/>
      <c r="S597" s="839"/>
      <c r="T597" s="840"/>
      <c r="U597" s="39" t="s">
        <v>45</v>
      </c>
      <c r="V597" s="39" t="s">
        <v>45</v>
      </c>
      <c r="W597" s="40" t="s">
        <v>0</v>
      </c>
      <c r="X597" s="58">
        <v>0</v>
      </c>
      <c r="Y597" s="55">
        <f t="shared" si="114"/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2" t="s">
        <v>955</v>
      </c>
      <c r="AG597" s="78"/>
      <c r="AJ597" s="84" t="s">
        <v>45</v>
      </c>
      <c r="AK597" s="84">
        <v>0</v>
      </c>
      <c r="BB597" s="703" t="s">
        <v>66</v>
      </c>
      <c r="BM597" s="78">
        <f t="shared" si="115"/>
        <v>0</v>
      </c>
      <c r="BN597" s="78">
        <f t="shared" si="116"/>
        <v>0</v>
      </c>
      <c r="BO597" s="78">
        <f t="shared" si="117"/>
        <v>0</v>
      </c>
      <c r="BP597" s="78">
        <f t="shared" si="118"/>
        <v>0</v>
      </c>
    </row>
    <row r="598" spans="1:68" ht="27" customHeight="1" x14ac:dyDescent="0.25">
      <c r="A598" s="63" t="s">
        <v>956</v>
      </c>
      <c r="B598" s="63" t="s">
        <v>957</v>
      </c>
      <c r="C598" s="36">
        <v>4301011764</v>
      </c>
      <c r="D598" s="837">
        <v>4640242181189</v>
      </c>
      <c r="E598" s="837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132</v>
      </c>
      <c r="L598" s="37" t="s">
        <v>45</v>
      </c>
      <c r="M598" s="38" t="s">
        <v>122</v>
      </c>
      <c r="N598" s="38"/>
      <c r="O598" s="37">
        <v>55</v>
      </c>
      <c r="P598" s="1154" t="s">
        <v>958</v>
      </c>
      <c r="Q598" s="839"/>
      <c r="R598" s="839"/>
      <c r="S598" s="839"/>
      <c r="T598" s="84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si="114"/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04" t="s">
        <v>943</v>
      </c>
      <c r="AG598" s="78"/>
      <c r="AJ598" s="84" t="s">
        <v>45</v>
      </c>
      <c r="AK598" s="84">
        <v>0</v>
      </c>
      <c r="BB598" s="705" t="s">
        <v>66</v>
      </c>
      <c r="BM598" s="78">
        <f t="shared" si="115"/>
        <v>0</v>
      </c>
      <c r="BN598" s="78">
        <f t="shared" si="116"/>
        <v>0</v>
      </c>
      <c r="BO598" s="78">
        <f t="shared" si="117"/>
        <v>0</v>
      </c>
      <c r="BP598" s="78">
        <f t="shared" si="118"/>
        <v>0</v>
      </c>
    </row>
    <row r="599" spans="1:68" ht="27" customHeight="1" x14ac:dyDescent="0.25">
      <c r="A599" s="63" t="s">
        <v>959</v>
      </c>
      <c r="B599" s="63" t="s">
        <v>960</v>
      </c>
      <c r="C599" s="36">
        <v>4301011551</v>
      </c>
      <c r="D599" s="837">
        <v>4640242180038</v>
      </c>
      <c r="E599" s="837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132</v>
      </c>
      <c r="L599" s="37" t="s">
        <v>45</v>
      </c>
      <c r="M599" s="38" t="s">
        <v>126</v>
      </c>
      <c r="N599" s="38"/>
      <c r="O599" s="37">
        <v>50</v>
      </c>
      <c r="P599" s="1155" t="s">
        <v>961</v>
      </c>
      <c r="Q599" s="839"/>
      <c r="R599" s="839"/>
      <c r="S599" s="839"/>
      <c r="T599" s="84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4"/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951</v>
      </c>
      <c r="AG599" s="78"/>
      <c r="AJ599" s="84" t="s">
        <v>45</v>
      </c>
      <c r="AK599" s="84">
        <v>0</v>
      </c>
      <c r="BB599" s="707" t="s">
        <v>66</v>
      </c>
      <c r="BM599" s="78">
        <f t="shared" si="115"/>
        <v>0</v>
      </c>
      <c r="BN599" s="78">
        <f t="shared" si="116"/>
        <v>0</v>
      </c>
      <c r="BO599" s="78">
        <f t="shared" si="117"/>
        <v>0</v>
      </c>
      <c r="BP599" s="78">
        <f t="shared" si="118"/>
        <v>0</v>
      </c>
    </row>
    <row r="600" spans="1:68" ht="27" customHeight="1" x14ac:dyDescent="0.25">
      <c r="A600" s="63" t="s">
        <v>962</v>
      </c>
      <c r="B600" s="63" t="s">
        <v>963</v>
      </c>
      <c r="C600" s="36">
        <v>4301011765</v>
      </c>
      <c r="D600" s="837">
        <v>4640242181172</v>
      </c>
      <c r="E600" s="837"/>
      <c r="F600" s="62">
        <v>0.4</v>
      </c>
      <c r="G600" s="37">
        <v>10</v>
      </c>
      <c r="H600" s="62">
        <v>4</v>
      </c>
      <c r="I600" s="62">
        <v>4.21</v>
      </c>
      <c r="J600" s="37">
        <v>132</v>
      </c>
      <c r="K600" s="37" t="s">
        <v>132</v>
      </c>
      <c r="L600" s="37" t="s">
        <v>45</v>
      </c>
      <c r="M600" s="38" t="s">
        <v>126</v>
      </c>
      <c r="N600" s="38"/>
      <c r="O600" s="37">
        <v>55</v>
      </c>
      <c r="P600" s="1156" t="s">
        <v>964</v>
      </c>
      <c r="Q600" s="839"/>
      <c r="R600" s="839"/>
      <c r="S600" s="839"/>
      <c r="T600" s="84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955</v>
      </c>
      <c r="AG600" s="78"/>
      <c r="AJ600" s="84" t="s">
        <v>45</v>
      </c>
      <c r="AK600" s="84">
        <v>0</v>
      </c>
      <c r="BB600" s="709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x14ac:dyDescent="0.2">
      <c r="A601" s="844"/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5"/>
      <c r="P601" s="841" t="s">
        <v>40</v>
      </c>
      <c r="Q601" s="842"/>
      <c r="R601" s="842"/>
      <c r="S601" s="842"/>
      <c r="T601" s="842"/>
      <c r="U601" s="842"/>
      <c r="V601" s="843"/>
      <c r="W601" s="42" t="s">
        <v>39</v>
      </c>
      <c r="X601" s="43">
        <f>IFERROR(X594/H594,"0")+IFERROR(X595/H595,"0")+IFERROR(X596/H596,"0")+IFERROR(X597/H597,"0")+IFERROR(X598/H598,"0")+IFERROR(X599/H599,"0")+IFERROR(X600/H600,"0")</f>
        <v>0</v>
      </c>
      <c r="Y601" s="43">
        <f>IFERROR(Y594/H594,"0")+IFERROR(Y595/H595,"0")+IFERROR(Y596/H596,"0")+IFERROR(Y597/H597,"0")+IFERROR(Y598/H598,"0")+IFERROR(Y599/H599,"0")+IFERROR(Y600/H600,"0")</f>
        <v>0</v>
      </c>
      <c r="Z601" s="43">
        <f>IFERROR(IF(Z594="",0,Z594),"0")+IFERROR(IF(Z595="",0,Z595),"0")+IFERROR(IF(Z596="",0,Z596),"0")+IFERROR(IF(Z597="",0,Z597),"0")+IFERROR(IF(Z598="",0,Z598),"0")+IFERROR(IF(Z599="",0,Z599),"0")+IFERROR(IF(Z600="",0,Z600),"0")</f>
        <v>0</v>
      </c>
      <c r="AA601" s="67"/>
      <c r="AB601" s="67"/>
      <c r="AC601" s="67"/>
    </row>
    <row r="602" spans="1:68" x14ac:dyDescent="0.2">
      <c r="A602" s="844"/>
      <c r="B602" s="844"/>
      <c r="C602" s="844"/>
      <c r="D602" s="844"/>
      <c r="E602" s="844"/>
      <c r="F602" s="844"/>
      <c r="G602" s="844"/>
      <c r="H602" s="844"/>
      <c r="I602" s="844"/>
      <c r="J602" s="844"/>
      <c r="K602" s="844"/>
      <c r="L602" s="844"/>
      <c r="M602" s="844"/>
      <c r="N602" s="844"/>
      <c r="O602" s="845"/>
      <c r="P602" s="841" t="s">
        <v>40</v>
      </c>
      <c r="Q602" s="842"/>
      <c r="R602" s="842"/>
      <c r="S602" s="842"/>
      <c r="T602" s="842"/>
      <c r="U602" s="842"/>
      <c r="V602" s="843"/>
      <c r="W602" s="42" t="s">
        <v>0</v>
      </c>
      <c r="X602" s="43">
        <f>IFERROR(SUM(X594:X600),"0")</f>
        <v>0</v>
      </c>
      <c r="Y602" s="43">
        <f>IFERROR(SUM(Y594:Y600),"0")</f>
        <v>0</v>
      </c>
      <c r="Z602" s="42"/>
      <c r="AA602" s="67"/>
      <c r="AB602" s="67"/>
      <c r="AC602" s="67"/>
    </row>
    <row r="603" spans="1:68" ht="14.25" customHeight="1" x14ac:dyDescent="0.25">
      <c r="A603" s="836" t="s">
        <v>166</v>
      </c>
      <c r="B603" s="836"/>
      <c r="C603" s="836"/>
      <c r="D603" s="836"/>
      <c r="E603" s="836"/>
      <c r="F603" s="836"/>
      <c r="G603" s="836"/>
      <c r="H603" s="836"/>
      <c r="I603" s="836"/>
      <c r="J603" s="836"/>
      <c r="K603" s="836"/>
      <c r="L603" s="836"/>
      <c r="M603" s="836"/>
      <c r="N603" s="836"/>
      <c r="O603" s="836"/>
      <c r="P603" s="836"/>
      <c r="Q603" s="836"/>
      <c r="R603" s="836"/>
      <c r="S603" s="836"/>
      <c r="T603" s="836"/>
      <c r="U603" s="836"/>
      <c r="V603" s="836"/>
      <c r="W603" s="836"/>
      <c r="X603" s="836"/>
      <c r="Y603" s="836"/>
      <c r="Z603" s="836"/>
      <c r="AA603" s="66"/>
      <c r="AB603" s="66"/>
      <c r="AC603" s="80"/>
    </row>
    <row r="604" spans="1:68" ht="16.5" customHeight="1" x14ac:dyDescent="0.25">
      <c r="A604" s="63" t="s">
        <v>965</v>
      </c>
      <c r="B604" s="63" t="s">
        <v>966</v>
      </c>
      <c r="C604" s="36">
        <v>4301020269</v>
      </c>
      <c r="D604" s="837">
        <v>4640242180519</v>
      </c>
      <c r="E604" s="837"/>
      <c r="F604" s="62">
        <v>1.35</v>
      </c>
      <c r="G604" s="37">
        <v>8</v>
      </c>
      <c r="H604" s="62">
        <v>10.8</v>
      </c>
      <c r="I604" s="62">
        <v>11.234999999999999</v>
      </c>
      <c r="J604" s="37">
        <v>64</v>
      </c>
      <c r="K604" s="37" t="s">
        <v>123</v>
      </c>
      <c r="L604" s="37" t="s">
        <v>45</v>
      </c>
      <c r="M604" s="38" t="s">
        <v>122</v>
      </c>
      <c r="N604" s="38"/>
      <c r="O604" s="37">
        <v>50</v>
      </c>
      <c r="P604" s="1157" t="s">
        <v>967</v>
      </c>
      <c r="Q604" s="839"/>
      <c r="R604" s="839"/>
      <c r="S604" s="839"/>
      <c r="T604" s="840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968</v>
      </c>
      <c r="AG604" s="78"/>
      <c r="AJ604" s="84" t="s">
        <v>45</v>
      </c>
      <c r="AK604" s="84">
        <v>0</v>
      </c>
      <c r="BB604" s="711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ht="27" customHeight="1" x14ac:dyDescent="0.25">
      <c r="A605" s="63" t="s">
        <v>969</v>
      </c>
      <c r="B605" s="63" t="s">
        <v>970</v>
      </c>
      <c r="C605" s="36">
        <v>4301020260</v>
      </c>
      <c r="D605" s="837">
        <v>4640242180526</v>
      </c>
      <c r="E605" s="837"/>
      <c r="F605" s="62">
        <v>1.8</v>
      </c>
      <c r="G605" s="37">
        <v>6</v>
      </c>
      <c r="H605" s="62">
        <v>10.8</v>
      </c>
      <c r="I605" s="62">
        <v>11.234999999999999</v>
      </c>
      <c r="J605" s="37">
        <v>64</v>
      </c>
      <c r="K605" s="37" t="s">
        <v>123</v>
      </c>
      <c r="L605" s="37" t="s">
        <v>45</v>
      </c>
      <c r="M605" s="38" t="s">
        <v>126</v>
      </c>
      <c r="N605" s="38"/>
      <c r="O605" s="37">
        <v>50</v>
      </c>
      <c r="P605" s="1158" t="s">
        <v>971</v>
      </c>
      <c r="Q605" s="839"/>
      <c r="R605" s="839"/>
      <c r="S605" s="839"/>
      <c r="T605" s="84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968</v>
      </c>
      <c r="AG605" s="78"/>
      <c r="AJ605" s="84" t="s">
        <v>45</v>
      </c>
      <c r="AK605" s="84">
        <v>0</v>
      </c>
      <c r="BB605" s="713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972</v>
      </c>
      <c r="B606" s="63" t="s">
        <v>973</v>
      </c>
      <c r="C606" s="36">
        <v>4301020309</v>
      </c>
      <c r="D606" s="837">
        <v>4640242180090</v>
      </c>
      <c r="E606" s="837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126</v>
      </c>
      <c r="N606" s="38"/>
      <c r="O606" s="37">
        <v>50</v>
      </c>
      <c r="P606" s="1159" t="s">
        <v>974</v>
      </c>
      <c r="Q606" s="839"/>
      <c r="R606" s="839"/>
      <c r="S606" s="839"/>
      <c r="T606" s="84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975</v>
      </c>
      <c r="AG606" s="78"/>
      <c r="AJ606" s="84" t="s">
        <v>45</v>
      </c>
      <c r="AK606" s="84">
        <v>0</v>
      </c>
      <c r="BB606" s="715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976</v>
      </c>
      <c r="B607" s="63" t="s">
        <v>977</v>
      </c>
      <c r="C607" s="36">
        <v>4301020295</v>
      </c>
      <c r="D607" s="837">
        <v>4640242181363</v>
      </c>
      <c r="E607" s="83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126</v>
      </c>
      <c r="N607" s="38"/>
      <c r="O607" s="37">
        <v>50</v>
      </c>
      <c r="P607" s="1160" t="s">
        <v>978</v>
      </c>
      <c r="Q607" s="839"/>
      <c r="R607" s="839"/>
      <c r="S607" s="839"/>
      <c r="T607" s="84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975</v>
      </c>
      <c r="AG607" s="78"/>
      <c r="AJ607" s="84" t="s">
        <v>45</v>
      </c>
      <c r="AK607" s="84">
        <v>0</v>
      </c>
      <c r="BB607" s="717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44"/>
      <c r="B608" s="844"/>
      <c r="C608" s="844"/>
      <c r="D608" s="844"/>
      <c r="E608" s="844"/>
      <c r="F608" s="844"/>
      <c r="G608" s="844"/>
      <c r="H608" s="844"/>
      <c r="I608" s="844"/>
      <c r="J608" s="844"/>
      <c r="K608" s="844"/>
      <c r="L608" s="844"/>
      <c r="M608" s="844"/>
      <c r="N608" s="844"/>
      <c r="O608" s="845"/>
      <c r="P608" s="841" t="s">
        <v>40</v>
      </c>
      <c r="Q608" s="842"/>
      <c r="R608" s="842"/>
      <c r="S608" s="842"/>
      <c r="T608" s="842"/>
      <c r="U608" s="842"/>
      <c r="V608" s="843"/>
      <c r="W608" s="42" t="s">
        <v>39</v>
      </c>
      <c r="X608" s="43">
        <f>IFERROR(X604/H604,"0")+IFERROR(X605/H605,"0")+IFERROR(X606/H606,"0")+IFERROR(X607/H607,"0")</f>
        <v>0</v>
      </c>
      <c r="Y608" s="43">
        <f>IFERROR(Y604/H604,"0")+IFERROR(Y605/H605,"0")+IFERROR(Y606/H606,"0")+IFERROR(Y607/H607,"0")</f>
        <v>0</v>
      </c>
      <c r="Z608" s="43">
        <f>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44"/>
      <c r="B609" s="844"/>
      <c r="C609" s="844"/>
      <c r="D609" s="844"/>
      <c r="E609" s="844"/>
      <c r="F609" s="844"/>
      <c r="G609" s="844"/>
      <c r="H609" s="844"/>
      <c r="I609" s="844"/>
      <c r="J609" s="844"/>
      <c r="K609" s="844"/>
      <c r="L609" s="844"/>
      <c r="M609" s="844"/>
      <c r="N609" s="844"/>
      <c r="O609" s="845"/>
      <c r="P609" s="841" t="s">
        <v>40</v>
      </c>
      <c r="Q609" s="842"/>
      <c r="R609" s="842"/>
      <c r="S609" s="842"/>
      <c r="T609" s="842"/>
      <c r="U609" s="842"/>
      <c r="V609" s="843"/>
      <c r="W609" s="42" t="s">
        <v>0</v>
      </c>
      <c r="X609" s="43">
        <f>IFERROR(SUM(X604:X607),"0")</f>
        <v>0</v>
      </c>
      <c r="Y609" s="43">
        <f>IFERROR(SUM(Y604:Y607),"0")</f>
        <v>0</v>
      </c>
      <c r="Z609" s="42"/>
      <c r="AA609" s="67"/>
      <c r="AB609" s="67"/>
      <c r="AC609" s="67"/>
    </row>
    <row r="610" spans="1:68" ht="14.25" customHeight="1" x14ac:dyDescent="0.25">
      <c r="A610" s="836" t="s">
        <v>78</v>
      </c>
      <c r="B610" s="836"/>
      <c r="C610" s="836"/>
      <c r="D610" s="836"/>
      <c r="E610" s="836"/>
      <c r="F610" s="836"/>
      <c r="G610" s="836"/>
      <c r="H610" s="836"/>
      <c r="I610" s="836"/>
      <c r="J610" s="836"/>
      <c r="K610" s="836"/>
      <c r="L610" s="836"/>
      <c r="M610" s="836"/>
      <c r="N610" s="836"/>
      <c r="O610" s="836"/>
      <c r="P610" s="836"/>
      <c r="Q610" s="836"/>
      <c r="R610" s="836"/>
      <c r="S610" s="836"/>
      <c r="T610" s="836"/>
      <c r="U610" s="836"/>
      <c r="V610" s="836"/>
      <c r="W610" s="836"/>
      <c r="X610" s="836"/>
      <c r="Y610" s="836"/>
      <c r="Z610" s="836"/>
      <c r="AA610" s="66"/>
      <c r="AB610" s="66"/>
      <c r="AC610" s="80"/>
    </row>
    <row r="611" spans="1:68" ht="27" customHeight="1" x14ac:dyDescent="0.25">
      <c r="A611" s="63" t="s">
        <v>979</v>
      </c>
      <c r="B611" s="63" t="s">
        <v>980</v>
      </c>
      <c r="C611" s="36">
        <v>4301031280</v>
      </c>
      <c r="D611" s="837">
        <v>4640242180816</v>
      </c>
      <c r="E611" s="837"/>
      <c r="F611" s="62">
        <v>0.7</v>
      </c>
      <c r="G611" s="37">
        <v>6</v>
      </c>
      <c r="H611" s="62">
        <v>4.2</v>
      </c>
      <c r="I611" s="62">
        <v>4.47</v>
      </c>
      <c r="J611" s="37">
        <v>132</v>
      </c>
      <c r="K611" s="37" t="s">
        <v>132</v>
      </c>
      <c r="L611" s="37" t="s">
        <v>45</v>
      </c>
      <c r="M611" s="38" t="s">
        <v>82</v>
      </c>
      <c r="N611" s="38"/>
      <c r="O611" s="37">
        <v>40</v>
      </c>
      <c r="P611" s="1161" t="s">
        <v>981</v>
      </c>
      <c r="Q611" s="839"/>
      <c r="R611" s="839"/>
      <c r="S611" s="839"/>
      <c r="T611" s="840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7" si="119"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18" t="s">
        <v>982</v>
      </c>
      <c r="AG611" s="78"/>
      <c r="AJ611" s="84" t="s">
        <v>45</v>
      </c>
      <c r="AK611" s="84">
        <v>0</v>
      </c>
      <c r="BB611" s="719" t="s">
        <v>66</v>
      </c>
      <c r="BM611" s="78">
        <f t="shared" ref="BM611:BM617" si="120">IFERROR(X611*I611/H611,"0")</f>
        <v>0</v>
      </c>
      <c r="BN611" s="78">
        <f t="shared" ref="BN611:BN617" si="121">IFERROR(Y611*I611/H611,"0")</f>
        <v>0</v>
      </c>
      <c r="BO611" s="78">
        <f t="shared" ref="BO611:BO617" si="122">IFERROR(1/J611*(X611/H611),"0")</f>
        <v>0</v>
      </c>
      <c r="BP611" s="78">
        <f t="shared" ref="BP611:BP617" si="123">IFERROR(1/J611*(Y611/H611),"0")</f>
        <v>0</v>
      </c>
    </row>
    <row r="612" spans="1:68" ht="27" customHeight="1" x14ac:dyDescent="0.25">
      <c r="A612" s="63" t="s">
        <v>983</v>
      </c>
      <c r="B612" s="63" t="s">
        <v>984</v>
      </c>
      <c r="C612" s="36">
        <v>4301031244</v>
      </c>
      <c r="D612" s="837">
        <v>4640242180595</v>
      </c>
      <c r="E612" s="837"/>
      <c r="F612" s="62">
        <v>0.7</v>
      </c>
      <c r="G612" s="37">
        <v>6</v>
      </c>
      <c r="H612" s="62">
        <v>4.2</v>
      </c>
      <c r="I612" s="62">
        <v>4.47</v>
      </c>
      <c r="J612" s="37">
        <v>132</v>
      </c>
      <c r="K612" s="37" t="s">
        <v>132</v>
      </c>
      <c r="L612" s="37" t="s">
        <v>45</v>
      </c>
      <c r="M612" s="38" t="s">
        <v>82</v>
      </c>
      <c r="N612" s="38"/>
      <c r="O612" s="37">
        <v>40</v>
      </c>
      <c r="P612" s="1162" t="s">
        <v>985</v>
      </c>
      <c r="Q612" s="839"/>
      <c r="R612" s="839"/>
      <c r="S612" s="839"/>
      <c r="T612" s="840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9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20" t="s">
        <v>986</v>
      </c>
      <c r="AG612" s="78"/>
      <c r="AJ612" s="84" t="s">
        <v>45</v>
      </c>
      <c r="AK612" s="84">
        <v>0</v>
      </c>
      <c r="BB612" s="721" t="s">
        <v>66</v>
      </c>
      <c r="BM612" s="78">
        <f t="shared" si="120"/>
        <v>0</v>
      </c>
      <c r="BN612" s="78">
        <f t="shared" si="121"/>
        <v>0</v>
      </c>
      <c r="BO612" s="78">
        <f t="shared" si="122"/>
        <v>0</v>
      </c>
      <c r="BP612" s="78">
        <f t="shared" si="123"/>
        <v>0</v>
      </c>
    </row>
    <row r="613" spans="1:68" ht="27" customHeight="1" x14ac:dyDescent="0.25">
      <c r="A613" s="63" t="s">
        <v>987</v>
      </c>
      <c r="B613" s="63" t="s">
        <v>988</v>
      </c>
      <c r="C613" s="36">
        <v>4301031289</v>
      </c>
      <c r="D613" s="837">
        <v>4640242181615</v>
      </c>
      <c r="E613" s="837"/>
      <c r="F613" s="62">
        <v>0.7</v>
      </c>
      <c r="G613" s="37">
        <v>6</v>
      </c>
      <c r="H613" s="62">
        <v>4.2</v>
      </c>
      <c r="I613" s="62">
        <v>4.41</v>
      </c>
      <c r="J613" s="37">
        <v>132</v>
      </c>
      <c r="K613" s="37" t="s">
        <v>132</v>
      </c>
      <c r="L613" s="37" t="s">
        <v>45</v>
      </c>
      <c r="M613" s="38" t="s">
        <v>82</v>
      </c>
      <c r="N613" s="38"/>
      <c r="O613" s="37">
        <v>45</v>
      </c>
      <c r="P613" s="1163" t="s">
        <v>989</v>
      </c>
      <c r="Q613" s="839"/>
      <c r="R613" s="839"/>
      <c r="S613" s="839"/>
      <c r="T613" s="840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9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22" t="s">
        <v>990</v>
      </c>
      <c r="AG613" s="78"/>
      <c r="AJ613" s="84" t="s">
        <v>45</v>
      </c>
      <c r="AK613" s="84">
        <v>0</v>
      </c>
      <c r="BB613" s="723" t="s">
        <v>66</v>
      </c>
      <c r="BM613" s="78">
        <f t="shared" si="120"/>
        <v>0</v>
      </c>
      <c r="BN613" s="78">
        <f t="shared" si="121"/>
        <v>0</v>
      </c>
      <c r="BO613" s="78">
        <f t="shared" si="122"/>
        <v>0</v>
      </c>
      <c r="BP613" s="78">
        <f t="shared" si="123"/>
        <v>0</v>
      </c>
    </row>
    <row r="614" spans="1:68" ht="27" customHeight="1" x14ac:dyDescent="0.25">
      <c r="A614" s="63" t="s">
        <v>991</v>
      </c>
      <c r="B614" s="63" t="s">
        <v>992</v>
      </c>
      <c r="C614" s="36">
        <v>4301031285</v>
      </c>
      <c r="D614" s="837">
        <v>4640242181639</v>
      </c>
      <c r="E614" s="837"/>
      <c r="F614" s="62">
        <v>0.7</v>
      </c>
      <c r="G614" s="37">
        <v>6</v>
      </c>
      <c r="H614" s="62">
        <v>4.2</v>
      </c>
      <c r="I614" s="62">
        <v>4.41</v>
      </c>
      <c r="J614" s="37">
        <v>132</v>
      </c>
      <c r="K614" s="37" t="s">
        <v>132</v>
      </c>
      <c r="L614" s="37" t="s">
        <v>45</v>
      </c>
      <c r="M614" s="38" t="s">
        <v>82</v>
      </c>
      <c r="N614" s="38"/>
      <c r="O614" s="37">
        <v>45</v>
      </c>
      <c r="P614" s="1164" t="s">
        <v>993</v>
      </c>
      <c r="Q614" s="839"/>
      <c r="R614" s="839"/>
      <c r="S614" s="839"/>
      <c r="T614" s="840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9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24" t="s">
        <v>994</v>
      </c>
      <c r="AG614" s="78"/>
      <c r="AJ614" s="84" t="s">
        <v>45</v>
      </c>
      <c r="AK614" s="84">
        <v>0</v>
      </c>
      <c r="BB614" s="725" t="s">
        <v>66</v>
      </c>
      <c r="BM614" s="78">
        <f t="shared" si="120"/>
        <v>0</v>
      </c>
      <c r="BN614" s="78">
        <f t="shared" si="121"/>
        <v>0</v>
      </c>
      <c r="BO614" s="78">
        <f t="shared" si="122"/>
        <v>0</v>
      </c>
      <c r="BP614" s="78">
        <f t="shared" si="123"/>
        <v>0</v>
      </c>
    </row>
    <row r="615" spans="1:68" ht="27" customHeight="1" x14ac:dyDescent="0.25">
      <c r="A615" s="63" t="s">
        <v>995</v>
      </c>
      <c r="B615" s="63" t="s">
        <v>996</v>
      </c>
      <c r="C615" s="36">
        <v>4301031287</v>
      </c>
      <c r="D615" s="837">
        <v>4640242181622</v>
      </c>
      <c r="E615" s="837"/>
      <c r="F615" s="62">
        <v>0.7</v>
      </c>
      <c r="G615" s="37">
        <v>6</v>
      </c>
      <c r="H615" s="62">
        <v>4.2</v>
      </c>
      <c r="I615" s="62">
        <v>4.41</v>
      </c>
      <c r="J615" s="37">
        <v>132</v>
      </c>
      <c r="K615" s="37" t="s">
        <v>132</v>
      </c>
      <c r="L615" s="37" t="s">
        <v>45</v>
      </c>
      <c r="M615" s="38" t="s">
        <v>82</v>
      </c>
      <c r="N615" s="38"/>
      <c r="O615" s="37">
        <v>45</v>
      </c>
      <c r="P615" s="1165" t="s">
        <v>997</v>
      </c>
      <c r="Q615" s="839"/>
      <c r="R615" s="839"/>
      <c r="S615" s="839"/>
      <c r="T615" s="84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9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26" t="s">
        <v>998</v>
      </c>
      <c r="AG615" s="78"/>
      <c r="AJ615" s="84" t="s">
        <v>45</v>
      </c>
      <c r="AK615" s="84">
        <v>0</v>
      </c>
      <c r="BB615" s="727" t="s">
        <v>66</v>
      </c>
      <c r="BM615" s="78">
        <f t="shared" si="120"/>
        <v>0</v>
      </c>
      <c r="BN615" s="78">
        <f t="shared" si="121"/>
        <v>0</v>
      </c>
      <c r="BO615" s="78">
        <f t="shared" si="122"/>
        <v>0</v>
      </c>
      <c r="BP615" s="78">
        <f t="shared" si="123"/>
        <v>0</v>
      </c>
    </row>
    <row r="616" spans="1:68" ht="27" customHeight="1" x14ac:dyDescent="0.25">
      <c r="A616" s="63" t="s">
        <v>999</v>
      </c>
      <c r="B616" s="63" t="s">
        <v>1000</v>
      </c>
      <c r="C616" s="36">
        <v>4301031203</v>
      </c>
      <c r="D616" s="837">
        <v>4640242180908</v>
      </c>
      <c r="E616" s="837"/>
      <c r="F616" s="62">
        <v>0.28000000000000003</v>
      </c>
      <c r="G616" s="37">
        <v>6</v>
      </c>
      <c r="H616" s="62">
        <v>1.68</v>
      </c>
      <c r="I616" s="62">
        <v>1.81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40</v>
      </c>
      <c r="P616" s="1166" t="s">
        <v>1001</v>
      </c>
      <c r="Q616" s="839"/>
      <c r="R616" s="839"/>
      <c r="S616" s="839"/>
      <c r="T616" s="84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9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28" t="s">
        <v>982</v>
      </c>
      <c r="AG616" s="78"/>
      <c r="AJ616" s="84" t="s">
        <v>45</v>
      </c>
      <c r="AK616" s="84">
        <v>0</v>
      </c>
      <c r="BB616" s="729" t="s">
        <v>66</v>
      </c>
      <c r="BM616" s="78">
        <f t="shared" si="120"/>
        <v>0</v>
      </c>
      <c r="BN616" s="78">
        <f t="shared" si="121"/>
        <v>0</v>
      </c>
      <c r="BO616" s="78">
        <f t="shared" si="122"/>
        <v>0</v>
      </c>
      <c r="BP616" s="78">
        <f t="shared" si="123"/>
        <v>0</v>
      </c>
    </row>
    <row r="617" spans="1:68" ht="27" customHeight="1" x14ac:dyDescent="0.25">
      <c r="A617" s="63" t="s">
        <v>1002</v>
      </c>
      <c r="B617" s="63" t="s">
        <v>1003</v>
      </c>
      <c r="C617" s="36">
        <v>4301031200</v>
      </c>
      <c r="D617" s="837">
        <v>4640242180489</v>
      </c>
      <c r="E617" s="837"/>
      <c r="F617" s="62">
        <v>0.28000000000000003</v>
      </c>
      <c r="G617" s="37">
        <v>6</v>
      </c>
      <c r="H617" s="62">
        <v>1.68</v>
      </c>
      <c r="I617" s="62">
        <v>1.84</v>
      </c>
      <c r="J617" s="37">
        <v>234</v>
      </c>
      <c r="K617" s="37" t="s">
        <v>83</v>
      </c>
      <c r="L617" s="37" t="s">
        <v>45</v>
      </c>
      <c r="M617" s="38" t="s">
        <v>82</v>
      </c>
      <c r="N617" s="38"/>
      <c r="O617" s="37">
        <v>40</v>
      </c>
      <c r="P617" s="1167" t="s">
        <v>1004</v>
      </c>
      <c r="Q617" s="839"/>
      <c r="R617" s="839"/>
      <c r="S617" s="839"/>
      <c r="T617" s="84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0" t="s">
        <v>986</v>
      </c>
      <c r="AG617" s="78"/>
      <c r="AJ617" s="84" t="s">
        <v>45</v>
      </c>
      <c r="AK617" s="84">
        <v>0</v>
      </c>
      <c r="BB617" s="731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x14ac:dyDescent="0.2">
      <c r="A618" s="844"/>
      <c r="B618" s="844"/>
      <c r="C618" s="844"/>
      <c r="D618" s="844"/>
      <c r="E618" s="844"/>
      <c r="F618" s="844"/>
      <c r="G618" s="844"/>
      <c r="H618" s="844"/>
      <c r="I618" s="844"/>
      <c r="J618" s="844"/>
      <c r="K618" s="844"/>
      <c r="L618" s="844"/>
      <c r="M618" s="844"/>
      <c r="N618" s="844"/>
      <c r="O618" s="845"/>
      <c r="P618" s="841" t="s">
        <v>40</v>
      </c>
      <c r="Q618" s="842"/>
      <c r="R618" s="842"/>
      <c r="S618" s="842"/>
      <c r="T618" s="842"/>
      <c r="U618" s="842"/>
      <c r="V618" s="843"/>
      <c r="W618" s="42" t="s">
        <v>39</v>
      </c>
      <c r="X618" s="43">
        <f>IFERROR(X611/H611,"0")+IFERROR(X612/H612,"0")+IFERROR(X613/H613,"0")+IFERROR(X614/H614,"0")+IFERROR(X615/H615,"0")+IFERROR(X616/H616,"0")+IFERROR(X617/H617,"0")</f>
        <v>0</v>
      </c>
      <c r="Y618" s="43">
        <f>IFERROR(Y611/H611,"0")+IFERROR(Y612/H612,"0")+IFERROR(Y613/H613,"0")+IFERROR(Y614/H614,"0")+IFERROR(Y615/H615,"0")+IFERROR(Y616/H616,"0")+IFERROR(Y617/H617,"0")</f>
        <v>0</v>
      </c>
      <c r="Z618" s="4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44"/>
      <c r="B619" s="844"/>
      <c r="C619" s="844"/>
      <c r="D619" s="844"/>
      <c r="E619" s="844"/>
      <c r="F619" s="844"/>
      <c r="G619" s="844"/>
      <c r="H619" s="844"/>
      <c r="I619" s="844"/>
      <c r="J619" s="844"/>
      <c r="K619" s="844"/>
      <c r="L619" s="844"/>
      <c r="M619" s="844"/>
      <c r="N619" s="844"/>
      <c r="O619" s="845"/>
      <c r="P619" s="841" t="s">
        <v>40</v>
      </c>
      <c r="Q619" s="842"/>
      <c r="R619" s="842"/>
      <c r="S619" s="842"/>
      <c r="T619" s="842"/>
      <c r="U619" s="842"/>
      <c r="V619" s="843"/>
      <c r="W619" s="42" t="s">
        <v>0</v>
      </c>
      <c r="X619" s="43">
        <f>IFERROR(SUM(X611:X617),"0")</f>
        <v>0</v>
      </c>
      <c r="Y619" s="43">
        <f>IFERROR(SUM(Y611:Y617),"0")</f>
        <v>0</v>
      </c>
      <c r="Z619" s="42"/>
      <c r="AA619" s="67"/>
      <c r="AB619" s="67"/>
      <c r="AC619" s="67"/>
    </row>
    <row r="620" spans="1:68" ht="14.25" customHeight="1" x14ac:dyDescent="0.25">
      <c r="A620" s="836" t="s">
        <v>84</v>
      </c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6"/>
      <c r="P620" s="836"/>
      <c r="Q620" s="836"/>
      <c r="R620" s="836"/>
      <c r="S620" s="836"/>
      <c r="T620" s="836"/>
      <c r="U620" s="836"/>
      <c r="V620" s="836"/>
      <c r="W620" s="836"/>
      <c r="X620" s="836"/>
      <c r="Y620" s="836"/>
      <c r="Z620" s="836"/>
      <c r="AA620" s="66"/>
      <c r="AB620" s="66"/>
      <c r="AC620" s="80"/>
    </row>
    <row r="621" spans="1:68" ht="27" customHeight="1" x14ac:dyDescent="0.25">
      <c r="A621" s="63" t="s">
        <v>1005</v>
      </c>
      <c r="B621" s="63" t="s">
        <v>1006</v>
      </c>
      <c r="C621" s="36">
        <v>4301051746</v>
      </c>
      <c r="D621" s="837">
        <v>4640242180533</v>
      </c>
      <c r="E621" s="837"/>
      <c r="F621" s="62">
        <v>1.3</v>
      </c>
      <c r="G621" s="37">
        <v>6</v>
      </c>
      <c r="H621" s="62">
        <v>7.8</v>
      </c>
      <c r="I621" s="62">
        <v>8.3190000000000008</v>
      </c>
      <c r="J621" s="37">
        <v>64</v>
      </c>
      <c r="K621" s="37" t="s">
        <v>123</v>
      </c>
      <c r="L621" s="37" t="s">
        <v>45</v>
      </c>
      <c r="M621" s="38" t="s">
        <v>122</v>
      </c>
      <c r="N621" s="38"/>
      <c r="O621" s="37">
        <v>40</v>
      </c>
      <c r="P621" s="1168" t="s">
        <v>1007</v>
      </c>
      <c r="Q621" s="839"/>
      <c r="R621" s="839"/>
      <c r="S621" s="839"/>
      <c r="T621" s="84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8" si="124"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32" t="s">
        <v>1008</v>
      </c>
      <c r="AG621" s="78"/>
      <c r="AJ621" s="84" t="s">
        <v>45</v>
      </c>
      <c r="AK621" s="84">
        <v>0</v>
      </c>
      <c r="BB621" s="733" t="s">
        <v>66</v>
      </c>
      <c r="BM621" s="78">
        <f t="shared" ref="BM621:BM628" si="125">IFERROR(X621*I621/H621,"0")</f>
        <v>0</v>
      </c>
      <c r="BN621" s="78">
        <f t="shared" ref="BN621:BN628" si="126">IFERROR(Y621*I621/H621,"0")</f>
        <v>0</v>
      </c>
      <c r="BO621" s="78">
        <f t="shared" ref="BO621:BO628" si="127">IFERROR(1/J621*(X621/H621),"0")</f>
        <v>0</v>
      </c>
      <c r="BP621" s="78">
        <f t="shared" ref="BP621:BP628" si="128">IFERROR(1/J621*(Y621/H621),"0")</f>
        <v>0</v>
      </c>
    </row>
    <row r="622" spans="1:68" ht="27" customHeight="1" x14ac:dyDescent="0.25">
      <c r="A622" s="63" t="s">
        <v>1005</v>
      </c>
      <c r="B622" s="63" t="s">
        <v>1009</v>
      </c>
      <c r="C622" s="36">
        <v>4301051887</v>
      </c>
      <c r="D622" s="837">
        <v>4640242180533</v>
      </c>
      <c r="E622" s="837"/>
      <c r="F622" s="62">
        <v>1.3</v>
      </c>
      <c r="G622" s="37">
        <v>6</v>
      </c>
      <c r="H622" s="62">
        <v>7.8</v>
      </c>
      <c r="I622" s="62">
        <v>8.3190000000000008</v>
      </c>
      <c r="J622" s="37">
        <v>64</v>
      </c>
      <c r="K622" s="37" t="s">
        <v>123</v>
      </c>
      <c r="L622" s="37" t="s">
        <v>45</v>
      </c>
      <c r="M622" s="38" t="s">
        <v>122</v>
      </c>
      <c r="N622" s="38"/>
      <c r="O622" s="37">
        <v>45</v>
      </c>
      <c r="P622" s="1169" t="s">
        <v>1010</v>
      </c>
      <c r="Q622" s="839"/>
      <c r="R622" s="839"/>
      <c r="S622" s="839"/>
      <c r="T622" s="84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4"/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1008</v>
      </c>
      <c r="AG622" s="78"/>
      <c r="AJ622" s="84" t="s">
        <v>45</v>
      </c>
      <c r="AK622" s="84">
        <v>0</v>
      </c>
      <c r="BB622" s="735" t="s">
        <v>66</v>
      </c>
      <c r="BM622" s="78">
        <f t="shared" si="125"/>
        <v>0</v>
      </c>
      <c r="BN622" s="78">
        <f t="shared" si="126"/>
        <v>0</v>
      </c>
      <c r="BO622" s="78">
        <f t="shared" si="127"/>
        <v>0</v>
      </c>
      <c r="BP622" s="78">
        <f t="shared" si="128"/>
        <v>0</v>
      </c>
    </row>
    <row r="623" spans="1:68" ht="27" customHeight="1" x14ac:dyDescent="0.25">
      <c r="A623" s="63" t="s">
        <v>1011</v>
      </c>
      <c r="B623" s="63" t="s">
        <v>1012</v>
      </c>
      <c r="C623" s="36">
        <v>4301051510</v>
      </c>
      <c r="D623" s="837">
        <v>4640242180540</v>
      </c>
      <c r="E623" s="837"/>
      <c r="F623" s="62">
        <v>1.3</v>
      </c>
      <c r="G623" s="37">
        <v>6</v>
      </c>
      <c r="H623" s="62">
        <v>7.8</v>
      </c>
      <c r="I623" s="62">
        <v>8.3190000000000008</v>
      </c>
      <c r="J623" s="37">
        <v>64</v>
      </c>
      <c r="K623" s="37" t="s">
        <v>123</v>
      </c>
      <c r="L623" s="37" t="s">
        <v>45</v>
      </c>
      <c r="M623" s="38" t="s">
        <v>82</v>
      </c>
      <c r="N623" s="38"/>
      <c r="O623" s="37">
        <v>30</v>
      </c>
      <c r="P623" s="1170" t="s">
        <v>1013</v>
      </c>
      <c r="Q623" s="839"/>
      <c r="R623" s="839"/>
      <c r="S623" s="839"/>
      <c r="T623" s="84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4"/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1014</v>
      </c>
      <c r="AG623" s="78"/>
      <c r="AJ623" s="84" t="s">
        <v>45</v>
      </c>
      <c r="AK623" s="84">
        <v>0</v>
      </c>
      <c r="BB623" s="737" t="s">
        <v>66</v>
      </c>
      <c r="BM623" s="78">
        <f t="shared" si="125"/>
        <v>0</v>
      </c>
      <c r="BN623" s="78">
        <f t="shared" si="126"/>
        <v>0</v>
      </c>
      <c r="BO623" s="78">
        <f t="shared" si="127"/>
        <v>0</v>
      </c>
      <c r="BP623" s="78">
        <f t="shared" si="128"/>
        <v>0</v>
      </c>
    </row>
    <row r="624" spans="1:68" ht="27" customHeight="1" x14ac:dyDescent="0.25">
      <c r="A624" s="63" t="s">
        <v>1011</v>
      </c>
      <c r="B624" s="63" t="s">
        <v>1015</v>
      </c>
      <c r="C624" s="36">
        <v>4301051933</v>
      </c>
      <c r="D624" s="837">
        <v>4640242180540</v>
      </c>
      <c r="E624" s="837"/>
      <c r="F624" s="62">
        <v>1.3</v>
      </c>
      <c r="G624" s="37">
        <v>6</v>
      </c>
      <c r="H624" s="62">
        <v>7.8</v>
      </c>
      <c r="I624" s="62">
        <v>8.3190000000000008</v>
      </c>
      <c r="J624" s="37">
        <v>64</v>
      </c>
      <c r="K624" s="37" t="s">
        <v>123</v>
      </c>
      <c r="L624" s="37" t="s">
        <v>45</v>
      </c>
      <c r="M624" s="38" t="s">
        <v>122</v>
      </c>
      <c r="N624" s="38"/>
      <c r="O624" s="37">
        <v>45</v>
      </c>
      <c r="P624" s="1171" t="s">
        <v>1016</v>
      </c>
      <c r="Q624" s="839"/>
      <c r="R624" s="839"/>
      <c r="S624" s="839"/>
      <c r="T624" s="84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4"/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38" t="s">
        <v>1014</v>
      </c>
      <c r="AG624" s="78"/>
      <c r="AJ624" s="84" t="s">
        <v>45</v>
      </c>
      <c r="AK624" s="84">
        <v>0</v>
      </c>
      <c r="BB624" s="739" t="s">
        <v>66</v>
      </c>
      <c r="BM624" s="78">
        <f t="shared" si="125"/>
        <v>0</v>
      </c>
      <c r="BN624" s="78">
        <f t="shared" si="126"/>
        <v>0</v>
      </c>
      <c r="BO624" s="78">
        <f t="shared" si="127"/>
        <v>0</v>
      </c>
      <c r="BP624" s="78">
        <f t="shared" si="128"/>
        <v>0</v>
      </c>
    </row>
    <row r="625" spans="1:68" ht="27" customHeight="1" x14ac:dyDescent="0.25">
      <c r="A625" s="63" t="s">
        <v>1017</v>
      </c>
      <c r="B625" s="63" t="s">
        <v>1018</v>
      </c>
      <c r="C625" s="36">
        <v>4301051390</v>
      </c>
      <c r="D625" s="837">
        <v>4640242181233</v>
      </c>
      <c r="E625" s="837"/>
      <c r="F625" s="62">
        <v>0.3</v>
      </c>
      <c r="G625" s="37">
        <v>6</v>
      </c>
      <c r="H625" s="62">
        <v>1.8</v>
      </c>
      <c r="I625" s="62">
        <v>1.984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72" t="s">
        <v>1019</v>
      </c>
      <c r="Q625" s="839"/>
      <c r="R625" s="839"/>
      <c r="S625" s="839"/>
      <c r="T625" s="84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4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1008</v>
      </c>
      <c r="AG625" s="78"/>
      <c r="AJ625" s="84" t="s">
        <v>45</v>
      </c>
      <c r="AK625" s="84">
        <v>0</v>
      </c>
      <c r="BB625" s="741" t="s">
        <v>66</v>
      </c>
      <c r="BM625" s="78">
        <f t="shared" si="125"/>
        <v>0</v>
      </c>
      <c r="BN625" s="78">
        <f t="shared" si="126"/>
        <v>0</v>
      </c>
      <c r="BO625" s="78">
        <f t="shared" si="127"/>
        <v>0</v>
      </c>
      <c r="BP625" s="78">
        <f t="shared" si="128"/>
        <v>0</v>
      </c>
    </row>
    <row r="626" spans="1:68" ht="27" customHeight="1" x14ac:dyDescent="0.25">
      <c r="A626" s="63" t="s">
        <v>1017</v>
      </c>
      <c r="B626" s="63" t="s">
        <v>1020</v>
      </c>
      <c r="C626" s="36">
        <v>4301051920</v>
      </c>
      <c r="D626" s="837">
        <v>4640242181233</v>
      </c>
      <c r="E626" s="837"/>
      <c r="F626" s="62">
        <v>0.3</v>
      </c>
      <c r="G626" s="37">
        <v>6</v>
      </c>
      <c r="H626" s="62">
        <v>1.8</v>
      </c>
      <c r="I626" s="62">
        <v>2.0640000000000001</v>
      </c>
      <c r="J626" s="37">
        <v>182</v>
      </c>
      <c r="K626" s="37" t="s">
        <v>88</v>
      </c>
      <c r="L626" s="37" t="s">
        <v>45</v>
      </c>
      <c r="M626" s="38" t="s">
        <v>163</v>
      </c>
      <c r="N626" s="38"/>
      <c r="O626" s="37">
        <v>45</v>
      </c>
      <c r="P626" s="1173" t="s">
        <v>1021</v>
      </c>
      <c r="Q626" s="839"/>
      <c r="R626" s="839"/>
      <c r="S626" s="839"/>
      <c r="T626" s="84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4"/>
        <v>0</v>
      </c>
      <c r="Z626" s="41" t="str">
        <f>IFERROR(IF(Y626=0,"",ROUNDUP(Y626/H626,0)*0.00651),"")</f>
        <v/>
      </c>
      <c r="AA626" s="68" t="s">
        <v>45</v>
      </c>
      <c r="AB626" s="69" t="s">
        <v>45</v>
      </c>
      <c r="AC626" s="742" t="s">
        <v>1008</v>
      </c>
      <c r="AG626" s="78"/>
      <c r="AJ626" s="84" t="s">
        <v>45</v>
      </c>
      <c r="AK626" s="84">
        <v>0</v>
      </c>
      <c r="BB626" s="743" t="s">
        <v>66</v>
      </c>
      <c r="BM626" s="78">
        <f t="shared" si="125"/>
        <v>0</v>
      </c>
      <c r="BN626" s="78">
        <f t="shared" si="126"/>
        <v>0</v>
      </c>
      <c r="BO626" s="78">
        <f t="shared" si="127"/>
        <v>0</v>
      </c>
      <c r="BP626" s="78">
        <f t="shared" si="128"/>
        <v>0</v>
      </c>
    </row>
    <row r="627" spans="1:68" ht="27" customHeight="1" x14ac:dyDescent="0.25">
      <c r="A627" s="63" t="s">
        <v>1022</v>
      </c>
      <c r="B627" s="63" t="s">
        <v>1023</v>
      </c>
      <c r="C627" s="36">
        <v>4301051448</v>
      </c>
      <c r="D627" s="837">
        <v>4640242181226</v>
      </c>
      <c r="E627" s="837"/>
      <c r="F627" s="62">
        <v>0.3</v>
      </c>
      <c r="G627" s="37">
        <v>6</v>
      </c>
      <c r="H627" s="62">
        <v>1.8</v>
      </c>
      <c r="I627" s="62">
        <v>1.972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30</v>
      </c>
      <c r="P627" s="1174" t="s">
        <v>1024</v>
      </c>
      <c r="Q627" s="839"/>
      <c r="R627" s="839"/>
      <c r="S627" s="839"/>
      <c r="T627" s="84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44" t="s">
        <v>1014</v>
      </c>
      <c r="AG627" s="78"/>
      <c r="AJ627" s="84" t="s">
        <v>45</v>
      </c>
      <c r="AK627" s="84">
        <v>0</v>
      </c>
      <c r="BB627" s="745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1022</v>
      </c>
      <c r="B628" s="63" t="s">
        <v>1025</v>
      </c>
      <c r="C628" s="36">
        <v>4301051921</v>
      </c>
      <c r="D628" s="837">
        <v>4640242181226</v>
      </c>
      <c r="E628" s="837"/>
      <c r="F628" s="62">
        <v>0.3</v>
      </c>
      <c r="G628" s="37">
        <v>6</v>
      </c>
      <c r="H628" s="62">
        <v>1.8</v>
      </c>
      <c r="I628" s="62">
        <v>2.052</v>
      </c>
      <c r="J628" s="37">
        <v>182</v>
      </c>
      <c r="K628" s="37" t="s">
        <v>88</v>
      </c>
      <c r="L628" s="37" t="s">
        <v>45</v>
      </c>
      <c r="M628" s="38" t="s">
        <v>163</v>
      </c>
      <c r="N628" s="38"/>
      <c r="O628" s="37">
        <v>45</v>
      </c>
      <c r="P628" s="1175" t="s">
        <v>1026</v>
      </c>
      <c r="Q628" s="839"/>
      <c r="R628" s="839"/>
      <c r="S628" s="839"/>
      <c r="T628" s="84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IFERROR(IF(Y628=0,"",ROUNDUP(Y628/H628,0)*0.00651),"")</f>
        <v/>
      </c>
      <c r="AA628" s="68" t="s">
        <v>45</v>
      </c>
      <c r="AB628" s="69" t="s">
        <v>45</v>
      </c>
      <c r="AC628" s="746" t="s">
        <v>1014</v>
      </c>
      <c r="AG628" s="78"/>
      <c r="AJ628" s="84" t="s">
        <v>45</v>
      </c>
      <c r="AK628" s="84">
        <v>0</v>
      </c>
      <c r="BB628" s="747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x14ac:dyDescent="0.2">
      <c r="A629" s="844"/>
      <c r="B629" s="844"/>
      <c r="C629" s="844"/>
      <c r="D629" s="844"/>
      <c r="E629" s="844"/>
      <c r="F629" s="844"/>
      <c r="G629" s="844"/>
      <c r="H629" s="844"/>
      <c r="I629" s="844"/>
      <c r="J629" s="844"/>
      <c r="K629" s="844"/>
      <c r="L629" s="844"/>
      <c r="M629" s="844"/>
      <c r="N629" s="844"/>
      <c r="O629" s="845"/>
      <c r="P629" s="841" t="s">
        <v>40</v>
      </c>
      <c r="Q629" s="842"/>
      <c r="R629" s="842"/>
      <c r="S629" s="842"/>
      <c r="T629" s="842"/>
      <c r="U629" s="842"/>
      <c r="V629" s="843"/>
      <c r="W629" s="42" t="s">
        <v>39</v>
      </c>
      <c r="X629" s="43">
        <f>IFERROR(X621/H621,"0")+IFERROR(X622/H622,"0")+IFERROR(X623/H623,"0")+IFERROR(X624/H624,"0")+IFERROR(X625/H625,"0")+IFERROR(X626/H626,"0")+IFERROR(X627/H627,"0")+IFERROR(X628/H628,"0")</f>
        <v>0</v>
      </c>
      <c r="Y629" s="43">
        <f>IFERROR(Y621/H621,"0")+IFERROR(Y622/H622,"0")+IFERROR(Y623/H623,"0")+IFERROR(Y624/H624,"0")+IFERROR(Y625/H625,"0")+IFERROR(Y626/H626,"0")+IFERROR(Y627/H627,"0")+IFERROR(Y628/H628,"0")</f>
        <v>0</v>
      </c>
      <c r="Z629" s="43">
        <f>IFERROR(IF(Z621="",0,Z621),"0")+IFERROR(IF(Z622="",0,Z622),"0")+IFERROR(IF(Z623="",0,Z623),"0")+IFERROR(IF(Z624="",0,Z624),"0")+IFERROR(IF(Z625="",0,Z625),"0")+IFERROR(IF(Z626="",0,Z626),"0")+IFERROR(IF(Z627="",0,Z627),"0")+IFERROR(IF(Z628="",0,Z628),"0")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44"/>
      <c r="B630" s="844"/>
      <c r="C630" s="844"/>
      <c r="D630" s="844"/>
      <c r="E630" s="844"/>
      <c r="F630" s="844"/>
      <c r="G630" s="844"/>
      <c r="H630" s="844"/>
      <c r="I630" s="844"/>
      <c r="J630" s="844"/>
      <c r="K630" s="844"/>
      <c r="L630" s="844"/>
      <c r="M630" s="844"/>
      <c r="N630" s="844"/>
      <c r="O630" s="845"/>
      <c r="P630" s="841" t="s">
        <v>40</v>
      </c>
      <c r="Q630" s="842"/>
      <c r="R630" s="842"/>
      <c r="S630" s="842"/>
      <c r="T630" s="842"/>
      <c r="U630" s="842"/>
      <c r="V630" s="843"/>
      <c r="W630" s="42" t="s">
        <v>0</v>
      </c>
      <c r="X630" s="43">
        <f>IFERROR(SUM(X621:X628),"0")</f>
        <v>0</v>
      </c>
      <c r="Y630" s="43">
        <f>IFERROR(SUM(Y621:Y628),"0")</f>
        <v>0</v>
      </c>
      <c r="Z630" s="42"/>
      <c r="AA630" s="67"/>
      <c r="AB630" s="67"/>
      <c r="AC630" s="67"/>
    </row>
    <row r="631" spans="1:68" ht="14.25" customHeight="1" x14ac:dyDescent="0.25">
      <c r="A631" s="836" t="s">
        <v>209</v>
      </c>
      <c r="B631" s="836"/>
      <c r="C631" s="836"/>
      <c r="D631" s="836"/>
      <c r="E631" s="836"/>
      <c r="F631" s="836"/>
      <c r="G631" s="836"/>
      <c r="H631" s="836"/>
      <c r="I631" s="836"/>
      <c r="J631" s="836"/>
      <c r="K631" s="836"/>
      <c r="L631" s="836"/>
      <c r="M631" s="836"/>
      <c r="N631" s="836"/>
      <c r="O631" s="836"/>
      <c r="P631" s="836"/>
      <c r="Q631" s="836"/>
      <c r="R631" s="836"/>
      <c r="S631" s="836"/>
      <c r="T631" s="836"/>
      <c r="U631" s="836"/>
      <c r="V631" s="836"/>
      <c r="W631" s="836"/>
      <c r="X631" s="836"/>
      <c r="Y631" s="836"/>
      <c r="Z631" s="836"/>
      <c r="AA631" s="66"/>
      <c r="AB631" s="66"/>
      <c r="AC631" s="80"/>
    </row>
    <row r="632" spans="1:68" ht="27" customHeight="1" x14ac:dyDescent="0.25">
      <c r="A632" s="63" t="s">
        <v>1027</v>
      </c>
      <c r="B632" s="63" t="s">
        <v>1028</v>
      </c>
      <c r="C632" s="36">
        <v>4301060408</v>
      </c>
      <c r="D632" s="837">
        <v>4640242180120</v>
      </c>
      <c r="E632" s="837"/>
      <c r="F632" s="62">
        <v>1.3</v>
      </c>
      <c r="G632" s="37">
        <v>6</v>
      </c>
      <c r="H632" s="62">
        <v>7.8</v>
      </c>
      <c r="I632" s="62">
        <v>8.2349999999999994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40</v>
      </c>
      <c r="P632" s="1176" t="s">
        <v>1029</v>
      </c>
      <c r="Q632" s="839"/>
      <c r="R632" s="839"/>
      <c r="S632" s="839"/>
      <c r="T632" s="84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1030</v>
      </c>
      <c r="AG632" s="78"/>
      <c r="AJ632" s="84" t="s">
        <v>45</v>
      </c>
      <c r="AK632" s="84">
        <v>0</v>
      </c>
      <c r="BB632" s="749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1027</v>
      </c>
      <c r="B633" s="63" t="s">
        <v>1031</v>
      </c>
      <c r="C633" s="36">
        <v>4301060354</v>
      </c>
      <c r="D633" s="837">
        <v>4640242180120</v>
      </c>
      <c r="E633" s="837"/>
      <c r="F633" s="62">
        <v>1.3</v>
      </c>
      <c r="G633" s="37">
        <v>6</v>
      </c>
      <c r="H633" s="62">
        <v>7.8</v>
      </c>
      <c r="I633" s="62">
        <v>8.2349999999999994</v>
      </c>
      <c r="J633" s="37">
        <v>64</v>
      </c>
      <c r="K633" s="37" t="s">
        <v>123</v>
      </c>
      <c r="L633" s="37" t="s">
        <v>45</v>
      </c>
      <c r="M633" s="38" t="s">
        <v>82</v>
      </c>
      <c r="N633" s="38"/>
      <c r="O633" s="37">
        <v>40</v>
      </c>
      <c r="P633" s="1177" t="s">
        <v>1032</v>
      </c>
      <c r="Q633" s="839"/>
      <c r="R633" s="839"/>
      <c r="S633" s="839"/>
      <c r="T633" s="84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1030</v>
      </c>
      <c r="AG633" s="78"/>
      <c r="AJ633" s="84" t="s">
        <v>45</v>
      </c>
      <c r="AK633" s="84">
        <v>0</v>
      </c>
      <c r="BB633" s="751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1033</v>
      </c>
      <c r="B634" s="63" t="s">
        <v>1034</v>
      </c>
      <c r="C634" s="36">
        <v>4301060407</v>
      </c>
      <c r="D634" s="837">
        <v>4640242180137</v>
      </c>
      <c r="E634" s="837"/>
      <c r="F634" s="62">
        <v>1.3</v>
      </c>
      <c r="G634" s="37">
        <v>6</v>
      </c>
      <c r="H634" s="62">
        <v>7.8</v>
      </c>
      <c r="I634" s="62">
        <v>8.2349999999999994</v>
      </c>
      <c r="J634" s="37">
        <v>64</v>
      </c>
      <c r="K634" s="37" t="s">
        <v>123</v>
      </c>
      <c r="L634" s="37" t="s">
        <v>45</v>
      </c>
      <c r="M634" s="38" t="s">
        <v>82</v>
      </c>
      <c r="N634" s="38"/>
      <c r="O634" s="37">
        <v>40</v>
      </c>
      <c r="P634" s="1178" t="s">
        <v>1035</v>
      </c>
      <c r="Q634" s="839"/>
      <c r="R634" s="839"/>
      <c r="S634" s="839"/>
      <c r="T634" s="84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IFERROR(IF(Y634=0,"",ROUNDUP(Y634/H634,0)*0.01898),"")</f>
        <v/>
      </c>
      <c r="AA634" s="68" t="s">
        <v>45</v>
      </c>
      <c r="AB634" s="69" t="s">
        <v>45</v>
      </c>
      <c r="AC634" s="752" t="s">
        <v>1036</v>
      </c>
      <c r="AG634" s="78"/>
      <c r="AJ634" s="84" t="s">
        <v>45</v>
      </c>
      <c r="AK634" s="84">
        <v>0</v>
      </c>
      <c r="BB634" s="753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1033</v>
      </c>
      <c r="B635" s="63" t="s">
        <v>1037</v>
      </c>
      <c r="C635" s="36">
        <v>4301060355</v>
      </c>
      <c r="D635" s="837">
        <v>4640242180137</v>
      </c>
      <c r="E635" s="837"/>
      <c r="F635" s="62">
        <v>1.3</v>
      </c>
      <c r="G635" s="37">
        <v>6</v>
      </c>
      <c r="H635" s="62">
        <v>7.8</v>
      </c>
      <c r="I635" s="62">
        <v>8.2349999999999994</v>
      </c>
      <c r="J635" s="37">
        <v>64</v>
      </c>
      <c r="K635" s="37" t="s">
        <v>123</v>
      </c>
      <c r="L635" s="37" t="s">
        <v>45</v>
      </c>
      <c r="M635" s="38" t="s">
        <v>82</v>
      </c>
      <c r="N635" s="38"/>
      <c r="O635" s="37">
        <v>40</v>
      </c>
      <c r="P635" s="1179" t="s">
        <v>1038</v>
      </c>
      <c r="Q635" s="839"/>
      <c r="R635" s="839"/>
      <c r="S635" s="839"/>
      <c r="T635" s="84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4" t="s">
        <v>1036</v>
      </c>
      <c r="AG635" s="78"/>
      <c r="AJ635" s="84" t="s">
        <v>45</v>
      </c>
      <c r="AK635" s="84">
        <v>0</v>
      </c>
      <c r="BB635" s="755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44"/>
      <c r="B636" s="844"/>
      <c r="C636" s="844"/>
      <c r="D636" s="844"/>
      <c r="E636" s="844"/>
      <c r="F636" s="844"/>
      <c r="G636" s="844"/>
      <c r="H636" s="844"/>
      <c r="I636" s="844"/>
      <c r="J636" s="844"/>
      <c r="K636" s="844"/>
      <c r="L636" s="844"/>
      <c r="M636" s="844"/>
      <c r="N636" s="844"/>
      <c r="O636" s="845"/>
      <c r="P636" s="841" t="s">
        <v>40</v>
      </c>
      <c r="Q636" s="842"/>
      <c r="R636" s="842"/>
      <c r="S636" s="842"/>
      <c r="T636" s="842"/>
      <c r="U636" s="842"/>
      <c r="V636" s="84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44"/>
      <c r="B637" s="844"/>
      <c r="C637" s="844"/>
      <c r="D637" s="844"/>
      <c r="E637" s="844"/>
      <c r="F637" s="844"/>
      <c r="G637" s="844"/>
      <c r="H637" s="844"/>
      <c r="I637" s="844"/>
      <c r="J637" s="844"/>
      <c r="K637" s="844"/>
      <c r="L637" s="844"/>
      <c r="M637" s="844"/>
      <c r="N637" s="844"/>
      <c r="O637" s="845"/>
      <c r="P637" s="841" t="s">
        <v>40</v>
      </c>
      <c r="Q637" s="842"/>
      <c r="R637" s="842"/>
      <c r="S637" s="842"/>
      <c r="T637" s="842"/>
      <c r="U637" s="842"/>
      <c r="V637" s="84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6.5" customHeight="1" x14ac:dyDescent="0.25">
      <c r="A638" s="835" t="s">
        <v>1039</v>
      </c>
      <c r="B638" s="835"/>
      <c r="C638" s="835"/>
      <c r="D638" s="835"/>
      <c r="E638" s="835"/>
      <c r="F638" s="835"/>
      <c r="G638" s="835"/>
      <c r="H638" s="835"/>
      <c r="I638" s="835"/>
      <c r="J638" s="835"/>
      <c r="K638" s="835"/>
      <c r="L638" s="835"/>
      <c r="M638" s="835"/>
      <c r="N638" s="835"/>
      <c r="O638" s="835"/>
      <c r="P638" s="835"/>
      <c r="Q638" s="835"/>
      <c r="R638" s="835"/>
      <c r="S638" s="835"/>
      <c r="T638" s="835"/>
      <c r="U638" s="835"/>
      <c r="V638" s="835"/>
      <c r="W638" s="835"/>
      <c r="X638" s="835"/>
      <c r="Y638" s="835"/>
      <c r="Z638" s="835"/>
      <c r="AA638" s="65"/>
      <c r="AB638" s="65"/>
      <c r="AC638" s="79"/>
    </row>
    <row r="639" spans="1:68" ht="14.25" customHeight="1" x14ac:dyDescent="0.25">
      <c r="A639" s="836" t="s">
        <v>118</v>
      </c>
      <c r="B639" s="836"/>
      <c r="C639" s="836"/>
      <c r="D639" s="836"/>
      <c r="E639" s="836"/>
      <c r="F639" s="836"/>
      <c r="G639" s="836"/>
      <c r="H639" s="836"/>
      <c r="I639" s="836"/>
      <c r="J639" s="836"/>
      <c r="K639" s="836"/>
      <c r="L639" s="836"/>
      <c r="M639" s="836"/>
      <c r="N639" s="836"/>
      <c r="O639" s="836"/>
      <c r="P639" s="836"/>
      <c r="Q639" s="836"/>
      <c r="R639" s="836"/>
      <c r="S639" s="836"/>
      <c r="T639" s="836"/>
      <c r="U639" s="836"/>
      <c r="V639" s="836"/>
      <c r="W639" s="836"/>
      <c r="X639" s="836"/>
      <c r="Y639" s="836"/>
      <c r="Z639" s="836"/>
      <c r="AA639" s="66"/>
      <c r="AB639" s="66"/>
      <c r="AC639" s="80"/>
    </row>
    <row r="640" spans="1:68" ht="27" customHeight="1" x14ac:dyDescent="0.25">
      <c r="A640" s="63" t="s">
        <v>1040</v>
      </c>
      <c r="B640" s="63" t="s">
        <v>1041</v>
      </c>
      <c r="C640" s="36">
        <v>4301011951</v>
      </c>
      <c r="D640" s="837">
        <v>4640242180045</v>
      </c>
      <c r="E640" s="837"/>
      <c r="F640" s="62">
        <v>1.5</v>
      </c>
      <c r="G640" s="37">
        <v>8</v>
      </c>
      <c r="H640" s="62">
        <v>12</v>
      </c>
      <c r="I640" s="62">
        <v>12.435</v>
      </c>
      <c r="J640" s="37">
        <v>64</v>
      </c>
      <c r="K640" s="37" t="s">
        <v>123</v>
      </c>
      <c r="L640" s="37" t="s">
        <v>45</v>
      </c>
      <c r="M640" s="38" t="s">
        <v>126</v>
      </c>
      <c r="N640" s="38"/>
      <c r="O640" s="37">
        <v>55</v>
      </c>
      <c r="P640" s="1180" t="s">
        <v>1042</v>
      </c>
      <c r="Q640" s="839"/>
      <c r="R640" s="839"/>
      <c r="S640" s="839"/>
      <c r="T640" s="84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IFERROR(IF(Y640=0,"",ROUNDUP(Y640/H640,0)*0.01898),"")</f>
        <v/>
      </c>
      <c r="AA640" s="68" t="s">
        <v>45</v>
      </c>
      <c r="AB640" s="69" t="s">
        <v>45</v>
      </c>
      <c r="AC640" s="756" t="s">
        <v>1043</v>
      </c>
      <c r="AG640" s="78"/>
      <c r="AJ640" s="84" t="s">
        <v>45</v>
      </c>
      <c r="AK640" s="84">
        <v>0</v>
      </c>
      <c r="BB640" s="757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1044</v>
      </c>
      <c r="B641" s="63" t="s">
        <v>1045</v>
      </c>
      <c r="C641" s="36">
        <v>4301011950</v>
      </c>
      <c r="D641" s="837">
        <v>4640242180601</v>
      </c>
      <c r="E641" s="837"/>
      <c r="F641" s="62">
        <v>1.5</v>
      </c>
      <c r="G641" s="37">
        <v>8</v>
      </c>
      <c r="H641" s="62">
        <v>12</v>
      </c>
      <c r="I641" s="62">
        <v>12.435</v>
      </c>
      <c r="J641" s="37">
        <v>64</v>
      </c>
      <c r="K641" s="37" t="s">
        <v>123</v>
      </c>
      <c r="L641" s="37" t="s">
        <v>45</v>
      </c>
      <c r="M641" s="38" t="s">
        <v>126</v>
      </c>
      <c r="N641" s="38"/>
      <c r="O641" s="37">
        <v>55</v>
      </c>
      <c r="P641" s="1181" t="s">
        <v>1046</v>
      </c>
      <c r="Q641" s="839"/>
      <c r="R641" s="839"/>
      <c r="S641" s="839"/>
      <c r="T641" s="84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58" t="s">
        <v>1047</v>
      </c>
      <c r="AG641" s="78"/>
      <c r="AJ641" s="84" t="s">
        <v>45</v>
      </c>
      <c r="AK641" s="84">
        <v>0</v>
      </c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4"/>
      <c r="B642" s="844"/>
      <c r="C642" s="844"/>
      <c r="D642" s="844"/>
      <c r="E642" s="844"/>
      <c r="F642" s="844"/>
      <c r="G642" s="844"/>
      <c r="H642" s="844"/>
      <c r="I642" s="844"/>
      <c r="J642" s="844"/>
      <c r="K642" s="844"/>
      <c r="L642" s="844"/>
      <c r="M642" s="844"/>
      <c r="N642" s="844"/>
      <c r="O642" s="845"/>
      <c r="P642" s="841" t="s">
        <v>40</v>
      </c>
      <c r="Q642" s="842"/>
      <c r="R642" s="842"/>
      <c r="S642" s="842"/>
      <c r="T642" s="842"/>
      <c r="U642" s="842"/>
      <c r="V642" s="843"/>
      <c r="W642" s="42" t="s">
        <v>39</v>
      </c>
      <c r="X642" s="43">
        <f>IFERROR(X640/H640,"0")+IFERROR(X641/H641,"0")</f>
        <v>0</v>
      </c>
      <c r="Y642" s="43">
        <f>IFERROR(Y640/H640,"0")+IFERROR(Y641/H641,"0")</f>
        <v>0</v>
      </c>
      <c r="Z642" s="43">
        <f>IFERROR(IF(Z640="",0,Z640),"0")+IFERROR(IF(Z641="",0,Z641),"0")</f>
        <v>0</v>
      </c>
      <c r="AA642" s="67"/>
      <c r="AB642" s="67"/>
      <c r="AC642" s="67"/>
    </row>
    <row r="643" spans="1:68" x14ac:dyDescent="0.2">
      <c r="A643" s="844"/>
      <c r="B643" s="844"/>
      <c r="C643" s="844"/>
      <c r="D643" s="844"/>
      <c r="E643" s="844"/>
      <c r="F643" s="844"/>
      <c r="G643" s="844"/>
      <c r="H643" s="844"/>
      <c r="I643" s="844"/>
      <c r="J643" s="844"/>
      <c r="K643" s="844"/>
      <c r="L643" s="844"/>
      <c r="M643" s="844"/>
      <c r="N643" s="844"/>
      <c r="O643" s="845"/>
      <c r="P643" s="841" t="s">
        <v>40</v>
      </c>
      <c r="Q643" s="842"/>
      <c r="R643" s="842"/>
      <c r="S643" s="842"/>
      <c r="T643" s="842"/>
      <c r="U643" s="842"/>
      <c r="V643" s="843"/>
      <c r="W643" s="42" t="s">
        <v>0</v>
      </c>
      <c r="X643" s="43">
        <f>IFERROR(SUM(X640:X641),"0")</f>
        <v>0</v>
      </c>
      <c r="Y643" s="43">
        <f>IFERROR(SUM(Y640:Y641),"0")</f>
        <v>0</v>
      </c>
      <c r="Z643" s="42"/>
      <c r="AA643" s="67"/>
      <c r="AB643" s="67"/>
      <c r="AC643" s="67"/>
    </row>
    <row r="644" spans="1:68" ht="14.25" customHeight="1" x14ac:dyDescent="0.25">
      <c r="A644" s="836" t="s">
        <v>166</v>
      </c>
      <c r="B644" s="836"/>
      <c r="C644" s="836"/>
      <c r="D644" s="836"/>
      <c r="E644" s="836"/>
      <c r="F644" s="836"/>
      <c r="G644" s="836"/>
      <c r="H644" s="836"/>
      <c r="I644" s="836"/>
      <c r="J644" s="836"/>
      <c r="K644" s="836"/>
      <c r="L644" s="836"/>
      <c r="M644" s="836"/>
      <c r="N644" s="836"/>
      <c r="O644" s="836"/>
      <c r="P644" s="836"/>
      <c r="Q644" s="836"/>
      <c r="R644" s="836"/>
      <c r="S644" s="836"/>
      <c r="T644" s="836"/>
      <c r="U644" s="836"/>
      <c r="V644" s="836"/>
      <c r="W644" s="836"/>
      <c r="X644" s="836"/>
      <c r="Y644" s="836"/>
      <c r="Z644" s="836"/>
      <c r="AA644" s="66"/>
      <c r="AB644" s="66"/>
      <c r="AC644" s="80"/>
    </row>
    <row r="645" spans="1:68" ht="27" customHeight="1" x14ac:dyDescent="0.25">
      <c r="A645" s="63" t="s">
        <v>1048</v>
      </c>
      <c r="B645" s="63" t="s">
        <v>1049</v>
      </c>
      <c r="C645" s="36">
        <v>4301020314</v>
      </c>
      <c r="D645" s="837">
        <v>4640242180090</v>
      </c>
      <c r="E645" s="837"/>
      <c r="F645" s="62">
        <v>1.5</v>
      </c>
      <c r="G645" s="37">
        <v>8</v>
      </c>
      <c r="H645" s="62">
        <v>12</v>
      </c>
      <c r="I645" s="62">
        <v>12.435</v>
      </c>
      <c r="J645" s="37">
        <v>64</v>
      </c>
      <c r="K645" s="37" t="s">
        <v>123</v>
      </c>
      <c r="L645" s="37" t="s">
        <v>45</v>
      </c>
      <c r="M645" s="38" t="s">
        <v>126</v>
      </c>
      <c r="N645" s="38"/>
      <c r="O645" s="37">
        <v>50</v>
      </c>
      <c r="P645" s="1183" t="s">
        <v>1050</v>
      </c>
      <c r="Q645" s="839"/>
      <c r="R645" s="839"/>
      <c r="S645" s="839"/>
      <c r="T645" s="84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60" t="s">
        <v>1051</v>
      </c>
      <c r="AG645" s="78"/>
      <c r="AJ645" s="84" t="s">
        <v>45</v>
      </c>
      <c r="AK645" s="84">
        <v>0</v>
      </c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4"/>
      <c r="B646" s="844"/>
      <c r="C646" s="844"/>
      <c r="D646" s="844"/>
      <c r="E646" s="844"/>
      <c r="F646" s="844"/>
      <c r="G646" s="844"/>
      <c r="H646" s="844"/>
      <c r="I646" s="844"/>
      <c r="J646" s="844"/>
      <c r="K646" s="844"/>
      <c r="L646" s="844"/>
      <c r="M646" s="844"/>
      <c r="N646" s="844"/>
      <c r="O646" s="845"/>
      <c r="P646" s="841" t="s">
        <v>40</v>
      </c>
      <c r="Q646" s="842"/>
      <c r="R646" s="842"/>
      <c r="S646" s="842"/>
      <c r="T646" s="842"/>
      <c r="U646" s="842"/>
      <c r="V646" s="843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4"/>
      <c r="B647" s="844"/>
      <c r="C647" s="844"/>
      <c r="D647" s="844"/>
      <c r="E647" s="844"/>
      <c r="F647" s="844"/>
      <c r="G647" s="844"/>
      <c r="H647" s="844"/>
      <c r="I647" s="844"/>
      <c r="J647" s="844"/>
      <c r="K647" s="844"/>
      <c r="L647" s="844"/>
      <c r="M647" s="844"/>
      <c r="N647" s="844"/>
      <c r="O647" s="845"/>
      <c r="P647" s="841" t="s">
        <v>40</v>
      </c>
      <c r="Q647" s="842"/>
      <c r="R647" s="842"/>
      <c r="S647" s="842"/>
      <c r="T647" s="842"/>
      <c r="U647" s="842"/>
      <c r="V647" s="843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36" t="s">
        <v>78</v>
      </c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836"/>
      <c r="P648" s="836"/>
      <c r="Q648" s="836"/>
      <c r="R648" s="836"/>
      <c r="S648" s="836"/>
      <c r="T648" s="836"/>
      <c r="U648" s="836"/>
      <c r="V648" s="836"/>
      <c r="W648" s="836"/>
      <c r="X648" s="836"/>
      <c r="Y648" s="836"/>
      <c r="Z648" s="836"/>
      <c r="AA648" s="66"/>
      <c r="AB648" s="66"/>
      <c r="AC648" s="80"/>
    </row>
    <row r="649" spans="1:68" ht="27" customHeight="1" x14ac:dyDescent="0.25">
      <c r="A649" s="63" t="s">
        <v>1052</v>
      </c>
      <c r="B649" s="63" t="s">
        <v>1053</v>
      </c>
      <c r="C649" s="36">
        <v>4301031321</v>
      </c>
      <c r="D649" s="837">
        <v>4640242180076</v>
      </c>
      <c r="E649" s="837"/>
      <c r="F649" s="62">
        <v>0.7</v>
      </c>
      <c r="G649" s="37">
        <v>6</v>
      </c>
      <c r="H649" s="62">
        <v>4.2</v>
      </c>
      <c r="I649" s="62">
        <v>4.41</v>
      </c>
      <c r="J649" s="37">
        <v>132</v>
      </c>
      <c r="K649" s="37" t="s">
        <v>132</v>
      </c>
      <c r="L649" s="37" t="s">
        <v>45</v>
      </c>
      <c r="M649" s="38" t="s">
        <v>82</v>
      </c>
      <c r="N649" s="38"/>
      <c r="O649" s="37">
        <v>40</v>
      </c>
      <c r="P649" s="1184" t="s">
        <v>1054</v>
      </c>
      <c r="Q649" s="839"/>
      <c r="R649" s="839"/>
      <c r="S649" s="839"/>
      <c r="T649" s="84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IFERROR(IF(Y649=0,"",ROUNDUP(Y649/H649,0)*0.00902),"")</f>
        <v/>
      </c>
      <c r="AA649" s="68" t="s">
        <v>45</v>
      </c>
      <c r="AB649" s="69" t="s">
        <v>45</v>
      </c>
      <c r="AC649" s="762" t="s">
        <v>1055</v>
      </c>
      <c r="AG649" s="78"/>
      <c r="AJ649" s="84" t="s">
        <v>45</v>
      </c>
      <c r="AK649" s="84">
        <v>0</v>
      </c>
      <c r="BB649" s="763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4"/>
      <c r="B650" s="844"/>
      <c r="C650" s="844"/>
      <c r="D650" s="844"/>
      <c r="E650" s="844"/>
      <c r="F650" s="844"/>
      <c r="G650" s="844"/>
      <c r="H650" s="844"/>
      <c r="I650" s="844"/>
      <c r="J650" s="844"/>
      <c r="K650" s="844"/>
      <c r="L650" s="844"/>
      <c r="M650" s="844"/>
      <c r="N650" s="844"/>
      <c r="O650" s="845"/>
      <c r="P650" s="841" t="s">
        <v>40</v>
      </c>
      <c r="Q650" s="842"/>
      <c r="R650" s="842"/>
      <c r="S650" s="842"/>
      <c r="T650" s="842"/>
      <c r="U650" s="842"/>
      <c r="V650" s="84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4"/>
      <c r="B651" s="844"/>
      <c r="C651" s="844"/>
      <c r="D651" s="844"/>
      <c r="E651" s="844"/>
      <c r="F651" s="844"/>
      <c r="G651" s="844"/>
      <c r="H651" s="844"/>
      <c r="I651" s="844"/>
      <c r="J651" s="844"/>
      <c r="K651" s="844"/>
      <c r="L651" s="844"/>
      <c r="M651" s="844"/>
      <c r="N651" s="844"/>
      <c r="O651" s="845"/>
      <c r="P651" s="841" t="s">
        <v>40</v>
      </c>
      <c r="Q651" s="842"/>
      <c r="R651" s="842"/>
      <c r="S651" s="842"/>
      <c r="T651" s="842"/>
      <c r="U651" s="842"/>
      <c r="V651" s="84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36" t="s">
        <v>84</v>
      </c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836"/>
      <c r="P652" s="836"/>
      <c r="Q652" s="836"/>
      <c r="R652" s="836"/>
      <c r="S652" s="836"/>
      <c r="T652" s="836"/>
      <c r="U652" s="836"/>
      <c r="V652" s="836"/>
      <c r="W652" s="836"/>
      <c r="X652" s="836"/>
      <c r="Y652" s="836"/>
      <c r="Z652" s="836"/>
      <c r="AA652" s="66"/>
      <c r="AB652" s="66"/>
      <c r="AC652" s="80"/>
    </row>
    <row r="653" spans="1:68" ht="27" customHeight="1" x14ac:dyDescent="0.25">
      <c r="A653" s="63" t="s">
        <v>1056</v>
      </c>
      <c r="B653" s="63" t="s">
        <v>1057</v>
      </c>
      <c r="C653" s="36">
        <v>4301051780</v>
      </c>
      <c r="D653" s="837">
        <v>4640242180106</v>
      </c>
      <c r="E653" s="837"/>
      <c r="F653" s="62">
        <v>1.3</v>
      </c>
      <c r="G653" s="37">
        <v>6</v>
      </c>
      <c r="H653" s="62">
        <v>7.8</v>
      </c>
      <c r="I653" s="62">
        <v>8.2349999999999994</v>
      </c>
      <c r="J653" s="37">
        <v>64</v>
      </c>
      <c r="K653" s="37" t="s">
        <v>123</v>
      </c>
      <c r="L653" s="37" t="s">
        <v>45</v>
      </c>
      <c r="M653" s="38" t="s">
        <v>82</v>
      </c>
      <c r="N653" s="38"/>
      <c r="O653" s="37">
        <v>45</v>
      </c>
      <c r="P653" s="1185" t="s">
        <v>1058</v>
      </c>
      <c r="Q653" s="839"/>
      <c r="R653" s="839"/>
      <c r="S653" s="839"/>
      <c r="T653" s="84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IFERROR(IF(Y653=0,"",ROUNDUP(Y653/H653,0)*0.01898),"")</f>
        <v/>
      </c>
      <c r="AA653" s="68" t="s">
        <v>45</v>
      </c>
      <c r="AB653" s="69" t="s">
        <v>45</v>
      </c>
      <c r="AC653" s="764" t="s">
        <v>1059</v>
      </c>
      <c r="AG653" s="78"/>
      <c r="AJ653" s="84" t="s">
        <v>45</v>
      </c>
      <c r="AK653" s="84">
        <v>0</v>
      </c>
      <c r="BB653" s="76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44"/>
      <c r="B654" s="844"/>
      <c r="C654" s="844"/>
      <c r="D654" s="844"/>
      <c r="E654" s="844"/>
      <c r="F654" s="844"/>
      <c r="G654" s="844"/>
      <c r="H654" s="844"/>
      <c r="I654" s="844"/>
      <c r="J654" s="844"/>
      <c r="K654" s="844"/>
      <c r="L654" s="844"/>
      <c r="M654" s="844"/>
      <c r="N654" s="844"/>
      <c r="O654" s="845"/>
      <c r="P654" s="841" t="s">
        <v>40</v>
      </c>
      <c r="Q654" s="842"/>
      <c r="R654" s="842"/>
      <c r="S654" s="842"/>
      <c r="T654" s="842"/>
      <c r="U654" s="842"/>
      <c r="V654" s="84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44"/>
      <c r="B655" s="844"/>
      <c r="C655" s="844"/>
      <c r="D655" s="844"/>
      <c r="E655" s="844"/>
      <c r="F655" s="844"/>
      <c r="G655" s="844"/>
      <c r="H655" s="844"/>
      <c r="I655" s="844"/>
      <c r="J655" s="844"/>
      <c r="K655" s="844"/>
      <c r="L655" s="844"/>
      <c r="M655" s="844"/>
      <c r="N655" s="844"/>
      <c r="O655" s="845"/>
      <c r="P655" s="841" t="s">
        <v>40</v>
      </c>
      <c r="Q655" s="842"/>
      <c r="R655" s="842"/>
      <c r="S655" s="842"/>
      <c r="T655" s="842"/>
      <c r="U655" s="842"/>
      <c r="V655" s="84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5" customHeight="1" x14ac:dyDescent="0.2">
      <c r="A656" s="844"/>
      <c r="B656" s="844"/>
      <c r="C656" s="844"/>
      <c r="D656" s="844"/>
      <c r="E656" s="844"/>
      <c r="F656" s="844"/>
      <c r="G656" s="844"/>
      <c r="H656" s="844"/>
      <c r="I656" s="844"/>
      <c r="J656" s="844"/>
      <c r="K656" s="844"/>
      <c r="L656" s="844"/>
      <c r="M656" s="844"/>
      <c r="N656" s="844"/>
      <c r="O656" s="1189"/>
      <c r="P656" s="1186" t="s">
        <v>33</v>
      </c>
      <c r="Q656" s="1187"/>
      <c r="R656" s="1187"/>
      <c r="S656" s="1187"/>
      <c r="T656" s="1187"/>
      <c r="U656" s="1187"/>
      <c r="V656" s="1188"/>
      <c r="W656" s="42" t="s">
        <v>0</v>
      </c>
      <c r="X656" s="43">
        <f>IFERROR(X24+X34+X38+X49+X54+X65+X72+X81+X90+X96+X103+X112+X121+X127+X137+X142+X147+X151+X156+X164+X169+X175+X186+X192+X197+X208+X222+X231+X243+X256+X260+X273+X278+X285+X295+X300+X304+X309+X314+X318+X323+X329+X334+X338+X343+X355+X362+X371+X378+X385+X391+X396+X402+X417+X422+X427+X431+X443+X448+X456+X460+X466+X487+X492+X496+X501+X509+X517+X522+X526+X546+X552+X569+X575+X580+X586+X590+X602+X609+X619+X630+X637+X643+X647+X651+X655,"0")</f>
        <v>0</v>
      </c>
      <c r="Y656" s="43">
        <f>IFERROR(Y24+Y34+Y38+Y49+Y54+Y65+Y72+Y81+Y90+Y96+Y103+Y112+Y121+Y127+Y137+Y142+Y147+Y151+Y156+Y164+Y169+Y175+Y186+Y192+Y197+Y208+Y222+Y231+Y243+Y256+Y260+Y273+Y278+Y285+Y295+Y300+Y304+Y309+Y314+Y318+Y323+Y329+Y334+Y338+Y343+Y355+Y362+Y371+Y378+Y385+Y391+Y396+Y402+Y417+Y422+Y427+Y431+Y443+Y448+Y456+Y460+Y466+Y487+Y492+Y496+Y501+Y509+Y517+Y522+Y526+Y546+Y552+Y569+Y575+Y580+Y586+Y590+Y602+Y609+Y619+Y630+Y637+Y643+Y647+Y651+Y655,"0")</f>
        <v>0</v>
      </c>
      <c r="Z656" s="42"/>
      <c r="AA656" s="67"/>
      <c r="AB656" s="67"/>
      <c r="AC656" s="67"/>
    </row>
    <row r="657" spans="1:33" x14ac:dyDescent="0.2">
      <c r="A657" s="844"/>
      <c r="B657" s="844"/>
      <c r="C657" s="844"/>
      <c r="D657" s="844"/>
      <c r="E657" s="844"/>
      <c r="F657" s="844"/>
      <c r="G657" s="844"/>
      <c r="H657" s="844"/>
      <c r="I657" s="844"/>
      <c r="J657" s="844"/>
      <c r="K657" s="844"/>
      <c r="L657" s="844"/>
      <c r="M657" s="844"/>
      <c r="N657" s="844"/>
      <c r="O657" s="1189"/>
      <c r="P657" s="1186" t="s">
        <v>34</v>
      </c>
      <c r="Q657" s="1187"/>
      <c r="R657" s="1187"/>
      <c r="S657" s="1187"/>
      <c r="T657" s="1187"/>
      <c r="U657" s="1187"/>
      <c r="V657" s="1188"/>
      <c r="W657" s="42" t="s">
        <v>0</v>
      </c>
      <c r="X657" s="43">
        <f>IFERROR(SUM(BM22:BM653),"0")</f>
        <v>0</v>
      </c>
      <c r="Y657" s="43">
        <f>IFERROR(SUM(BN22:BN653),"0")</f>
        <v>0</v>
      </c>
      <c r="Z657" s="42"/>
      <c r="AA657" s="67"/>
      <c r="AB657" s="67"/>
      <c r="AC657" s="67"/>
    </row>
    <row r="658" spans="1:33" x14ac:dyDescent="0.2">
      <c r="A658" s="844"/>
      <c r="B658" s="844"/>
      <c r="C658" s="844"/>
      <c r="D658" s="844"/>
      <c r="E658" s="844"/>
      <c r="F658" s="844"/>
      <c r="G658" s="844"/>
      <c r="H658" s="844"/>
      <c r="I658" s="844"/>
      <c r="J658" s="844"/>
      <c r="K658" s="844"/>
      <c r="L658" s="844"/>
      <c r="M658" s="844"/>
      <c r="N658" s="844"/>
      <c r="O658" s="1189"/>
      <c r="P658" s="1186" t="s">
        <v>35</v>
      </c>
      <c r="Q658" s="1187"/>
      <c r="R658" s="1187"/>
      <c r="S658" s="1187"/>
      <c r="T658" s="1187"/>
      <c r="U658" s="1187"/>
      <c r="V658" s="1188"/>
      <c r="W658" s="42" t="s">
        <v>20</v>
      </c>
      <c r="X658" s="44">
        <f>ROUNDUP(SUM(BO22:BO653),0)</f>
        <v>0</v>
      </c>
      <c r="Y658" s="44">
        <f>ROUNDUP(SUM(BP22:BP653),0)</f>
        <v>0</v>
      </c>
      <c r="Z658" s="42"/>
      <c r="AA658" s="67"/>
      <c r="AB658" s="67"/>
      <c r="AC658" s="67"/>
    </row>
    <row r="659" spans="1:33" x14ac:dyDescent="0.2">
      <c r="A659" s="844"/>
      <c r="B659" s="844"/>
      <c r="C659" s="844"/>
      <c r="D659" s="844"/>
      <c r="E659" s="844"/>
      <c r="F659" s="844"/>
      <c r="G659" s="844"/>
      <c r="H659" s="844"/>
      <c r="I659" s="844"/>
      <c r="J659" s="844"/>
      <c r="K659" s="844"/>
      <c r="L659" s="844"/>
      <c r="M659" s="844"/>
      <c r="N659" s="844"/>
      <c r="O659" s="1189"/>
      <c r="P659" s="1186" t="s">
        <v>36</v>
      </c>
      <c r="Q659" s="1187"/>
      <c r="R659" s="1187"/>
      <c r="S659" s="1187"/>
      <c r="T659" s="1187"/>
      <c r="U659" s="1187"/>
      <c r="V659" s="1188"/>
      <c r="W659" s="42" t="s">
        <v>0</v>
      </c>
      <c r="X659" s="43">
        <f>GrossWeightTotal+PalletQtyTotal*25</f>
        <v>0</v>
      </c>
      <c r="Y659" s="43">
        <f>GrossWeightTotalR+PalletQtyTotalR*25</f>
        <v>0</v>
      </c>
      <c r="Z659" s="42"/>
      <c r="AA659" s="67"/>
      <c r="AB659" s="67"/>
      <c r="AC659" s="67"/>
    </row>
    <row r="660" spans="1:33" x14ac:dyDescent="0.2">
      <c r="A660" s="844"/>
      <c r="B660" s="844"/>
      <c r="C660" s="844"/>
      <c r="D660" s="844"/>
      <c r="E660" s="844"/>
      <c r="F660" s="844"/>
      <c r="G660" s="844"/>
      <c r="H660" s="844"/>
      <c r="I660" s="844"/>
      <c r="J660" s="844"/>
      <c r="K660" s="844"/>
      <c r="L660" s="844"/>
      <c r="M660" s="844"/>
      <c r="N660" s="844"/>
      <c r="O660" s="1189"/>
      <c r="P660" s="1186" t="s">
        <v>37</v>
      </c>
      <c r="Q660" s="1187"/>
      <c r="R660" s="1187"/>
      <c r="S660" s="1187"/>
      <c r="T660" s="1187"/>
      <c r="U660" s="1187"/>
      <c r="V660" s="1188"/>
      <c r="W660" s="42" t="s">
        <v>20</v>
      </c>
      <c r="X660" s="43">
        <f>IFERROR(X23+X33+X37+X48+X53+X64+X71+X80+X89+X95+X102+X111+X120+X126+X136+X141+X146+X150+X155+X163+X168+X174+X185+X191+X196+X207+X221+X230+X242+X255+X259+X272+X277+X284+X294+X299+X303+X308+X313+X317+X322+X328+X333+X337+X342+X354+X361+X370+X377+X384+X390+X395+X401+X416+X421+X426+X430+X442+X447+X455+X459+X465+X486+X491+X495+X500+X508+X516+X521+X525+X545+X551+X568+X574+X579+X585+X589+X601+X608+X618+X629+X636+X642+X646+X650+X654,"0")</f>
        <v>0</v>
      </c>
      <c r="Y660" s="43">
        <f>IFERROR(Y23+Y33+Y37+Y48+Y53+Y64+Y71+Y80+Y89+Y95+Y102+Y111+Y120+Y126+Y136+Y141+Y146+Y150+Y155+Y163+Y168+Y174+Y185+Y191+Y196+Y207+Y221+Y230+Y242+Y255+Y259+Y272+Y277+Y284+Y294+Y299+Y303+Y308+Y313+Y317+Y322+Y328+Y333+Y337+Y342+Y354+Y361+Y370+Y377+Y384+Y390+Y395+Y401+Y416+Y421+Y426+Y430+Y442+Y447+Y455+Y459+Y465+Y486+Y491+Y495+Y500+Y508+Y516+Y521+Y525+Y545+Y551+Y568+Y574+Y579+Y585+Y589+Y601+Y608+Y618+Y629+Y636+Y642+Y646+Y650+Y654,"0")</f>
        <v>0</v>
      </c>
      <c r="Z660" s="42"/>
      <c r="AA660" s="67"/>
      <c r="AB660" s="67"/>
      <c r="AC660" s="67"/>
    </row>
    <row r="661" spans="1:33" ht="14.25" x14ac:dyDescent="0.2">
      <c r="A661" s="844"/>
      <c r="B661" s="844"/>
      <c r="C661" s="844"/>
      <c r="D661" s="844"/>
      <c r="E661" s="844"/>
      <c r="F661" s="844"/>
      <c r="G661" s="844"/>
      <c r="H661" s="844"/>
      <c r="I661" s="844"/>
      <c r="J661" s="844"/>
      <c r="K661" s="844"/>
      <c r="L661" s="844"/>
      <c r="M661" s="844"/>
      <c r="N661" s="844"/>
      <c r="O661" s="1189"/>
      <c r="P661" s="1186" t="s">
        <v>38</v>
      </c>
      <c r="Q661" s="1187"/>
      <c r="R661" s="1187"/>
      <c r="S661" s="1187"/>
      <c r="T661" s="1187"/>
      <c r="U661" s="1187"/>
      <c r="V661" s="1188"/>
      <c r="W661" s="45" t="s">
        <v>51</v>
      </c>
      <c r="X661" s="42"/>
      <c r="Y661" s="42"/>
      <c r="Z661" s="42">
        <f>IFERROR(Z23+Z33+Z37+Z48+Z53+Z64+Z71+Z80+Z89+Z95+Z102+Z111+Z120+Z126+Z136+Z141+Z146+Z150+Z155+Z163+Z168+Z174+Z185+Z191+Z196+Z207+Z221+Z230+Z242+Z255+Z259+Z272+Z277+Z284+Z294+Z299+Z303+Z308+Z313+Z317+Z322+Z328+Z333+Z337+Z342+Z354+Z361+Z370+Z377+Z384+Z390+Z395+Z401+Z416+Z421+Z426+Z430+Z442+Z447+Z455+Z459+Z465+Z486+Z491+Z495+Z500+Z508+Z516+Z521+Z525+Z545+Z551+Z568+Z574+Z579+Z585+Z589+Z601+Z608+Z618+Z629+Z636+Z642+Z646+Z650+Z654,"0")</f>
        <v>0</v>
      </c>
      <c r="AA661" s="67"/>
      <c r="AB661" s="67"/>
      <c r="AC661" s="67"/>
    </row>
    <row r="662" spans="1:33" ht="13.5" thickBot="1" x14ac:dyDescent="0.25"/>
    <row r="663" spans="1:33" ht="27" thickTop="1" thickBot="1" x14ac:dyDescent="0.25">
      <c r="A663" s="46" t="s">
        <v>9</v>
      </c>
      <c r="B663" s="85" t="s">
        <v>77</v>
      </c>
      <c r="C663" s="1182" t="s">
        <v>116</v>
      </c>
      <c r="D663" s="1182" t="s">
        <v>116</v>
      </c>
      <c r="E663" s="1182" t="s">
        <v>116</v>
      </c>
      <c r="F663" s="1182" t="s">
        <v>116</v>
      </c>
      <c r="G663" s="1182" t="s">
        <v>116</v>
      </c>
      <c r="H663" s="1182" t="s">
        <v>116</v>
      </c>
      <c r="I663" s="1182" t="s">
        <v>310</v>
      </c>
      <c r="J663" s="1182" t="s">
        <v>310</v>
      </c>
      <c r="K663" s="1182" t="s">
        <v>310</v>
      </c>
      <c r="L663" s="1182" t="s">
        <v>310</v>
      </c>
      <c r="M663" s="1182" t="s">
        <v>310</v>
      </c>
      <c r="N663" s="1190"/>
      <c r="O663" s="1182" t="s">
        <v>310</v>
      </c>
      <c r="P663" s="1182" t="s">
        <v>310</v>
      </c>
      <c r="Q663" s="1182" t="s">
        <v>310</v>
      </c>
      <c r="R663" s="1182" t="s">
        <v>310</v>
      </c>
      <c r="S663" s="1182" t="s">
        <v>310</v>
      </c>
      <c r="T663" s="1182" t="s">
        <v>310</v>
      </c>
      <c r="U663" s="1182" t="s">
        <v>310</v>
      </c>
      <c r="V663" s="1182" t="s">
        <v>310</v>
      </c>
      <c r="W663" s="1182" t="s">
        <v>310</v>
      </c>
      <c r="X663" s="1182" t="s">
        <v>653</v>
      </c>
      <c r="Y663" s="1182" t="s">
        <v>653</v>
      </c>
      <c r="Z663" s="1182" t="s">
        <v>739</v>
      </c>
      <c r="AA663" s="1182" t="s">
        <v>739</v>
      </c>
      <c r="AB663" s="1182" t="s">
        <v>739</v>
      </c>
      <c r="AC663" s="1182" t="s">
        <v>739</v>
      </c>
      <c r="AD663" s="85" t="s">
        <v>836</v>
      </c>
      <c r="AE663" s="85" t="s">
        <v>932</v>
      </c>
      <c r="AF663" s="1182" t="s">
        <v>939</v>
      </c>
      <c r="AG663" s="1182" t="s">
        <v>939</v>
      </c>
    </row>
    <row r="664" spans="1:33" ht="14.25" customHeight="1" thickTop="1" x14ac:dyDescent="0.2">
      <c r="A664" s="1191" t="s">
        <v>10</v>
      </c>
      <c r="B664" s="1182" t="s">
        <v>77</v>
      </c>
      <c r="C664" s="1182" t="s">
        <v>117</v>
      </c>
      <c r="D664" s="1182" t="s">
        <v>145</v>
      </c>
      <c r="E664" s="1182" t="s">
        <v>217</v>
      </c>
      <c r="F664" s="1182" t="s">
        <v>239</v>
      </c>
      <c r="G664" s="1182" t="s">
        <v>280</v>
      </c>
      <c r="H664" s="1182" t="s">
        <v>116</v>
      </c>
      <c r="I664" s="1182" t="s">
        <v>311</v>
      </c>
      <c r="J664" s="1182" t="s">
        <v>335</v>
      </c>
      <c r="K664" s="1182" t="s">
        <v>412</v>
      </c>
      <c r="L664" s="1182" t="s">
        <v>432</v>
      </c>
      <c r="M664" s="1182" t="s">
        <v>457</v>
      </c>
      <c r="N664" s="1"/>
      <c r="O664" s="1182" t="s">
        <v>484</v>
      </c>
      <c r="P664" s="1182" t="s">
        <v>487</v>
      </c>
      <c r="Q664" s="1182" t="s">
        <v>496</v>
      </c>
      <c r="R664" s="1182" t="s">
        <v>512</v>
      </c>
      <c r="S664" s="1182" t="s">
        <v>525</v>
      </c>
      <c r="T664" s="1182" t="s">
        <v>538</v>
      </c>
      <c r="U664" s="1182" t="s">
        <v>551</v>
      </c>
      <c r="V664" s="1182" t="s">
        <v>555</v>
      </c>
      <c r="W664" s="1182" t="s">
        <v>640</v>
      </c>
      <c r="X664" s="1182" t="s">
        <v>654</v>
      </c>
      <c r="Y664" s="1182" t="s">
        <v>695</v>
      </c>
      <c r="Z664" s="1182" t="s">
        <v>740</v>
      </c>
      <c r="AA664" s="1182" t="s">
        <v>797</v>
      </c>
      <c r="AB664" s="1182" t="s">
        <v>815</v>
      </c>
      <c r="AC664" s="1182" t="s">
        <v>829</v>
      </c>
      <c r="AD664" s="1182" t="s">
        <v>836</v>
      </c>
      <c r="AE664" s="1182" t="s">
        <v>932</v>
      </c>
      <c r="AF664" s="1182" t="s">
        <v>939</v>
      </c>
      <c r="AG664" s="1182" t="s">
        <v>1039</v>
      </c>
    </row>
    <row r="665" spans="1:33" ht="13.5" thickBot="1" x14ac:dyDescent="0.25">
      <c r="A665" s="1192"/>
      <c r="B665" s="1182"/>
      <c r="C665" s="1182"/>
      <c r="D665" s="1182"/>
      <c r="E665" s="1182"/>
      <c r="F665" s="1182"/>
      <c r="G665" s="1182"/>
      <c r="H665" s="1182"/>
      <c r="I665" s="1182"/>
      <c r="J665" s="1182"/>
      <c r="K665" s="1182"/>
      <c r="L665" s="1182"/>
      <c r="M665" s="1182"/>
      <c r="N665" s="1"/>
      <c r="O665" s="1182"/>
      <c r="P665" s="1182"/>
      <c r="Q665" s="1182"/>
      <c r="R665" s="1182"/>
      <c r="S665" s="1182"/>
      <c r="T665" s="1182"/>
      <c r="U665" s="1182"/>
      <c r="V665" s="1182"/>
      <c r="W665" s="1182"/>
      <c r="X665" s="1182"/>
      <c r="Y665" s="1182"/>
      <c r="Z665" s="1182"/>
      <c r="AA665" s="1182"/>
      <c r="AB665" s="1182"/>
      <c r="AC665" s="1182"/>
      <c r="AD665" s="1182"/>
      <c r="AE665" s="1182"/>
      <c r="AF665" s="1182"/>
      <c r="AG665" s="1182"/>
    </row>
    <row r="666" spans="1:33" ht="18" thickTop="1" thickBot="1" x14ac:dyDescent="0.25">
      <c r="A666" s="46" t="s">
        <v>13</v>
      </c>
      <c r="B666" s="52">
        <f>IFERROR(Y22*1,"0")+IFERROR(Y26*1,"0")+IFERROR(Y27*1,"0")+IFERROR(Y28*1,"0")+IFERROR(Y29*1,"0")+IFERROR(Y30*1,"0")+IFERROR(Y31*1,"0")+IFERROR(Y32*1,"0")+IFERROR(Y36*1,"0")</f>
        <v>0</v>
      </c>
      <c r="C666" s="52">
        <f>IFERROR(Y42*1,"0")+IFERROR(Y43*1,"0")+IFERROR(Y44*1,"0")+IFERROR(Y45*1,"0")+IFERROR(Y46*1,"0")+IFERROR(Y47*1,"0")+IFERROR(Y51*1,"0")+IFERROR(Y52*1,"0")</f>
        <v>0</v>
      </c>
      <c r="D666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66" s="52">
        <f>IFERROR(Y99*1,"0")+IFERROR(Y100*1,"0")+IFERROR(Y101*1,"0")+IFERROR(Y105*1,"0")+IFERROR(Y106*1,"0")+IFERROR(Y107*1,"0")+IFERROR(Y108*1,"0")+IFERROR(Y109*1,"0")+IFERROR(Y110*1,"0")</f>
        <v>0</v>
      </c>
      <c r="F666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66" s="52">
        <f>IFERROR(Y145*1,"0")+IFERROR(Y149*1,"0")</f>
        <v>0</v>
      </c>
      <c r="H666" s="52">
        <f>IFERROR(Y154*1,"0")+IFERROR(Y158*1,"0")+IFERROR(Y159*1,"0")+IFERROR(Y160*1,"0")+IFERROR(Y161*1,"0")+IFERROR(Y162*1,"0")+IFERROR(Y166*1,"0")+IFERROR(Y167*1,"0")</f>
        <v>0</v>
      </c>
      <c r="I666" s="52">
        <f>IFERROR(Y173*1,"0")+IFERROR(Y177*1,"0")+IFERROR(Y178*1,"0")+IFERROR(Y179*1,"0")+IFERROR(Y180*1,"0")+IFERROR(Y181*1,"0")+IFERROR(Y182*1,"0")+IFERROR(Y183*1,"0")+IFERROR(Y184*1,"0")</f>
        <v>0</v>
      </c>
      <c r="J666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66" s="52">
        <f>IFERROR(Y234*1,"0")+IFERROR(Y235*1,"0")+IFERROR(Y236*1,"0")+IFERROR(Y237*1,"0")+IFERROR(Y238*1,"0")+IFERROR(Y239*1,"0")+IFERROR(Y240*1,"0")+IFERROR(Y241*1,"0")</f>
        <v>0</v>
      </c>
      <c r="L666" s="52">
        <f>IFERROR(Y246*1,"0")+IFERROR(Y247*1,"0")+IFERROR(Y248*1,"0")+IFERROR(Y249*1,"0")+IFERROR(Y250*1,"0")+IFERROR(Y251*1,"0")+IFERROR(Y252*1,"0")+IFERROR(Y253*1,"0")+IFERROR(Y254*1,"0")+IFERROR(Y258*1,"0")</f>
        <v>0</v>
      </c>
      <c r="M666" s="52">
        <f>IFERROR(Y263*1,"0")+IFERROR(Y264*1,"0")+IFERROR(Y265*1,"0")+IFERROR(Y266*1,"0")+IFERROR(Y267*1,"0")+IFERROR(Y268*1,"0")+IFERROR(Y269*1,"0")+IFERROR(Y270*1,"0")+IFERROR(Y271*1,"0")</f>
        <v>0</v>
      </c>
      <c r="N666" s="1"/>
      <c r="O666" s="52">
        <f>IFERROR(Y276*1,"0")</f>
        <v>0</v>
      </c>
      <c r="P666" s="52">
        <f>IFERROR(Y281*1,"0")+IFERROR(Y282*1,"0")+IFERROR(Y283*1,"0")</f>
        <v>0</v>
      </c>
      <c r="Q666" s="52">
        <f>IFERROR(Y288*1,"0")+IFERROR(Y289*1,"0")+IFERROR(Y290*1,"0")+IFERROR(Y291*1,"0")+IFERROR(Y292*1,"0")+IFERROR(Y293*1,"0")</f>
        <v>0</v>
      </c>
      <c r="R666" s="52">
        <f>IFERROR(Y298*1,"0")+IFERROR(Y302*1,"0")+IFERROR(Y306*1,"0")+IFERROR(Y307*1,"0")</f>
        <v>0</v>
      </c>
      <c r="S666" s="52">
        <f>IFERROR(Y312*1,"0")+IFERROR(Y316*1,"0")+IFERROR(Y320*1,"0")+IFERROR(Y321*1,"0")</f>
        <v>0</v>
      </c>
      <c r="T666" s="52">
        <f>IFERROR(Y326*1,"0")+IFERROR(Y327*1,"0")+IFERROR(Y331*1,"0")+IFERROR(Y332*1,"0")+IFERROR(Y336*1,"0")</f>
        <v>0</v>
      </c>
      <c r="U666" s="52">
        <f>IFERROR(Y341*1,"0")</f>
        <v>0</v>
      </c>
      <c r="V666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66" s="52">
        <f>IFERROR(Y394*1,"0")+IFERROR(Y398*1,"0")+IFERROR(Y399*1,"0")+IFERROR(Y400*1,"0")</f>
        <v>0</v>
      </c>
      <c r="X666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66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66" s="52">
        <f>IFERROR(Y464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489*1,"0")+IFERROR(Y490*1,"0")+IFERROR(Y494*1,"0")</f>
        <v>0</v>
      </c>
      <c r="AA666" s="52">
        <f>IFERROR(Y499*1,"0")+IFERROR(Y503*1,"0")+IFERROR(Y504*1,"0")+IFERROR(Y505*1,"0")+IFERROR(Y506*1,"0")+IFERROR(Y507*1,"0")</f>
        <v>0</v>
      </c>
      <c r="AB666" s="52">
        <f>IFERROR(Y512*1,"0")+IFERROR(Y513*1,"0")+IFERROR(Y514*1,"0")+IFERROR(Y515*1,"0")</f>
        <v>0</v>
      </c>
      <c r="AC666" s="52">
        <f>IFERROR(Y520*1,"0")+IFERROR(Y524*1,"0")</f>
        <v>0</v>
      </c>
      <c r="AD666" s="52">
        <f>IFERROR(Y530*1,"0")+IFERROR(Y531*1,"0")+IFERROR(Y532*1,"0")+IFERROR(Y533*1,"0")+IFERROR(Y534*1,"0")+IFERROR(Y535*1,"0")+IFERROR(Y536*1,"0")+IFERROR(Y537*1,"0")+IFERROR(Y538*1,"0")+IFERROR(Y539*1,"0")+IFERROR(Y540*1,"0")+IFERROR(Y541*1,"0")+IFERROR(Y542*1,"0")+IFERROR(Y543*1,"0")+IFERROR(Y544*1,"0")+IFERROR(Y548*1,"0")+IFERROR(Y549*1,"0")+IFERROR(Y550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</f>
        <v>0</v>
      </c>
      <c r="AE666" s="52">
        <f>IFERROR(Y584*1,"0")+IFERROR(Y588*1,"0")</f>
        <v>0</v>
      </c>
      <c r="AF666" s="52">
        <f>IFERROR(Y594*1,"0")+IFERROR(Y595*1,"0")+IFERROR(Y596*1,"0")+IFERROR(Y597*1,"0")+IFERROR(Y598*1,"0")+IFERROR(Y599*1,"0")+IFERROR(Y600*1,"0")+IFERROR(Y604*1,"0")+IFERROR(Y605*1,"0")+IFERROR(Y606*1,"0")+IFERROR(Y607*1,"0")+IFERROR(Y611*1,"0")+IFERROR(Y612*1,"0")+IFERROR(Y613*1,"0")+IFERROR(Y614*1,"0")+IFERROR(Y615*1,"0")+IFERROR(Y616*1,"0")+IFERROR(Y617*1,"0")+IFERROR(Y621*1,"0")+IFERROR(Y622*1,"0")+IFERROR(Y623*1,"0")+IFERROR(Y624*1,"0")+IFERROR(Y625*1,"0")+IFERROR(Y626*1,"0")+IFERROR(Y627*1,"0")+IFERROR(Y628*1,"0")+IFERROR(Y632*1,"0")+IFERROR(Y633*1,"0")+IFERROR(Y634*1,"0")+IFERROR(Y635*1,"0")</f>
        <v>0</v>
      </c>
      <c r="AG666" s="52">
        <f>IFERROR(Y640*1,"0")+IFERROR(Y641*1,"0")+IFERROR(Y645*1,"0")+IFERROR(Y649*1,"0")+IFERROR(Y653*1,"0")</f>
        <v>0</v>
      </c>
    </row>
  </sheetData>
  <sheetProtection algorithmName="SHA-512" hashValue="6gaJfOYu7s6c+xD0YaQfeKU5mqUxokPNmPPPT8KcarT9aUDOwJUCgExzUyD1IGojv8vRjh2OK/SaD+GWQxBSjA==" saltValue="JL3Lfa5mXT8WMAlKleCI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73">
    <mergeCell ref="X664:X665"/>
    <mergeCell ref="Y664:Y665"/>
    <mergeCell ref="Z664:Z665"/>
    <mergeCell ref="AA664:AA665"/>
    <mergeCell ref="AB664:AB665"/>
    <mergeCell ref="AC664:AC665"/>
    <mergeCell ref="AD664:AD665"/>
    <mergeCell ref="AE664:AE665"/>
    <mergeCell ref="AF664:AF665"/>
    <mergeCell ref="AG664:AG665"/>
    <mergeCell ref="P656:V656"/>
    <mergeCell ref="A656:O661"/>
    <mergeCell ref="P657:V657"/>
    <mergeCell ref="P658:V658"/>
    <mergeCell ref="P659:V659"/>
    <mergeCell ref="P660:V660"/>
    <mergeCell ref="P661:V661"/>
    <mergeCell ref="C663:H663"/>
    <mergeCell ref="I663:W663"/>
    <mergeCell ref="X663:Y663"/>
    <mergeCell ref="Z663:AC663"/>
    <mergeCell ref="AF663:AG663"/>
    <mergeCell ref="A664:A665"/>
    <mergeCell ref="B664:B665"/>
    <mergeCell ref="C664:C665"/>
    <mergeCell ref="D664:D665"/>
    <mergeCell ref="E664:E665"/>
    <mergeCell ref="F664:F665"/>
    <mergeCell ref="G664:G665"/>
    <mergeCell ref="H664:H665"/>
    <mergeCell ref="I664:I665"/>
    <mergeCell ref="J664:J665"/>
    <mergeCell ref="K664:K665"/>
    <mergeCell ref="L664:L665"/>
    <mergeCell ref="M664:M665"/>
    <mergeCell ref="O664:O665"/>
    <mergeCell ref="P664:P665"/>
    <mergeCell ref="Q664:Q665"/>
    <mergeCell ref="R664:R665"/>
    <mergeCell ref="S664:S665"/>
    <mergeCell ref="T664:T665"/>
    <mergeCell ref="U664:U665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V664:V665"/>
    <mergeCell ref="W664:W665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A639:Z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P601:V601"/>
    <mergeCell ref="A601:O602"/>
    <mergeCell ref="P602:V602"/>
    <mergeCell ref="A581:Z581"/>
    <mergeCell ref="A582:Z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A592:Z592"/>
    <mergeCell ref="A593:Z593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P579:V579"/>
    <mergeCell ref="A579:O580"/>
    <mergeCell ref="P580:V580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A519:Z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P525:V525"/>
    <mergeCell ref="A525:O526"/>
    <mergeCell ref="P526:V526"/>
    <mergeCell ref="A527:Z527"/>
    <mergeCell ref="A528:Z528"/>
    <mergeCell ref="A529:Z529"/>
    <mergeCell ref="D530:E530"/>
    <mergeCell ref="P530:T530"/>
    <mergeCell ref="P508:V508"/>
    <mergeCell ref="A508:O509"/>
    <mergeCell ref="P509:V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A497:Z497"/>
    <mergeCell ref="A498:Z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P495:V495"/>
    <mergeCell ref="A495:O496"/>
    <mergeCell ref="P496:V496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65:V465"/>
    <mergeCell ref="A465:O466"/>
    <mergeCell ref="P466:V466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419 X409 X292 X133 X107 X101 X63 X58" xr:uid="{00000000-0002-0000-0000-000011000000}">
      <formula1>IF(AK46&gt;0,OR(X46=0,AND(IF(X46-AK46&gt;=0,TRUE,FALSE),X46&gt;0,IF(X46/(H46*J46)=ROUND(X46/(H46*J46),0),TRUE,FALSE))),FALSE)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0" xr:uid="{00000000-0002-0000-0000-000014000000}">
      <formula1>IF(AK70&gt;0,OR(X70=0,AND(IF(X70-AK70&gt;=0,TRUE,FALSE),X70&gt;0,IF(X70/(H70*K70)=ROUND(X70/(H70*K70),0),TRUE,FALSE))),FALSE)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1060</v>
      </c>
      <c r="H1" s="9"/>
    </row>
    <row r="3" spans="2:8" x14ac:dyDescent="0.2">
      <c r="B3" s="53" t="s">
        <v>1061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1063</v>
      </c>
      <c r="D6" s="53" t="s">
        <v>1064</v>
      </c>
      <c r="E6" s="53" t="s">
        <v>45</v>
      </c>
    </row>
    <row r="8" spans="2:8" x14ac:dyDescent="0.2">
      <c r="B8" s="53" t="s">
        <v>76</v>
      </c>
      <c r="C8" s="53" t="s">
        <v>1063</v>
      </c>
      <c r="D8" s="53" t="s">
        <v>45</v>
      </c>
      <c r="E8" s="53" t="s">
        <v>45</v>
      </c>
    </row>
    <row r="10" spans="2:8" x14ac:dyDescent="0.2">
      <c r="B10" s="53" t="s">
        <v>1065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1075</v>
      </c>
      <c r="C20" s="53" t="s">
        <v>45</v>
      </c>
      <c r="D20" s="53" t="s">
        <v>45</v>
      </c>
      <c r="E20" s="53" t="s">
        <v>45</v>
      </c>
    </row>
  </sheetData>
  <sheetProtection algorithmName="SHA-512" hashValue="ssz6LKvH38QCnUUlFZamOOtpEQAIWSnJjkB6fTffk8BZpf76PA1Zv/+kDLkflt/4AsSHuX/usO/f8Qib2Ap7kQ==" saltValue="80jkzFvVWdKg9Z42EWz8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1402</vt:i4>
      </vt:variant>
    </vt:vector>
  </HeadingPairs>
  <TitlesOfParts>
    <vt:vector size="14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