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7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514" i="2" l="1"/>
  <c r="V513" i="2"/>
  <c r="V515" i="2" s="1"/>
  <c r="V511" i="2"/>
  <c r="W510" i="2"/>
  <c r="V510" i="2"/>
  <c r="W509" i="2"/>
  <c r="X509" i="2" s="1"/>
  <c r="X508" i="2"/>
  <c r="W508" i="2"/>
  <c r="W507" i="2"/>
  <c r="X507" i="2" s="1"/>
  <c r="W506" i="2"/>
  <c r="X506" i="2" s="1"/>
  <c r="X505" i="2"/>
  <c r="W505" i="2"/>
  <c r="W511" i="2" s="1"/>
  <c r="N505" i="2"/>
  <c r="V503" i="2"/>
  <c r="W502" i="2"/>
  <c r="V502" i="2"/>
  <c r="W501" i="2"/>
  <c r="X501" i="2" s="1"/>
  <c r="W500" i="2"/>
  <c r="X500" i="2" s="1"/>
  <c r="X499" i="2"/>
  <c r="W499" i="2"/>
  <c r="X498" i="2"/>
  <c r="X502" i="2" s="1"/>
  <c r="W498" i="2"/>
  <c r="W503" i="2" s="1"/>
  <c r="V496" i="2"/>
  <c r="V495" i="2"/>
  <c r="W494" i="2"/>
  <c r="X494" i="2" s="1"/>
  <c r="W493" i="2"/>
  <c r="X493" i="2" s="1"/>
  <c r="W492" i="2"/>
  <c r="W496" i="2" s="1"/>
  <c r="V490" i="2"/>
  <c r="W489" i="2"/>
  <c r="V489" i="2"/>
  <c r="W488" i="2"/>
  <c r="X488" i="2" s="1"/>
  <c r="W487" i="2"/>
  <c r="X487" i="2" s="1"/>
  <c r="X486" i="2"/>
  <c r="W486" i="2"/>
  <c r="X485" i="2"/>
  <c r="W485" i="2"/>
  <c r="W490" i="2" s="1"/>
  <c r="W484" i="2"/>
  <c r="V522" i="2" s="1"/>
  <c r="W480" i="2"/>
  <c r="V480" i="2"/>
  <c r="V479" i="2"/>
  <c r="W478" i="2"/>
  <c r="X478" i="2" s="1"/>
  <c r="N478" i="2"/>
  <c r="X477" i="2"/>
  <c r="X479" i="2" s="1"/>
  <c r="W477" i="2"/>
  <c r="W479" i="2" s="1"/>
  <c r="N477" i="2"/>
  <c r="V475" i="2"/>
  <c r="V474" i="2"/>
  <c r="W473" i="2"/>
  <c r="X473" i="2" s="1"/>
  <c r="N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W475" i="2" s="1"/>
  <c r="N468" i="2"/>
  <c r="V466" i="2"/>
  <c r="V465" i="2"/>
  <c r="W464" i="2"/>
  <c r="X464" i="2" s="1"/>
  <c r="X465" i="2" s="1"/>
  <c r="N464" i="2"/>
  <c r="X463" i="2"/>
  <c r="W463" i="2"/>
  <c r="W466" i="2" s="1"/>
  <c r="N463" i="2"/>
  <c r="V461" i="2"/>
  <c r="W460" i="2"/>
  <c r="V460" i="2"/>
  <c r="W459" i="2"/>
  <c r="X459" i="2" s="1"/>
  <c r="W458" i="2"/>
  <c r="X458" i="2" s="1"/>
  <c r="N458" i="2"/>
  <c r="W457" i="2"/>
  <c r="X457" i="2" s="1"/>
  <c r="X456" i="2"/>
  <c r="W456" i="2"/>
  <c r="N456" i="2"/>
  <c r="X455" i="2"/>
  <c r="W455" i="2"/>
  <c r="W454" i="2"/>
  <c r="X454" i="2" s="1"/>
  <c r="W453" i="2"/>
  <c r="X453" i="2" s="1"/>
  <c r="X452" i="2"/>
  <c r="W452" i="2"/>
  <c r="X451" i="2"/>
  <c r="W451" i="2"/>
  <c r="W450" i="2"/>
  <c r="X450" i="2" s="1"/>
  <c r="X449" i="2"/>
  <c r="W449" i="2"/>
  <c r="N449" i="2"/>
  <c r="W448" i="2"/>
  <c r="X448" i="2" s="1"/>
  <c r="W447" i="2"/>
  <c r="U522" i="2" s="1"/>
  <c r="W443" i="2"/>
  <c r="V443" i="2"/>
  <c r="V442" i="2"/>
  <c r="X441" i="2"/>
  <c r="X442" i="2" s="1"/>
  <c r="W441" i="2"/>
  <c r="W442" i="2" s="1"/>
  <c r="N441" i="2"/>
  <c r="V439" i="2"/>
  <c r="W438" i="2"/>
  <c r="V438" i="2"/>
  <c r="X437" i="2"/>
  <c r="X438" i="2" s="1"/>
  <c r="W437" i="2"/>
  <c r="W439" i="2" s="1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W428" i="2"/>
  <c r="W434" i="2" s="1"/>
  <c r="N428" i="2"/>
  <c r="W427" i="2"/>
  <c r="X427" i="2" s="1"/>
  <c r="N427" i="2"/>
  <c r="V425" i="2"/>
  <c r="V424" i="2"/>
  <c r="X423" i="2"/>
  <c r="W423" i="2"/>
  <c r="W425" i="2" s="1"/>
  <c r="N423" i="2"/>
  <c r="X422" i="2"/>
  <c r="X424" i="2" s="1"/>
  <c r="W422" i="2"/>
  <c r="T522" i="2" s="1"/>
  <c r="N422" i="2"/>
  <c r="V419" i="2"/>
  <c r="V418" i="2"/>
  <c r="W417" i="2"/>
  <c r="X417" i="2" s="1"/>
  <c r="N417" i="2"/>
  <c r="X416" i="2"/>
  <c r="W416" i="2"/>
  <c r="N416" i="2"/>
  <c r="W415" i="2"/>
  <c r="W419" i="2" s="1"/>
  <c r="N415" i="2"/>
  <c r="V413" i="2"/>
  <c r="V412" i="2"/>
  <c r="W411" i="2"/>
  <c r="W413" i="2" s="1"/>
  <c r="N411" i="2"/>
  <c r="V409" i="2"/>
  <c r="V408" i="2"/>
  <c r="W407" i="2"/>
  <c r="X407" i="2" s="1"/>
  <c r="N407" i="2"/>
  <c r="X406" i="2"/>
  <c r="W406" i="2"/>
  <c r="N406" i="2"/>
  <c r="X405" i="2"/>
  <c r="W405" i="2"/>
  <c r="N405" i="2"/>
  <c r="X404" i="2"/>
  <c r="W404" i="2"/>
  <c r="W409" i="2" s="1"/>
  <c r="N404" i="2"/>
  <c r="V402" i="2"/>
  <c r="V401" i="2"/>
  <c r="X400" i="2"/>
  <c r="W400" i="2"/>
  <c r="N400" i="2"/>
  <c r="W399" i="2"/>
  <c r="X399" i="2" s="1"/>
  <c r="N399" i="2"/>
  <c r="W398" i="2"/>
  <c r="X398" i="2" s="1"/>
  <c r="N398" i="2"/>
  <c r="W397" i="2"/>
  <c r="X397" i="2" s="1"/>
  <c r="N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N393" i="2"/>
  <c r="X392" i="2"/>
  <c r="W392" i="2"/>
  <c r="N392" i="2"/>
  <c r="W391" i="2"/>
  <c r="X391" i="2" s="1"/>
  <c r="N391" i="2"/>
  <c r="W390" i="2"/>
  <c r="X390" i="2" s="1"/>
  <c r="N390" i="2"/>
  <c r="W389" i="2"/>
  <c r="X389" i="2" s="1"/>
  <c r="N389" i="2"/>
  <c r="X388" i="2"/>
  <c r="W388" i="2"/>
  <c r="W402" i="2" s="1"/>
  <c r="N388" i="2"/>
  <c r="V386" i="2"/>
  <c r="V385" i="2"/>
  <c r="W384" i="2"/>
  <c r="X384" i="2" s="1"/>
  <c r="N384" i="2"/>
  <c r="W383" i="2"/>
  <c r="W386" i="2" s="1"/>
  <c r="N383" i="2"/>
  <c r="V379" i="2"/>
  <c r="V378" i="2"/>
  <c r="W377" i="2"/>
  <c r="W379" i="2" s="1"/>
  <c r="N377" i="2"/>
  <c r="V375" i="2"/>
  <c r="V374" i="2"/>
  <c r="W373" i="2"/>
  <c r="X373" i="2" s="1"/>
  <c r="N373" i="2"/>
  <c r="W372" i="2"/>
  <c r="X372" i="2" s="1"/>
  <c r="N372" i="2"/>
  <c r="W371" i="2"/>
  <c r="X371" i="2" s="1"/>
  <c r="N371" i="2"/>
  <c r="X370" i="2"/>
  <c r="W370" i="2"/>
  <c r="W374" i="2" s="1"/>
  <c r="N370" i="2"/>
  <c r="V368" i="2"/>
  <c r="V367" i="2"/>
  <c r="W366" i="2"/>
  <c r="X366" i="2" s="1"/>
  <c r="N366" i="2"/>
  <c r="W365" i="2"/>
  <c r="W368" i="2" s="1"/>
  <c r="N365" i="2"/>
  <c r="V363" i="2"/>
  <c r="V362" i="2"/>
  <c r="W361" i="2"/>
  <c r="X361" i="2" s="1"/>
  <c r="N361" i="2"/>
  <c r="X360" i="2"/>
  <c r="W360" i="2"/>
  <c r="N360" i="2"/>
  <c r="X359" i="2"/>
  <c r="W359" i="2"/>
  <c r="N359" i="2"/>
  <c r="X358" i="2"/>
  <c r="W358" i="2"/>
  <c r="N358" i="2"/>
  <c r="W357" i="2"/>
  <c r="W363" i="2" s="1"/>
  <c r="N357" i="2"/>
  <c r="V354" i="2"/>
  <c r="V353" i="2"/>
  <c r="W352" i="2"/>
  <c r="X352" i="2" s="1"/>
  <c r="X353" i="2" s="1"/>
  <c r="N352" i="2"/>
  <c r="V350" i="2"/>
  <c r="V349" i="2"/>
  <c r="W348" i="2"/>
  <c r="W350" i="2" s="1"/>
  <c r="N348" i="2"/>
  <c r="X347" i="2"/>
  <c r="W347" i="2"/>
  <c r="V345" i="2"/>
  <c r="V344" i="2"/>
  <c r="W343" i="2"/>
  <c r="X343" i="2" s="1"/>
  <c r="N343" i="2"/>
  <c r="X342" i="2"/>
  <c r="W342" i="2"/>
  <c r="N342" i="2"/>
  <c r="W341" i="2"/>
  <c r="W345" i="2" s="1"/>
  <c r="N341" i="2"/>
  <c r="V339" i="2"/>
  <c r="V338" i="2"/>
  <c r="W337" i="2"/>
  <c r="X337" i="2" s="1"/>
  <c r="N337" i="2"/>
  <c r="X336" i="2"/>
  <c r="W336" i="2"/>
  <c r="N336" i="2"/>
  <c r="W335" i="2"/>
  <c r="X335" i="2" s="1"/>
  <c r="N335" i="2"/>
  <c r="W334" i="2"/>
  <c r="X334" i="2" s="1"/>
  <c r="N334" i="2"/>
  <c r="W333" i="2"/>
  <c r="X333" i="2" s="1"/>
  <c r="N333" i="2"/>
  <c r="X332" i="2"/>
  <c r="W332" i="2"/>
  <c r="N332" i="2"/>
  <c r="W331" i="2"/>
  <c r="X331" i="2" s="1"/>
  <c r="N331" i="2"/>
  <c r="W330" i="2"/>
  <c r="W339" i="2" s="1"/>
  <c r="N330" i="2"/>
  <c r="W326" i="2"/>
  <c r="V326" i="2"/>
  <c r="W325" i="2"/>
  <c r="V325" i="2"/>
  <c r="X324" i="2"/>
  <c r="X325" i="2" s="1"/>
  <c r="W324" i="2"/>
  <c r="P522" i="2" s="1"/>
  <c r="N324" i="2"/>
  <c r="V320" i="2"/>
  <c r="V319" i="2"/>
  <c r="X318" i="2"/>
  <c r="X319" i="2" s="1"/>
  <c r="W318" i="2"/>
  <c r="W320" i="2" s="1"/>
  <c r="N318" i="2"/>
  <c r="V316" i="2"/>
  <c r="V315" i="2"/>
  <c r="W314" i="2"/>
  <c r="W316" i="2" s="1"/>
  <c r="N314" i="2"/>
  <c r="V312" i="2"/>
  <c r="V311" i="2"/>
  <c r="X310" i="2"/>
  <c r="W310" i="2"/>
  <c r="N310" i="2"/>
  <c r="W309" i="2"/>
  <c r="X309" i="2" s="1"/>
  <c r="X311" i="2" s="1"/>
  <c r="N309" i="2"/>
  <c r="X308" i="2"/>
  <c r="W308" i="2"/>
  <c r="W311" i="2" s="1"/>
  <c r="N308" i="2"/>
  <c r="W306" i="2"/>
  <c r="V306" i="2"/>
  <c r="W305" i="2"/>
  <c r="V305" i="2"/>
  <c r="W304" i="2"/>
  <c r="X304" i="2" s="1"/>
  <c r="X305" i="2" s="1"/>
  <c r="N304" i="2"/>
  <c r="W301" i="2"/>
  <c r="V301" i="2"/>
  <c r="W300" i="2"/>
  <c r="V300" i="2"/>
  <c r="X299" i="2"/>
  <c r="W299" i="2"/>
  <c r="N299" i="2"/>
  <c r="W298" i="2"/>
  <c r="X298" i="2" s="1"/>
  <c r="X300" i="2" s="1"/>
  <c r="N298" i="2"/>
  <c r="V296" i="2"/>
  <c r="V295" i="2"/>
  <c r="X294" i="2"/>
  <c r="W294" i="2"/>
  <c r="N294" i="2"/>
  <c r="X293" i="2"/>
  <c r="W293" i="2"/>
  <c r="N293" i="2"/>
  <c r="W292" i="2"/>
  <c r="X292" i="2" s="1"/>
  <c r="N292" i="2"/>
  <c r="X291" i="2"/>
  <c r="W291" i="2"/>
  <c r="N291" i="2"/>
  <c r="X290" i="2"/>
  <c r="W290" i="2"/>
  <c r="N290" i="2"/>
  <c r="X289" i="2"/>
  <c r="W289" i="2"/>
  <c r="N289" i="2"/>
  <c r="W288" i="2"/>
  <c r="X288" i="2" s="1"/>
  <c r="N288" i="2"/>
  <c r="X287" i="2"/>
  <c r="W287" i="2"/>
  <c r="W296" i="2" s="1"/>
  <c r="N287" i="2"/>
  <c r="V284" i="2"/>
  <c r="W283" i="2"/>
  <c r="V283" i="2"/>
  <c r="W282" i="2"/>
  <c r="X282" i="2" s="1"/>
  <c r="N282" i="2"/>
  <c r="W281" i="2"/>
  <c r="X281" i="2" s="1"/>
  <c r="N281" i="2"/>
  <c r="X280" i="2"/>
  <c r="W280" i="2"/>
  <c r="W284" i="2" s="1"/>
  <c r="N280" i="2"/>
  <c r="V278" i="2"/>
  <c r="V277" i="2"/>
  <c r="W276" i="2"/>
  <c r="X276" i="2" s="1"/>
  <c r="N276" i="2"/>
  <c r="W275" i="2"/>
  <c r="X275" i="2" s="1"/>
  <c r="X274" i="2"/>
  <c r="W274" i="2"/>
  <c r="W278" i="2" s="1"/>
  <c r="V272" i="2"/>
  <c r="V271" i="2"/>
  <c r="W270" i="2"/>
  <c r="X270" i="2" s="1"/>
  <c r="N270" i="2"/>
  <c r="W269" i="2"/>
  <c r="X269" i="2" s="1"/>
  <c r="N269" i="2"/>
  <c r="W268" i="2"/>
  <c r="X268" i="2" s="1"/>
  <c r="X271" i="2" s="1"/>
  <c r="N268" i="2"/>
  <c r="V266" i="2"/>
  <c r="V265" i="2"/>
  <c r="X264" i="2"/>
  <c r="W264" i="2"/>
  <c r="N264" i="2"/>
  <c r="X263" i="2"/>
  <c r="W263" i="2"/>
  <c r="N263" i="2"/>
  <c r="X262" i="2"/>
  <c r="W262" i="2"/>
  <c r="N262" i="2"/>
  <c r="W261" i="2"/>
  <c r="X261" i="2" s="1"/>
  <c r="N261" i="2"/>
  <c r="X260" i="2"/>
  <c r="W260" i="2"/>
  <c r="N260" i="2"/>
  <c r="X259" i="2"/>
  <c r="W259" i="2"/>
  <c r="N259" i="2"/>
  <c r="X258" i="2"/>
  <c r="W258" i="2"/>
  <c r="N258" i="2"/>
  <c r="W257" i="2"/>
  <c r="W266" i="2" s="1"/>
  <c r="N257" i="2"/>
  <c r="V255" i="2"/>
  <c r="V254" i="2"/>
  <c r="W253" i="2"/>
  <c r="X253" i="2" s="1"/>
  <c r="N253" i="2"/>
  <c r="W252" i="2"/>
  <c r="X252" i="2" s="1"/>
  <c r="N252" i="2"/>
  <c r="W251" i="2"/>
  <c r="X251" i="2" s="1"/>
  <c r="N251" i="2"/>
  <c r="X250" i="2"/>
  <c r="W250" i="2"/>
  <c r="W255" i="2" s="1"/>
  <c r="N250" i="2"/>
  <c r="V248" i="2"/>
  <c r="V247" i="2"/>
  <c r="W246" i="2"/>
  <c r="W248" i="2" s="1"/>
  <c r="N246" i="2"/>
  <c r="V244" i="2"/>
  <c r="V243" i="2"/>
  <c r="X242" i="2"/>
  <c r="W242" i="2"/>
  <c r="N242" i="2"/>
  <c r="W241" i="2"/>
  <c r="X241" i="2" s="1"/>
  <c r="N241" i="2"/>
  <c r="X240" i="2"/>
  <c r="W240" i="2"/>
  <c r="N240" i="2"/>
  <c r="X239" i="2"/>
  <c r="W239" i="2"/>
  <c r="N239" i="2"/>
  <c r="X238" i="2"/>
  <c r="W238" i="2"/>
  <c r="N238" i="2"/>
  <c r="W237" i="2"/>
  <c r="X237" i="2" s="1"/>
  <c r="N237" i="2"/>
  <c r="X236" i="2"/>
  <c r="W236" i="2"/>
  <c r="N236" i="2"/>
  <c r="X235" i="2"/>
  <c r="W235" i="2"/>
  <c r="N235" i="2"/>
  <c r="X234" i="2"/>
  <c r="W234" i="2"/>
  <c r="N234" i="2"/>
  <c r="W233" i="2"/>
  <c r="X233" i="2" s="1"/>
  <c r="N233" i="2"/>
  <c r="X232" i="2"/>
  <c r="W232" i="2"/>
  <c r="N232" i="2"/>
  <c r="X231" i="2"/>
  <c r="W231" i="2"/>
  <c r="N231" i="2"/>
  <c r="X230" i="2"/>
  <c r="W230" i="2"/>
  <c r="N230" i="2"/>
  <c r="W229" i="2"/>
  <c r="X229" i="2" s="1"/>
  <c r="N229" i="2"/>
  <c r="X228" i="2"/>
  <c r="X243" i="2" s="1"/>
  <c r="W228" i="2"/>
  <c r="W243" i="2" s="1"/>
  <c r="N228" i="2"/>
  <c r="V225" i="2"/>
  <c r="W224" i="2"/>
  <c r="V224" i="2"/>
  <c r="W223" i="2"/>
  <c r="X223" i="2" s="1"/>
  <c r="W222" i="2"/>
  <c r="X222" i="2" s="1"/>
  <c r="X221" i="2"/>
  <c r="W221" i="2"/>
  <c r="X220" i="2"/>
  <c r="W220" i="2"/>
  <c r="L522" i="2" s="1"/>
  <c r="W219" i="2"/>
  <c r="X219" i="2" s="1"/>
  <c r="X218" i="2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X206" i="2"/>
  <c r="W206" i="2"/>
  <c r="W205" i="2"/>
  <c r="W211" i="2" s="1"/>
  <c r="X204" i="2"/>
  <c r="W204" i="2"/>
  <c r="V201" i="2"/>
  <c r="V200" i="2"/>
  <c r="X199" i="2"/>
  <c r="W199" i="2"/>
  <c r="N199" i="2"/>
  <c r="W198" i="2"/>
  <c r="X198" i="2" s="1"/>
  <c r="N198" i="2"/>
  <c r="W197" i="2"/>
  <c r="X197" i="2" s="1"/>
  <c r="N197" i="2"/>
  <c r="W196" i="2"/>
  <c r="W201" i="2" s="1"/>
  <c r="N196" i="2"/>
  <c r="V194" i="2"/>
  <c r="V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X179" i="2" s="1"/>
  <c r="N179" i="2"/>
  <c r="W178" i="2"/>
  <c r="W194" i="2" s="1"/>
  <c r="N178" i="2"/>
  <c r="W177" i="2"/>
  <c r="X177" i="2" s="1"/>
  <c r="N177" i="2"/>
  <c r="X176" i="2"/>
  <c r="W176" i="2"/>
  <c r="N176" i="2"/>
  <c r="V174" i="2"/>
  <c r="V173" i="2"/>
  <c r="X172" i="2"/>
  <c r="W172" i="2"/>
  <c r="N172" i="2"/>
  <c r="X171" i="2"/>
  <c r="W171" i="2"/>
  <c r="N171" i="2"/>
  <c r="W170" i="2"/>
  <c r="X170" i="2" s="1"/>
  <c r="N170" i="2"/>
  <c r="X169" i="2"/>
  <c r="W169" i="2"/>
  <c r="W174" i="2" s="1"/>
  <c r="N169" i="2"/>
  <c r="W167" i="2"/>
  <c r="V167" i="2"/>
  <c r="W166" i="2"/>
  <c r="V166" i="2"/>
  <c r="W165" i="2"/>
  <c r="X165" i="2" s="1"/>
  <c r="N165" i="2"/>
  <c r="W164" i="2"/>
  <c r="X164" i="2" s="1"/>
  <c r="X166" i="2" s="1"/>
  <c r="N164" i="2"/>
  <c r="W162" i="2"/>
  <c r="V162" i="2"/>
  <c r="V161" i="2"/>
  <c r="X160" i="2"/>
  <c r="W160" i="2"/>
  <c r="N160" i="2"/>
  <c r="W159" i="2"/>
  <c r="I522" i="2" s="1"/>
  <c r="N159" i="2"/>
  <c r="V156" i="2"/>
  <c r="V155" i="2"/>
  <c r="X154" i="2"/>
  <c r="W154" i="2"/>
  <c r="N154" i="2"/>
  <c r="W153" i="2"/>
  <c r="X153" i="2" s="1"/>
  <c r="N153" i="2"/>
  <c r="X152" i="2"/>
  <c r="W152" i="2"/>
  <c r="N152" i="2"/>
  <c r="X151" i="2"/>
  <c r="W151" i="2"/>
  <c r="N151" i="2"/>
  <c r="X150" i="2"/>
  <c r="W150" i="2"/>
  <c r="N150" i="2"/>
  <c r="W149" i="2"/>
  <c r="X149" i="2" s="1"/>
  <c r="N149" i="2"/>
  <c r="X148" i="2"/>
  <c r="W148" i="2"/>
  <c r="W156" i="2" s="1"/>
  <c r="N148" i="2"/>
  <c r="X147" i="2"/>
  <c r="W147" i="2"/>
  <c r="N147" i="2"/>
  <c r="X146" i="2"/>
  <c r="W146" i="2"/>
  <c r="W155" i="2" s="1"/>
  <c r="N146" i="2"/>
  <c r="V143" i="2"/>
  <c r="V142" i="2"/>
  <c r="W141" i="2"/>
  <c r="X141" i="2" s="1"/>
  <c r="N141" i="2"/>
  <c r="W140" i="2"/>
  <c r="X140" i="2" s="1"/>
  <c r="N140" i="2"/>
  <c r="W139" i="2"/>
  <c r="G522" i="2" s="1"/>
  <c r="N139" i="2"/>
  <c r="V135" i="2"/>
  <c r="V134" i="2"/>
  <c r="W133" i="2"/>
  <c r="X133" i="2" s="1"/>
  <c r="N133" i="2"/>
  <c r="X132" i="2"/>
  <c r="W132" i="2"/>
  <c r="N132" i="2"/>
  <c r="W131" i="2"/>
  <c r="X131" i="2" s="1"/>
  <c r="N131" i="2"/>
  <c r="W130" i="2"/>
  <c r="F522" i="2" s="1"/>
  <c r="N130" i="2"/>
  <c r="V127" i="2"/>
  <c r="V126" i="2"/>
  <c r="W125" i="2"/>
  <c r="X125" i="2" s="1"/>
  <c r="N125" i="2"/>
  <c r="X124" i="2"/>
  <c r="W124" i="2"/>
  <c r="N124" i="2"/>
  <c r="X123" i="2"/>
  <c r="W123" i="2"/>
  <c r="N123" i="2"/>
  <c r="X122" i="2"/>
  <c r="W122" i="2"/>
  <c r="W121" i="2"/>
  <c r="X121" i="2" s="1"/>
  <c r="N121" i="2"/>
  <c r="W120" i="2"/>
  <c r="X120" i="2" s="1"/>
  <c r="N120" i="2"/>
  <c r="W119" i="2"/>
  <c r="W127" i="2" s="1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X108" i="2"/>
  <c r="W108" i="2"/>
  <c r="N108" i="2"/>
  <c r="W107" i="2"/>
  <c r="X107" i="2" s="1"/>
  <c r="N107" i="2"/>
  <c r="X106" i="2"/>
  <c r="W106" i="2"/>
  <c r="W117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X103" i="2" s="1"/>
  <c r="N95" i="2"/>
  <c r="V93" i="2"/>
  <c r="V92" i="2"/>
  <c r="W91" i="2"/>
  <c r="X91" i="2" s="1"/>
  <c r="N91" i="2"/>
  <c r="W90" i="2"/>
  <c r="X90" i="2" s="1"/>
  <c r="N90" i="2"/>
  <c r="X89" i="2"/>
  <c r="W89" i="2"/>
  <c r="N89" i="2"/>
  <c r="W88" i="2"/>
  <c r="W93" i="2" s="1"/>
  <c r="N88" i="2"/>
  <c r="V86" i="2"/>
  <c r="V85" i="2"/>
  <c r="X84" i="2"/>
  <c r="W84" i="2"/>
  <c r="N84" i="2"/>
  <c r="W83" i="2"/>
  <c r="X83" i="2" s="1"/>
  <c r="N83" i="2"/>
  <c r="X82" i="2"/>
  <c r="W82" i="2"/>
  <c r="N82" i="2"/>
  <c r="X81" i="2"/>
  <c r="W81" i="2"/>
  <c r="N81" i="2"/>
  <c r="X80" i="2"/>
  <c r="W80" i="2"/>
  <c r="N80" i="2"/>
  <c r="W79" i="2"/>
  <c r="X79" i="2" s="1"/>
  <c r="N79" i="2"/>
  <c r="X78" i="2"/>
  <c r="W78" i="2"/>
  <c r="N78" i="2"/>
  <c r="X77" i="2"/>
  <c r="W77" i="2"/>
  <c r="N77" i="2"/>
  <c r="X76" i="2"/>
  <c r="W76" i="2"/>
  <c r="N76" i="2"/>
  <c r="W75" i="2"/>
  <c r="X75" i="2" s="1"/>
  <c r="N75" i="2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N69" i="2"/>
  <c r="X68" i="2"/>
  <c r="W68" i="2"/>
  <c r="N68" i="2"/>
  <c r="W67" i="2"/>
  <c r="X67" i="2" s="1"/>
  <c r="N67" i="2"/>
  <c r="X66" i="2"/>
  <c r="W66" i="2"/>
  <c r="W86" i="2" s="1"/>
  <c r="N66" i="2"/>
  <c r="X65" i="2"/>
  <c r="W65" i="2"/>
  <c r="W85" i="2" s="1"/>
  <c r="N65" i="2"/>
  <c r="W62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W54" i="2"/>
  <c r="V54" i="2"/>
  <c r="W53" i="2"/>
  <c r="V53" i="2"/>
  <c r="X52" i="2"/>
  <c r="W52" i="2"/>
  <c r="N52" i="2"/>
  <c r="X51" i="2"/>
  <c r="X53" i="2" s="1"/>
  <c r="W51" i="2"/>
  <c r="C522" i="2" s="1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W39" i="2"/>
  <c r="V39" i="2"/>
  <c r="V38" i="2"/>
  <c r="X37" i="2"/>
  <c r="X38" i="2" s="1"/>
  <c r="W37" i="2"/>
  <c r="W38" i="2" s="1"/>
  <c r="N37" i="2"/>
  <c r="V35" i="2"/>
  <c r="V34" i="2"/>
  <c r="W33" i="2"/>
  <c r="X33" i="2" s="1"/>
  <c r="N33" i="2"/>
  <c r="W32" i="2"/>
  <c r="X32" i="2" s="1"/>
  <c r="N32" i="2"/>
  <c r="X31" i="2"/>
  <c r="W31" i="2"/>
  <c r="W30" i="2"/>
  <c r="X30" i="2" s="1"/>
  <c r="N30" i="2"/>
  <c r="W29" i="2"/>
  <c r="W34" i="2" s="1"/>
  <c r="N29" i="2"/>
  <c r="W28" i="2"/>
  <c r="X28" i="2" s="1"/>
  <c r="N28" i="2"/>
  <c r="X27" i="2"/>
  <c r="W27" i="2"/>
  <c r="N27" i="2"/>
  <c r="W26" i="2"/>
  <c r="W35" i="2" s="1"/>
  <c r="V24" i="2"/>
  <c r="V512" i="2" s="1"/>
  <c r="V23" i="2"/>
  <c r="V516" i="2" s="1"/>
  <c r="W22" i="2"/>
  <c r="X22" i="2" s="1"/>
  <c r="X23" i="2" s="1"/>
  <c r="N22" i="2"/>
  <c r="H10" i="2"/>
  <c r="A9" i="2"/>
  <c r="F10" i="2" s="1"/>
  <c r="D7" i="2"/>
  <c r="O6" i="2"/>
  <c r="N2" i="2"/>
  <c r="X374" i="2" l="1"/>
  <c r="X510" i="2"/>
  <c r="X173" i="2"/>
  <c r="X277" i="2"/>
  <c r="X434" i="2"/>
  <c r="X85" i="2"/>
  <c r="X61" i="2"/>
  <c r="X408" i="2"/>
  <c r="X116" i="2"/>
  <c r="X155" i="2"/>
  <c r="X224" i="2"/>
  <c r="X295" i="2"/>
  <c r="X254" i="2"/>
  <c r="X283" i="2"/>
  <c r="X401" i="2"/>
  <c r="W225" i="2"/>
  <c r="W254" i="2"/>
  <c r="W353" i="2"/>
  <c r="W461" i="2"/>
  <c r="J522" i="2"/>
  <c r="X119" i="2"/>
  <c r="X126" i="2" s="1"/>
  <c r="F9" i="2"/>
  <c r="X29" i="2"/>
  <c r="X130" i="2"/>
  <c r="X134" i="2" s="1"/>
  <c r="W173" i="2"/>
  <c r="X178" i="2"/>
  <c r="X193" i="2" s="1"/>
  <c r="X517" i="2" s="1"/>
  <c r="X213" i="2"/>
  <c r="X214" i="2" s="1"/>
  <c r="W244" i="2"/>
  <c r="W295" i="2"/>
  <c r="W312" i="2"/>
  <c r="X348" i="2"/>
  <c r="X349" i="2" s="1"/>
  <c r="X365" i="2"/>
  <c r="X367" i="2" s="1"/>
  <c r="X383" i="2"/>
  <c r="X385" i="2" s="1"/>
  <c r="X411" i="2"/>
  <c r="X412" i="2" s="1"/>
  <c r="X428" i="2"/>
  <c r="X468" i="2"/>
  <c r="X474" i="2" s="1"/>
  <c r="X492" i="2"/>
  <c r="X495" i="2" s="1"/>
  <c r="M522" i="2"/>
  <c r="H9" i="2"/>
  <c r="W200" i="2"/>
  <c r="W319" i="2"/>
  <c r="W354" i="2"/>
  <c r="W375" i="2"/>
  <c r="W401" i="2"/>
  <c r="N522" i="2"/>
  <c r="W23" i="2"/>
  <c r="W135" i="2"/>
  <c r="X196" i="2"/>
  <c r="X200" i="2" s="1"/>
  <c r="W214" i="2"/>
  <c r="W338" i="2"/>
  <c r="W349" i="2"/>
  <c r="W412" i="2"/>
  <c r="X447" i="2"/>
  <c r="X460" i="2" s="1"/>
  <c r="B522" i="2"/>
  <c r="O522" i="2"/>
  <c r="W104" i="2"/>
  <c r="W46" i="2"/>
  <c r="W142" i="2"/>
  <c r="X26" i="2"/>
  <c r="X34" i="2" s="1"/>
  <c r="X159" i="2"/>
  <c r="X161" i="2" s="1"/>
  <c r="X246" i="2"/>
  <c r="X247" i="2" s="1"/>
  <c r="W265" i="2"/>
  <c r="X314" i="2"/>
  <c r="X315" i="2" s="1"/>
  <c r="X330" i="2"/>
  <c r="X338" i="2" s="1"/>
  <c r="W424" i="2"/>
  <c r="W103" i="2"/>
  <c r="W24" i="2"/>
  <c r="J9" i="2"/>
  <c r="W92" i="2"/>
  <c r="A10" i="2"/>
  <c r="X41" i="2"/>
  <c r="X42" i="2" s="1"/>
  <c r="X88" i="2"/>
  <c r="X92" i="2" s="1"/>
  <c r="W47" i="2"/>
  <c r="W61" i="2"/>
  <c r="W143" i="2"/>
  <c r="X257" i="2"/>
  <c r="X265" i="2" s="1"/>
  <c r="W344" i="2"/>
  <c r="X357" i="2"/>
  <c r="X362" i="2" s="1"/>
  <c r="X377" i="2"/>
  <c r="X378" i="2" s="1"/>
  <c r="W418" i="2"/>
  <c r="D522" i="2"/>
  <c r="Q522" i="2"/>
  <c r="W134" i="2"/>
  <c r="W42" i="2"/>
  <c r="W116" i="2"/>
  <c r="X139" i="2"/>
  <c r="X142" i="2" s="1"/>
  <c r="W247" i="2"/>
  <c r="W271" i="2"/>
  <c r="W277" i="2"/>
  <c r="W315" i="2"/>
  <c r="W367" i="2"/>
  <c r="W385" i="2"/>
  <c r="W474" i="2"/>
  <c r="E522" i="2"/>
  <c r="R522" i="2"/>
  <c r="W126" i="2"/>
  <c r="W210" i="2"/>
  <c r="W362" i="2"/>
  <c r="W378" i="2"/>
  <c r="W408" i="2"/>
  <c r="W465" i="2"/>
  <c r="W495" i="2"/>
  <c r="W513" i="2"/>
  <c r="S522" i="2"/>
  <c r="W161" i="2"/>
  <c r="W193" i="2"/>
  <c r="X205" i="2"/>
  <c r="X210" i="2" s="1"/>
  <c r="W272" i="2"/>
  <c r="X341" i="2"/>
  <c r="X344" i="2" s="1"/>
  <c r="X415" i="2"/>
  <c r="X418" i="2" s="1"/>
  <c r="W435" i="2"/>
  <c r="W514" i="2"/>
  <c r="H522" i="2"/>
  <c r="X484" i="2"/>
  <c r="X489" i="2" s="1"/>
  <c r="W516" i="2" l="1"/>
  <c r="W512" i="2"/>
  <c r="W515" i="2"/>
</calcChain>
</file>

<file path=xl/sharedStrings.xml><?xml version="1.0" encoding="utf-8"?>
<sst xmlns="http://schemas.openxmlformats.org/spreadsheetml/2006/main" count="3387" uniqueCount="742">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</sst>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98" t="s">
        <v>29</v>
      </c>
      <c r="E1" s="698"/>
      <c r="F1" s="698"/>
      <c r="G1" s="14" t="s">
        <v>66</v>
      </c>
      <c r="H1" s="698" t="s">
        <v>49</v>
      </c>
      <c r="I1" s="698"/>
      <c r="J1" s="698"/>
      <c r="K1" s="698"/>
      <c r="L1" s="698"/>
      <c r="M1" s="698"/>
      <c r="N1" s="698"/>
      <c r="O1" s="698"/>
      <c r="P1" s="699" t="s">
        <v>67</v>
      </c>
      <c r="Q1" s="700"/>
      <c r="R1" s="70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1"/>
      <c r="P2" s="701"/>
      <c r="Q2" s="701"/>
      <c r="R2" s="701"/>
      <c r="S2" s="701"/>
      <c r="T2" s="701"/>
      <c r="U2" s="70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1"/>
      <c r="O3" s="701"/>
      <c r="P3" s="701"/>
      <c r="Q3" s="701"/>
      <c r="R3" s="701"/>
      <c r="S3" s="701"/>
      <c r="T3" s="701"/>
      <c r="U3" s="70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0" t="s">
        <v>8</v>
      </c>
      <c r="B5" s="680"/>
      <c r="C5" s="680"/>
      <c r="D5" s="702"/>
      <c r="E5" s="702"/>
      <c r="F5" s="703" t="s">
        <v>14</v>
      </c>
      <c r="G5" s="703"/>
      <c r="H5" s="702"/>
      <c r="I5" s="702"/>
      <c r="J5" s="702"/>
      <c r="K5" s="702"/>
      <c r="L5" s="702"/>
      <c r="N5" s="27" t="s">
        <v>4</v>
      </c>
      <c r="O5" s="697">
        <v>45367</v>
      </c>
      <c r="P5" s="697"/>
      <c r="R5" s="704" t="s">
        <v>3</v>
      </c>
      <c r="S5" s="705"/>
      <c r="T5" s="706" t="s">
        <v>710</v>
      </c>
      <c r="U5" s="707"/>
      <c r="Z5" s="60"/>
      <c r="AA5" s="60"/>
      <c r="AB5" s="60"/>
    </row>
    <row r="6" spans="1:29" s="17" customFormat="1" ht="24" customHeight="1" x14ac:dyDescent="0.2">
      <c r="A6" s="680" t="s">
        <v>1</v>
      </c>
      <c r="B6" s="680"/>
      <c r="C6" s="680"/>
      <c r="D6" s="681" t="s">
        <v>711</v>
      </c>
      <c r="E6" s="681"/>
      <c r="F6" s="681"/>
      <c r="G6" s="681"/>
      <c r="H6" s="681"/>
      <c r="I6" s="681"/>
      <c r="J6" s="681"/>
      <c r="K6" s="681"/>
      <c r="L6" s="681"/>
      <c r="N6" s="27" t="s">
        <v>30</v>
      </c>
      <c r="O6" s="682" t="str">
        <f>IF(O5=0," ",CHOOSE(WEEKDAY(O5,2),"Понедельник","Вторник","Среда","Четверг","Пятница","Суббота","Воскресенье"))</f>
        <v>Суббота</v>
      </c>
      <c r="P6" s="682"/>
      <c r="R6" s="683" t="s">
        <v>5</v>
      </c>
      <c r="S6" s="684"/>
      <c r="T6" s="685" t="s">
        <v>69</v>
      </c>
      <c r="U6" s="68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1" t="str">
        <f>IFERROR(VLOOKUP(DeliveryAddress,Table,3,0),1)</f>
        <v>1</v>
      </c>
      <c r="E7" s="692"/>
      <c r="F7" s="692"/>
      <c r="G7" s="692"/>
      <c r="H7" s="692"/>
      <c r="I7" s="692"/>
      <c r="J7" s="692"/>
      <c r="K7" s="692"/>
      <c r="L7" s="693"/>
      <c r="N7" s="29"/>
      <c r="O7" s="49"/>
      <c r="P7" s="49"/>
      <c r="R7" s="683"/>
      <c r="S7" s="684"/>
      <c r="T7" s="687"/>
      <c r="U7" s="688"/>
      <c r="Z7" s="60"/>
      <c r="AA7" s="60"/>
      <c r="AB7" s="60"/>
    </row>
    <row r="8" spans="1:29" s="17" customFormat="1" ht="25.5" customHeight="1" x14ac:dyDescent="0.2">
      <c r="A8" s="694" t="s">
        <v>60</v>
      </c>
      <c r="B8" s="694"/>
      <c r="C8" s="694"/>
      <c r="D8" s="695"/>
      <c r="E8" s="695"/>
      <c r="F8" s="695"/>
      <c r="G8" s="695"/>
      <c r="H8" s="695"/>
      <c r="I8" s="695"/>
      <c r="J8" s="695"/>
      <c r="K8" s="695"/>
      <c r="L8" s="695"/>
      <c r="N8" s="27" t="s">
        <v>11</v>
      </c>
      <c r="O8" s="675">
        <v>0.41666666666666669</v>
      </c>
      <c r="P8" s="675"/>
      <c r="R8" s="683"/>
      <c r="S8" s="684"/>
      <c r="T8" s="687"/>
      <c r="U8" s="688"/>
      <c r="Z8" s="60"/>
      <c r="AA8" s="60"/>
      <c r="AB8" s="60"/>
    </row>
    <row r="9" spans="1:29" s="1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1"/>
      <c r="C9" s="671"/>
      <c r="D9" s="672" t="s">
        <v>48</v>
      </c>
      <c r="E9" s="673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1"/>
      <c r="H9" s="696" t="str">
        <f>IF(AND($A$9="Тип доверенности/получателя при получении в адресе перегруза:",$D$9="Разовая доверенность"),"Введите ФИО","")</f>
        <v/>
      </c>
      <c r="I9" s="696"/>
      <c r="J9" s="6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6"/>
      <c r="L9" s="696"/>
      <c r="N9" s="31" t="s">
        <v>15</v>
      </c>
      <c r="O9" s="697"/>
      <c r="P9" s="697"/>
      <c r="R9" s="683"/>
      <c r="S9" s="684"/>
      <c r="T9" s="689"/>
      <c r="U9" s="69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1"/>
      <c r="C10" s="671"/>
      <c r="D10" s="672"/>
      <c r="E10" s="673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1"/>
      <c r="H10" s="674" t="str">
        <f>IFERROR(VLOOKUP($D$10,Proxy,2,FALSE),"")</f>
        <v/>
      </c>
      <c r="I10" s="674"/>
      <c r="J10" s="674"/>
      <c r="K10" s="674"/>
      <c r="L10" s="674"/>
      <c r="N10" s="31" t="s">
        <v>35</v>
      </c>
      <c r="O10" s="675"/>
      <c r="P10" s="675"/>
      <c r="S10" s="29" t="s">
        <v>12</v>
      </c>
      <c r="T10" s="676" t="s">
        <v>70</v>
      </c>
      <c r="U10" s="67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75"/>
      <c r="P11" s="675"/>
      <c r="S11" s="29" t="s">
        <v>31</v>
      </c>
      <c r="T11" s="663" t="s">
        <v>57</v>
      </c>
      <c r="U11" s="66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62" t="s">
        <v>71</v>
      </c>
      <c r="B12" s="662"/>
      <c r="C12" s="662"/>
      <c r="D12" s="662"/>
      <c r="E12" s="662"/>
      <c r="F12" s="662"/>
      <c r="G12" s="662"/>
      <c r="H12" s="662"/>
      <c r="I12" s="662"/>
      <c r="J12" s="662"/>
      <c r="K12" s="662"/>
      <c r="L12" s="662"/>
      <c r="N12" s="27" t="s">
        <v>33</v>
      </c>
      <c r="O12" s="678"/>
      <c r="P12" s="678"/>
      <c r="Q12" s="28"/>
      <c r="R12"/>
      <c r="S12" s="29" t="s">
        <v>48</v>
      </c>
      <c r="T12" s="679"/>
      <c r="U12" s="679"/>
      <c r="V12"/>
      <c r="Z12" s="60"/>
      <c r="AA12" s="60"/>
      <c r="AB12" s="60"/>
    </row>
    <row r="13" spans="1:29" s="17" customFormat="1" ht="23.25" customHeight="1" x14ac:dyDescent="0.2">
      <c r="A13" s="662" t="s">
        <v>72</v>
      </c>
      <c r="B13" s="662"/>
      <c r="C13" s="662"/>
      <c r="D13" s="662"/>
      <c r="E13" s="662"/>
      <c r="F13" s="662"/>
      <c r="G13" s="662"/>
      <c r="H13" s="662"/>
      <c r="I13" s="662"/>
      <c r="J13" s="662"/>
      <c r="K13" s="662"/>
      <c r="L13" s="662"/>
      <c r="M13" s="31"/>
      <c r="N13" s="31" t="s">
        <v>34</v>
      </c>
      <c r="O13" s="663"/>
      <c r="P13" s="66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62" t="s">
        <v>73</v>
      </c>
      <c r="B14" s="662"/>
      <c r="C14" s="662"/>
      <c r="D14" s="662"/>
      <c r="E14" s="662"/>
      <c r="F14" s="662"/>
      <c r="G14" s="662"/>
      <c r="H14" s="662"/>
      <c r="I14" s="662"/>
      <c r="J14" s="662"/>
      <c r="K14" s="662"/>
      <c r="L14" s="66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64" t="s">
        <v>74</v>
      </c>
      <c r="B15" s="664"/>
      <c r="C15" s="664"/>
      <c r="D15" s="664"/>
      <c r="E15" s="664"/>
      <c r="F15" s="664"/>
      <c r="G15" s="664"/>
      <c r="H15" s="664"/>
      <c r="I15" s="664"/>
      <c r="J15" s="664"/>
      <c r="K15" s="664"/>
      <c r="L15" s="664"/>
      <c r="M15"/>
      <c r="N15" s="665" t="s">
        <v>63</v>
      </c>
      <c r="O15" s="665"/>
      <c r="P15" s="665"/>
      <c r="Q15" s="665"/>
      <c r="R15" s="66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6"/>
      <c r="O16" s="666"/>
      <c r="P16" s="666"/>
      <c r="Q16" s="666"/>
      <c r="R16" s="66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0" t="s">
        <v>61</v>
      </c>
      <c r="B17" s="650" t="s">
        <v>51</v>
      </c>
      <c r="C17" s="668" t="s">
        <v>50</v>
      </c>
      <c r="D17" s="650" t="s">
        <v>52</v>
      </c>
      <c r="E17" s="650"/>
      <c r="F17" s="650" t="s">
        <v>24</v>
      </c>
      <c r="G17" s="650" t="s">
        <v>27</v>
      </c>
      <c r="H17" s="650" t="s">
        <v>25</v>
      </c>
      <c r="I17" s="650" t="s">
        <v>26</v>
      </c>
      <c r="J17" s="669" t="s">
        <v>16</v>
      </c>
      <c r="K17" s="669" t="s">
        <v>65</v>
      </c>
      <c r="L17" s="669" t="s">
        <v>2</v>
      </c>
      <c r="M17" s="650" t="s">
        <v>28</v>
      </c>
      <c r="N17" s="650" t="s">
        <v>17</v>
      </c>
      <c r="O17" s="650"/>
      <c r="P17" s="650"/>
      <c r="Q17" s="650"/>
      <c r="R17" s="650"/>
      <c r="S17" s="667" t="s">
        <v>58</v>
      </c>
      <c r="T17" s="650"/>
      <c r="U17" s="650" t="s">
        <v>6</v>
      </c>
      <c r="V17" s="650" t="s">
        <v>44</v>
      </c>
      <c r="W17" s="651" t="s">
        <v>56</v>
      </c>
      <c r="X17" s="650" t="s">
        <v>18</v>
      </c>
      <c r="Y17" s="653" t="s">
        <v>62</v>
      </c>
      <c r="Z17" s="653" t="s">
        <v>19</v>
      </c>
      <c r="AA17" s="654" t="s">
        <v>59</v>
      </c>
      <c r="AB17" s="655"/>
      <c r="AC17" s="656"/>
      <c r="AD17" s="660"/>
      <c r="BA17" s="661" t="s">
        <v>64</v>
      </c>
    </row>
    <row r="18" spans="1:53" ht="14.25" customHeight="1" x14ac:dyDescent="0.2">
      <c r="A18" s="650"/>
      <c r="B18" s="650"/>
      <c r="C18" s="668"/>
      <c r="D18" s="650"/>
      <c r="E18" s="650"/>
      <c r="F18" s="650" t="s">
        <v>20</v>
      </c>
      <c r="G18" s="650" t="s">
        <v>21</v>
      </c>
      <c r="H18" s="650" t="s">
        <v>22</v>
      </c>
      <c r="I18" s="650" t="s">
        <v>22</v>
      </c>
      <c r="J18" s="670"/>
      <c r="K18" s="670"/>
      <c r="L18" s="670"/>
      <c r="M18" s="650"/>
      <c r="N18" s="650"/>
      <c r="O18" s="650"/>
      <c r="P18" s="650"/>
      <c r="Q18" s="650"/>
      <c r="R18" s="650"/>
      <c r="S18" s="36" t="s">
        <v>47</v>
      </c>
      <c r="T18" s="36" t="s">
        <v>46</v>
      </c>
      <c r="U18" s="650"/>
      <c r="V18" s="650"/>
      <c r="W18" s="652"/>
      <c r="X18" s="650"/>
      <c r="Y18" s="653"/>
      <c r="Z18" s="653"/>
      <c r="AA18" s="657"/>
      <c r="AB18" s="658"/>
      <c r="AC18" s="659"/>
      <c r="AD18" s="660"/>
      <c r="BA18" s="661"/>
    </row>
    <row r="19" spans="1:53" ht="27.75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5"/>
      <c r="Z19" s="55"/>
    </row>
    <row r="20" spans="1:53" ht="16.5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6"/>
      <c r="Z20" s="66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6">
        <v>4607091389258</v>
      </c>
      <c r="E22" s="35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4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5"/>
      <c r="N23" s="361" t="s">
        <v>43</v>
      </c>
      <c r="O23" s="362"/>
      <c r="P23" s="362"/>
      <c r="Q23" s="362"/>
      <c r="R23" s="362"/>
      <c r="S23" s="362"/>
      <c r="T23" s="36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5"/>
      <c r="N24" s="361" t="s">
        <v>43</v>
      </c>
      <c r="O24" s="362"/>
      <c r="P24" s="362"/>
      <c r="Q24" s="362"/>
      <c r="R24" s="362"/>
      <c r="S24" s="362"/>
      <c r="T24" s="36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7"/>
      <c r="Z25" s="67"/>
    </row>
    <row r="26" spans="1:53" ht="27" customHeight="1" x14ac:dyDescent="0.25">
      <c r="A26" s="64" t="s">
        <v>83</v>
      </c>
      <c r="B26" s="64" t="s">
        <v>84</v>
      </c>
      <c r="C26" s="37">
        <v>4301051551</v>
      </c>
      <c r="D26" s="356">
        <v>4607091383881</v>
      </c>
      <c r="E26" s="35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644" t="s">
        <v>85</v>
      </c>
      <c r="O26" s="358"/>
      <c r="P26" s="358"/>
      <c r="Q26" s="358"/>
      <c r="R26" s="35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86</v>
      </c>
      <c r="C27" s="37">
        <v>4301051176</v>
      </c>
      <c r="D27" s="356">
        <v>4607091383881</v>
      </c>
      <c r="E27" s="35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6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8"/>
      <c r="P27" s="358"/>
      <c r="Q27" s="358"/>
      <c r="R27" s="35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4301051552</v>
      </c>
      <c r="D28" s="356">
        <v>4607091388237</v>
      </c>
      <c r="E28" s="35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6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8"/>
      <c r="P28" s="358"/>
      <c r="Q28" s="358"/>
      <c r="R28" s="35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356">
        <v>4607091383935</v>
      </c>
      <c r="E29" s="35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356">
        <v>4680115881853</v>
      </c>
      <c r="E30" s="35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6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4301051593</v>
      </c>
      <c r="D31" s="356">
        <v>4607091383911</v>
      </c>
      <c r="E31" s="35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41" t="s">
        <v>95</v>
      </c>
      <c r="O31" s="358"/>
      <c r="P31" s="358"/>
      <c r="Q31" s="358"/>
      <c r="R31" s="35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93</v>
      </c>
      <c r="B32" s="64" t="s">
        <v>96</v>
      </c>
      <c r="C32" s="37">
        <v>4301051178</v>
      </c>
      <c r="D32" s="356">
        <v>4607091383911</v>
      </c>
      <c r="E32" s="35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6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8"/>
      <c r="P32" s="358"/>
      <c r="Q32" s="358"/>
      <c r="R32" s="35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356">
        <v>4607091388244</v>
      </c>
      <c r="E33" s="35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8"/>
      <c r="P33" s="358"/>
      <c r="Q33" s="358"/>
      <c r="R33" s="35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64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5"/>
      <c r="N34" s="361" t="s">
        <v>43</v>
      </c>
      <c r="O34" s="362"/>
      <c r="P34" s="362"/>
      <c r="Q34" s="362"/>
      <c r="R34" s="362"/>
      <c r="S34" s="362"/>
      <c r="T34" s="36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5"/>
      <c r="N35" s="361" t="s">
        <v>43</v>
      </c>
      <c r="O35" s="362"/>
      <c r="P35" s="362"/>
      <c r="Q35" s="362"/>
      <c r="R35" s="362"/>
      <c r="S35" s="362"/>
      <c r="T35" s="363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70" t="s">
        <v>99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356">
        <v>4607091388503</v>
      </c>
      <c r="E37" s="35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8"/>
      <c r="P37" s="358"/>
      <c r="Q37" s="358"/>
      <c r="R37" s="35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364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5"/>
      <c r="N38" s="361" t="s">
        <v>43</v>
      </c>
      <c r="O38" s="362"/>
      <c r="P38" s="362"/>
      <c r="Q38" s="362"/>
      <c r="R38" s="362"/>
      <c r="S38" s="362"/>
      <c r="T38" s="36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64"/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5"/>
      <c r="N39" s="361" t="s">
        <v>43</v>
      </c>
      <c r="O39" s="362"/>
      <c r="P39" s="362"/>
      <c r="Q39" s="362"/>
      <c r="R39" s="362"/>
      <c r="S39" s="362"/>
      <c r="T39" s="36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70" t="s">
        <v>104</v>
      </c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356">
        <v>4607091388282</v>
      </c>
      <c r="E41" s="35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8"/>
      <c r="P41" s="358"/>
      <c r="Q41" s="358"/>
      <c r="R41" s="35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5"/>
      <c r="N42" s="361" t="s">
        <v>43</v>
      </c>
      <c r="O42" s="362"/>
      <c r="P42" s="362"/>
      <c r="Q42" s="362"/>
      <c r="R42" s="362"/>
      <c r="S42" s="362"/>
      <c r="T42" s="36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64"/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5"/>
      <c r="N43" s="361" t="s">
        <v>43</v>
      </c>
      <c r="O43" s="362"/>
      <c r="P43" s="362"/>
      <c r="Q43" s="362"/>
      <c r="R43" s="362"/>
      <c r="S43" s="362"/>
      <c r="T43" s="36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70" t="s">
        <v>108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356">
        <v>4607091389111</v>
      </c>
      <c r="E45" s="35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8"/>
      <c r="P45" s="358"/>
      <c r="Q45" s="358"/>
      <c r="R45" s="35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364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5"/>
      <c r="N46" s="361" t="s">
        <v>43</v>
      </c>
      <c r="O46" s="362"/>
      <c r="P46" s="362"/>
      <c r="Q46" s="362"/>
      <c r="R46" s="362"/>
      <c r="S46" s="362"/>
      <c r="T46" s="36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64"/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5"/>
      <c r="N47" s="361" t="s">
        <v>43</v>
      </c>
      <c r="O47" s="362"/>
      <c r="P47" s="362"/>
      <c r="Q47" s="362"/>
      <c r="R47" s="362"/>
      <c r="S47" s="362"/>
      <c r="T47" s="36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84" t="s">
        <v>111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55"/>
      <c r="Z48" s="55"/>
    </row>
    <row r="49" spans="1:53" ht="16.5" customHeight="1" x14ac:dyDescent="0.25">
      <c r="A49" s="385" t="s">
        <v>112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66"/>
      <c r="Z49" s="66"/>
    </row>
    <row r="50" spans="1:53" ht="14.25" customHeight="1" x14ac:dyDescent="0.25">
      <c r="A50" s="370" t="s">
        <v>113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356">
        <v>4680115881440</v>
      </c>
      <c r="E51" s="35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8"/>
      <c r="P51" s="358"/>
      <c r="Q51" s="358"/>
      <c r="R51" s="35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356">
        <v>4680115881433</v>
      </c>
      <c r="E52" s="35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8"/>
      <c r="P52" s="358"/>
      <c r="Q52" s="358"/>
      <c r="R52" s="35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64"/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5"/>
      <c r="N53" s="361" t="s">
        <v>43</v>
      </c>
      <c r="O53" s="362"/>
      <c r="P53" s="362"/>
      <c r="Q53" s="362"/>
      <c r="R53" s="362"/>
      <c r="S53" s="362"/>
      <c r="T53" s="36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64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5"/>
      <c r="N54" s="361" t="s">
        <v>43</v>
      </c>
      <c r="O54" s="362"/>
      <c r="P54" s="362"/>
      <c r="Q54" s="362"/>
      <c r="R54" s="362"/>
      <c r="S54" s="362"/>
      <c r="T54" s="36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85" t="s">
        <v>120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66"/>
      <c r="Z55" s="66"/>
    </row>
    <row r="56" spans="1:53" ht="14.25" customHeight="1" x14ac:dyDescent="0.25">
      <c r="A56" s="370" t="s">
        <v>121</v>
      </c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356">
        <v>4680115881426</v>
      </c>
      <c r="E57" s="35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356">
        <v>4680115881426</v>
      </c>
      <c r="E58" s="35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6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8"/>
      <c r="P58" s="358"/>
      <c r="Q58" s="358"/>
      <c r="R58" s="35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4301011437</v>
      </c>
      <c r="D59" s="356">
        <v>4680115881419</v>
      </c>
      <c r="E59" s="35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3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8"/>
      <c r="P59" s="358"/>
      <c r="Q59" s="358"/>
      <c r="R59" s="35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128</v>
      </c>
      <c r="B60" s="64" t="s">
        <v>129</v>
      </c>
      <c r="C60" s="37">
        <v>4301011458</v>
      </c>
      <c r="D60" s="356">
        <v>4680115881525</v>
      </c>
      <c r="E60" s="35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35" t="s">
        <v>130</v>
      </c>
      <c r="O60" s="358"/>
      <c r="P60" s="358"/>
      <c r="Q60" s="358"/>
      <c r="R60" s="35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64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5"/>
      <c r="N61" s="361" t="s">
        <v>43</v>
      </c>
      <c r="O61" s="362"/>
      <c r="P61" s="362"/>
      <c r="Q61" s="362"/>
      <c r="R61" s="362"/>
      <c r="S61" s="362"/>
      <c r="T61" s="36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5"/>
      <c r="N62" s="361" t="s">
        <v>43</v>
      </c>
      <c r="O62" s="362"/>
      <c r="P62" s="362"/>
      <c r="Q62" s="362"/>
      <c r="R62" s="362"/>
      <c r="S62" s="362"/>
      <c r="T62" s="36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85" t="s">
        <v>111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66"/>
      <c r="Z63" s="66"/>
    </row>
    <row r="64" spans="1:53" ht="14.25" customHeight="1" x14ac:dyDescent="0.25">
      <c r="A64" s="370" t="s">
        <v>121</v>
      </c>
      <c r="B64" s="370"/>
      <c r="C64" s="370"/>
      <c r="D64" s="370"/>
      <c r="E64" s="370"/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370"/>
      <c r="Y64" s="67"/>
      <c r="Z64" s="67"/>
    </row>
    <row r="65" spans="1:53" ht="27" customHeight="1" x14ac:dyDescent="0.25">
      <c r="A65" s="64" t="s">
        <v>131</v>
      </c>
      <c r="B65" s="64" t="s">
        <v>132</v>
      </c>
      <c r="C65" s="37">
        <v>4301011623</v>
      </c>
      <c r="D65" s="356">
        <v>4607091382945</v>
      </c>
      <c r="E65" s="35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8"/>
      <c r="P65" s="358"/>
      <c r="Q65" s="358"/>
      <c r="R65" s="35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4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4301011380</v>
      </c>
      <c r="D66" s="356">
        <v>4607091385670</v>
      </c>
      <c r="E66" s="35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6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133</v>
      </c>
      <c r="B67" s="64" t="s">
        <v>135</v>
      </c>
      <c r="C67" s="37">
        <v>4301011540</v>
      </c>
      <c r="D67" s="356">
        <v>4607091385670</v>
      </c>
      <c r="E67" s="35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8"/>
      <c r="P67" s="358"/>
      <c r="Q67" s="358"/>
      <c r="R67" s="35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137</v>
      </c>
      <c r="B68" s="64" t="s">
        <v>138</v>
      </c>
      <c r="C68" s="37">
        <v>4301011625</v>
      </c>
      <c r="D68" s="356">
        <v>4680115883956</v>
      </c>
      <c r="E68" s="35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8"/>
      <c r="P68" s="358"/>
      <c r="Q68" s="358"/>
      <c r="R68" s="35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139</v>
      </c>
      <c r="B69" s="64" t="s">
        <v>140</v>
      </c>
      <c r="C69" s="37">
        <v>4301011468</v>
      </c>
      <c r="D69" s="356">
        <v>4680115881327</v>
      </c>
      <c r="E69" s="35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6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8"/>
      <c r="P69" s="358"/>
      <c r="Q69" s="358"/>
      <c r="R69" s="35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142</v>
      </c>
      <c r="B70" s="64" t="s">
        <v>143</v>
      </c>
      <c r="C70" s="37">
        <v>4301011703</v>
      </c>
      <c r="D70" s="356">
        <v>4680115882133</v>
      </c>
      <c r="E70" s="35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62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142</v>
      </c>
      <c r="B71" s="64" t="s">
        <v>144</v>
      </c>
      <c r="C71" s="37">
        <v>4301011514</v>
      </c>
      <c r="D71" s="356">
        <v>4680115882133</v>
      </c>
      <c r="E71" s="35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8"/>
      <c r="P71" s="358"/>
      <c r="Q71" s="358"/>
      <c r="R71" s="35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4301011192</v>
      </c>
      <c r="D72" s="356">
        <v>4607091382952</v>
      </c>
      <c r="E72" s="35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8"/>
      <c r="P72" s="358"/>
      <c r="Q72" s="358"/>
      <c r="R72" s="35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4301011382</v>
      </c>
      <c r="D73" s="356">
        <v>4607091385687</v>
      </c>
      <c r="E73" s="35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6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4301011565</v>
      </c>
      <c r="D74" s="356">
        <v>4680115882539</v>
      </c>
      <c r="E74" s="35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8"/>
      <c r="P74" s="358"/>
      <c r="Q74" s="358"/>
      <c r="R74" s="35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4301011344</v>
      </c>
      <c r="D75" s="356">
        <v>4607091384604</v>
      </c>
      <c r="E75" s="35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8"/>
      <c r="P75" s="358"/>
      <c r="Q75" s="358"/>
      <c r="R75" s="35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4301011386</v>
      </c>
      <c r="D76" s="356">
        <v>4680115880283</v>
      </c>
      <c r="E76" s="35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2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4301011624</v>
      </c>
      <c r="D77" s="356">
        <v>4680115883949</v>
      </c>
      <c r="E77" s="35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157</v>
      </c>
      <c r="B78" s="64" t="s">
        <v>158</v>
      </c>
      <c r="C78" s="37">
        <v>4301011443</v>
      </c>
      <c r="D78" s="356">
        <v>4680115881303</v>
      </c>
      <c r="E78" s="35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141</v>
      </c>
      <c r="M78" s="38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159</v>
      </c>
      <c r="B79" s="64" t="s">
        <v>160</v>
      </c>
      <c r="C79" s="37">
        <v>4301011562</v>
      </c>
      <c r="D79" s="356">
        <v>4680115882577</v>
      </c>
      <c r="E79" s="35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103</v>
      </c>
      <c r="M79" s="38">
        <v>90</v>
      </c>
      <c r="N79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161</v>
      </c>
      <c r="C80" s="37">
        <v>4301011564</v>
      </c>
      <c r="D80" s="356">
        <v>4680115882577</v>
      </c>
      <c r="E80" s="35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162</v>
      </c>
      <c r="B81" s="64" t="s">
        <v>163</v>
      </c>
      <c r="C81" s="37">
        <v>4301011432</v>
      </c>
      <c r="D81" s="356">
        <v>4680115882720</v>
      </c>
      <c r="E81" s="35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116</v>
      </c>
      <c r="M81" s="38">
        <v>90</v>
      </c>
      <c r="N81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4301011417</v>
      </c>
      <c r="D82" s="356">
        <v>4680115880269</v>
      </c>
      <c r="E82" s="35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136</v>
      </c>
      <c r="M82" s="38">
        <v>50</v>
      </c>
      <c r="N82" s="6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4301011415</v>
      </c>
      <c r="D83" s="356">
        <v>4680115880429</v>
      </c>
      <c r="E83" s="35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136</v>
      </c>
      <c r="M83" s="38">
        <v>50</v>
      </c>
      <c r="N83" s="6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168</v>
      </c>
      <c r="B84" s="64" t="s">
        <v>169</v>
      </c>
      <c r="C84" s="37">
        <v>4301011462</v>
      </c>
      <c r="D84" s="356">
        <v>4680115881457</v>
      </c>
      <c r="E84" s="35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64"/>
      <c r="B85" s="364"/>
      <c r="C85" s="364"/>
      <c r="D85" s="364"/>
      <c r="E85" s="364"/>
      <c r="F85" s="364"/>
      <c r="G85" s="364"/>
      <c r="H85" s="364"/>
      <c r="I85" s="364"/>
      <c r="J85" s="364"/>
      <c r="K85" s="364"/>
      <c r="L85" s="364"/>
      <c r="M85" s="365"/>
      <c r="N85" s="361" t="s">
        <v>43</v>
      </c>
      <c r="O85" s="362"/>
      <c r="P85" s="362"/>
      <c r="Q85" s="362"/>
      <c r="R85" s="362"/>
      <c r="S85" s="362"/>
      <c r="T85" s="363"/>
      <c r="U85" s="43" t="s">
        <v>42</v>
      </c>
      <c r="V85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64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5"/>
      <c r="N86" s="361" t="s">
        <v>43</v>
      </c>
      <c r="O86" s="362"/>
      <c r="P86" s="362"/>
      <c r="Q86" s="362"/>
      <c r="R86" s="362"/>
      <c r="S86" s="362"/>
      <c r="T86" s="363"/>
      <c r="U86" s="43" t="s">
        <v>0</v>
      </c>
      <c r="V86" s="44">
        <f>IFERROR(SUM(V65:V84),"0")</f>
        <v>0</v>
      </c>
      <c r="W86" s="44">
        <f>IFERROR(SUM(W65:W84),"0")</f>
        <v>0</v>
      </c>
      <c r="X86" s="43"/>
      <c r="Y86" s="68"/>
      <c r="Z86" s="68"/>
    </row>
    <row r="87" spans="1:53" ht="14.25" customHeight="1" x14ac:dyDescent="0.25">
      <c r="A87" s="370" t="s">
        <v>113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67"/>
      <c r="Z87" s="67"/>
    </row>
    <row r="88" spans="1:53" ht="16.5" customHeight="1" x14ac:dyDescent="0.25">
      <c r="A88" s="64" t="s">
        <v>170</v>
      </c>
      <c r="B88" s="64" t="s">
        <v>171</v>
      </c>
      <c r="C88" s="37">
        <v>4301020235</v>
      </c>
      <c r="D88" s="356">
        <v>4680115881488</v>
      </c>
      <c r="E88" s="35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117</v>
      </c>
      <c r="L88" s="39" t="s">
        <v>116</v>
      </c>
      <c r="M88" s="38">
        <v>50</v>
      </c>
      <c r="N88" s="6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172</v>
      </c>
      <c r="B89" s="64" t="s">
        <v>173</v>
      </c>
      <c r="C89" s="37">
        <v>4301020228</v>
      </c>
      <c r="D89" s="356">
        <v>4680115882751</v>
      </c>
      <c r="E89" s="356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116</v>
      </c>
      <c r="M89" s="38">
        <v>90</v>
      </c>
      <c r="N89" s="6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4301020258</v>
      </c>
      <c r="D90" s="356">
        <v>4680115882775</v>
      </c>
      <c r="E90" s="356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176</v>
      </c>
      <c r="L90" s="39" t="s">
        <v>136</v>
      </c>
      <c r="M90" s="38">
        <v>50</v>
      </c>
      <c r="N90" s="6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177</v>
      </c>
      <c r="B91" s="64" t="s">
        <v>178</v>
      </c>
      <c r="C91" s="37">
        <v>4301020217</v>
      </c>
      <c r="D91" s="356">
        <v>4680115880658</v>
      </c>
      <c r="E91" s="356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116</v>
      </c>
      <c r="M91" s="38">
        <v>50</v>
      </c>
      <c r="N91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5"/>
      <c r="N92" s="361" t="s">
        <v>43</v>
      </c>
      <c r="O92" s="362"/>
      <c r="P92" s="362"/>
      <c r="Q92" s="362"/>
      <c r="R92" s="362"/>
      <c r="S92" s="362"/>
      <c r="T92" s="363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64"/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5"/>
      <c r="N93" s="361" t="s">
        <v>43</v>
      </c>
      <c r="O93" s="362"/>
      <c r="P93" s="362"/>
      <c r="Q93" s="362"/>
      <c r="R93" s="362"/>
      <c r="S93" s="362"/>
      <c r="T93" s="363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370" t="s">
        <v>76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67"/>
      <c r="Z94" s="67"/>
    </row>
    <row r="95" spans="1:53" ht="16.5" customHeight="1" x14ac:dyDescent="0.25">
      <c r="A95" s="64" t="s">
        <v>179</v>
      </c>
      <c r="B95" s="64" t="s">
        <v>180</v>
      </c>
      <c r="C95" s="37">
        <v>4301030895</v>
      </c>
      <c r="D95" s="356">
        <v>4607091387667</v>
      </c>
      <c r="E95" s="356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117</v>
      </c>
      <c r="L95" s="39" t="s">
        <v>116</v>
      </c>
      <c r="M95" s="38">
        <v>40</v>
      </c>
      <c r="N9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181</v>
      </c>
      <c r="B96" s="64" t="s">
        <v>182</v>
      </c>
      <c r="C96" s="37">
        <v>4301030961</v>
      </c>
      <c r="D96" s="356">
        <v>4607091387636</v>
      </c>
      <c r="E96" s="356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183</v>
      </c>
      <c r="B97" s="64" t="s">
        <v>184</v>
      </c>
      <c r="C97" s="37">
        <v>4301030963</v>
      </c>
      <c r="D97" s="356">
        <v>4607091382426</v>
      </c>
      <c r="E97" s="35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117</v>
      </c>
      <c r="L97" s="39" t="s">
        <v>79</v>
      </c>
      <c r="M97" s="38">
        <v>40</v>
      </c>
      <c r="N97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185</v>
      </c>
      <c r="B98" s="64" t="s">
        <v>186</v>
      </c>
      <c r="C98" s="37">
        <v>4301030962</v>
      </c>
      <c r="D98" s="356">
        <v>4607091386547</v>
      </c>
      <c r="E98" s="356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176</v>
      </c>
      <c r="L98" s="39" t="s">
        <v>79</v>
      </c>
      <c r="M98" s="38">
        <v>40</v>
      </c>
      <c r="N98" s="6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4301031079</v>
      </c>
      <c r="D99" s="356">
        <v>4607091384734</v>
      </c>
      <c r="E99" s="356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176</v>
      </c>
      <c r="L99" s="39" t="s">
        <v>79</v>
      </c>
      <c r="M99" s="38">
        <v>45</v>
      </c>
      <c r="N99" s="6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4301030964</v>
      </c>
      <c r="D100" s="356">
        <v>4607091382464</v>
      </c>
      <c r="E100" s="356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176</v>
      </c>
      <c r="L100" s="39" t="s">
        <v>79</v>
      </c>
      <c r="M100" s="38">
        <v>40</v>
      </c>
      <c r="N100" s="6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4301031235</v>
      </c>
      <c r="D101" s="356">
        <v>4680115883444</v>
      </c>
      <c r="E101" s="35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103</v>
      </c>
      <c r="M101" s="38">
        <v>90</v>
      </c>
      <c r="N101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191</v>
      </c>
      <c r="B102" s="64" t="s">
        <v>193</v>
      </c>
      <c r="C102" s="37">
        <v>4301031234</v>
      </c>
      <c r="D102" s="356">
        <v>4680115883444</v>
      </c>
      <c r="E102" s="35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64"/>
      <c r="B103" s="364"/>
      <c r="C103" s="364"/>
      <c r="D103" s="364"/>
      <c r="E103" s="364"/>
      <c r="F103" s="364"/>
      <c r="G103" s="364"/>
      <c r="H103" s="364"/>
      <c r="I103" s="364"/>
      <c r="J103" s="364"/>
      <c r="K103" s="364"/>
      <c r="L103" s="364"/>
      <c r="M103" s="365"/>
      <c r="N103" s="361" t="s">
        <v>43</v>
      </c>
      <c r="O103" s="362"/>
      <c r="P103" s="362"/>
      <c r="Q103" s="362"/>
      <c r="R103" s="362"/>
      <c r="S103" s="362"/>
      <c r="T103" s="363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64"/>
      <c r="B104" s="364"/>
      <c r="C104" s="364"/>
      <c r="D104" s="364"/>
      <c r="E104" s="364"/>
      <c r="F104" s="364"/>
      <c r="G104" s="364"/>
      <c r="H104" s="364"/>
      <c r="I104" s="364"/>
      <c r="J104" s="364"/>
      <c r="K104" s="364"/>
      <c r="L104" s="364"/>
      <c r="M104" s="365"/>
      <c r="N104" s="361" t="s">
        <v>43</v>
      </c>
      <c r="O104" s="362"/>
      <c r="P104" s="362"/>
      <c r="Q104" s="362"/>
      <c r="R104" s="362"/>
      <c r="S104" s="362"/>
      <c r="T104" s="363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0" t="s">
        <v>81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67"/>
      <c r="Z105" s="67"/>
    </row>
    <row r="106" spans="1:53" ht="27" customHeight="1" x14ac:dyDescent="0.25">
      <c r="A106" s="64" t="s">
        <v>194</v>
      </c>
      <c r="B106" s="64" t="s">
        <v>195</v>
      </c>
      <c r="C106" s="37">
        <v>4301051543</v>
      </c>
      <c r="D106" s="356">
        <v>4607091386967</v>
      </c>
      <c r="E106" s="356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79</v>
      </c>
      <c r="M106" s="38">
        <v>45</v>
      </c>
      <c r="N106" s="5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5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194</v>
      </c>
      <c r="B107" s="64" t="s">
        <v>196</v>
      </c>
      <c r="C107" s="37">
        <v>4301051437</v>
      </c>
      <c r="D107" s="356">
        <v>4607091386967</v>
      </c>
      <c r="E107" s="35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136</v>
      </c>
      <c r="M107" s="38">
        <v>45</v>
      </c>
      <c r="N107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8"/>
      <c r="P107" s="358"/>
      <c r="Q107" s="358"/>
      <c r="R107" s="35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197</v>
      </c>
      <c r="B108" s="64" t="s">
        <v>198</v>
      </c>
      <c r="C108" s="37">
        <v>4301051611</v>
      </c>
      <c r="D108" s="356">
        <v>4607091385304</v>
      </c>
      <c r="E108" s="35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79</v>
      </c>
      <c r="M108" s="38">
        <v>40</v>
      </c>
      <c r="N108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8"/>
      <c r="P108" s="358"/>
      <c r="Q108" s="358"/>
      <c r="R108" s="35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4301051648</v>
      </c>
      <c r="D109" s="356">
        <v>4607091386264</v>
      </c>
      <c r="E109" s="356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92" t="s">
        <v>201</v>
      </c>
      <c r="O109" s="358"/>
      <c r="P109" s="358"/>
      <c r="Q109" s="358"/>
      <c r="R109" s="35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199</v>
      </c>
      <c r="B110" s="64" t="s">
        <v>202</v>
      </c>
      <c r="C110" s="37">
        <v>4301051306</v>
      </c>
      <c r="D110" s="356">
        <v>4607091386264</v>
      </c>
      <c r="E110" s="35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9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8"/>
      <c r="P110" s="358"/>
      <c r="Q110" s="358"/>
      <c r="R110" s="35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203</v>
      </c>
      <c r="B111" s="64" t="s">
        <v>204</v>
      </c>
      <c r="C111" s="37">
        <v>4301051436</v>
      </c>
      <c r="D111" s="356">
        <v>4607091385731</v>
      </c>
      <c r="E111" s="35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136</v>
      </c>
      <c r="M111" s="38">
        <v>45</v>
      </c>
      <c r="N111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205</v>
      </c>
      <c r="B112" s="64" t="s">
        <v>206</v>
      </c>
      <c r="C112" s="37">
        <v>4301051439</v>
      </c>
      <c r="D112" s="356">
        <v>4680115880214</v>
      </c>
      <c r="E112" s="35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136</v>
      </c>
      <c r="M112" s="38">
        <v>45</v>
      </c>
      <c r="N112" s="5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207</v>
      </c>
      <c r="B113" s="64" t="s">
        <v>208</v>
      </c>
      <c r="C113" s="37">
        <v>4301051438</v>
      </c>
      <c r="D113" s="356">
        <v>4680115880894</v>
      </c>
      <c r="E113" s="35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136</v>
      </c>
      <c r="M113" s="38">
        <v>45</v>
      </c>
      <c r="N113" s="5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209</v>
      </c>
      <c r="B114" s="64" t="s">
        <v>210</v>
      </c>
      <c r="C114" s="37">
        <v>4301051313</v>
      </c>
      <c r="D114" s="356">
        <v>4607091385427</v>
      </c>
      <c r="E114" s="35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211</v>
      </c>
      <c r="B115" s="64" t="s">
        <v>212</v>
      </c>
      <c r="C115" s="37">
        <v>4301051480</v>
      </c>
      <c r="D115" s="356">
        <v>4680115882645</v>
      </c>
      <c r="E115" s="35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5"/>
      <c r="N116" s="361" t="s">
        <v>43</v>
      </c>
      <c r="O116" s="362"/>
      <c r="P116" s="362"/>
      <c r="Q116" s="362"/>
      <c r="R116" s="362"/>
      <c r="S116" s="362"/>
      <c r="T116" s="363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64"/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5"/>
      <c r="N117" s="361" t="s">
        <v>43</v>
      </c>
      <c r="O117" s="362"/>
      <c r="P117" s="362"/>
      <c r="Q117" s="362"/>
      <c r="R117" s="362"/>
      <c r="S117" s="362"/>
      <c r="T117" s="363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0" t="s">
        <v>213</v>
      </c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370"/>
      <c r="U118" s="370"/>
      <c r="V118" s="370"/>
      <c r="W118" s="370"/>
      <c r="X118" s="370"/>
      <c r="Y118" s="67"/>
      <c r="Z118" s="67"/>
    </row>
    <row r="119" spans="1:53" ht="27" customHeight="1" x14ac:dyDescent="0.25">
      <c r="A119" s="64" t="s">
        <v>214</v>
      </c>
      <c r="B119" s="64" t="s">
        <v>215</v>
      </c>
      <c r="C119" s="37">
        <v>4301060296</v>
      </c>
      <c r="D119" s="356">
        <v>4607091383065</v>
      </c>
      <c r="E119" s="35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216</v>
      </c>
      <c r="B120" s="64" t="s">
        <v>217</v>
      </c>
      <c r="C120" s="37">
        <v>4301060350</v>
      </c>
      <c r="D120" s="356">
        <v>4680115881532</v>
      </c>
      <c r="E120" s="356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117</v>
      </c>
      <c r="L120" s="39" t="s">
        <v>136</v>
      </c>
      <c r="M120" s="38">
        <v>30</v>
      </c>
      <c r="N120" s="5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216</v>
      </c>
      <c r="B121" s="64" t="s">
        <v>218</v>
      </c>
      <c r="C121" s="37">
        <v>4301060366</v>
      </c>
      <c r="D121" s="356">
        <v>4680115881532</v>
      </c>
      <c r="E121" s="356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117</v>
      </c>
      <c r="L121" s="39" t="s">
        <v>79</v>
      </c>
      <c r="M121" s="38">
        <v>30</v>
      </c>
      <c r="N121" s="5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216</v>
      </c>
      <c r="B122" s="64" t="s">
        <v>219</v>
      </c>
      <c r="C122" s="37">
        <v>4301060371</v>
      </c>
      <c r="D122" s="356">
        <v>4680115881532</v>
      </c>
      <c r="E122" s="35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117</v>
      </c>
      <c r="L122" s="39" t="s">
        <v>79</v>
      </c>
      <c r="M122" s="38">
        <v>30</v>
      </c>
      <c r="N122" s="586" t="s">
        <v>220</v>
      </c>
      <c r="O122" s="358"/>
      <c r="P122" s="358"/>
      <c r="Q122" s="358"/>
      <c r="R122" s="35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4301060356</v>
      </c>
      <c r="D123" s="356">
        <v>4680115882652</v>
      </c>
      <c r="E123" s="356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223</v>
      </c>
      <c r="B124" s="64" t="s">
        <v>224</v>
      </c>
      <c r="C124" s="37">
        <v>4301060309</v>
      </c>
      <c r="D124" s="356">
        <v>4680115880238</v>
      </c>
      <c r="E124" s="356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225</v>
      </c>
      <c r="B125" s="64" t="s">
        <v>226</v>
      </c>
      <c r="C125" s="37">
        <v>4301060351</v>
      </c>
      <c r="D125" s="356">
        <v>4680115881464</v>
      </c>
      <c r="E125" s="356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136</v>
      </c>
      <c r="M125" s="38">
        <v>30</v>
      </c>
      <c r="N125" s="58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64"/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5"/>
      <c r="N126" s="361" t="s">
        <v>43</v>
      </c>
      <c r="O126" s="362"/>
      <c r="P126" s="362"/>
      <c r="Q126" s="362"/>
      <c r="R126" s="362"/>
      <c r="S126" s="362"/>
      <c r="T126" s="363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64"/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5"/>
      <c r="N127" s="361" t="s">
        <v>43</v>
      </c>
      <c r="O127" s="362"/>
      <c r="P127" s="362"/>
      <c r="Q127" s="362"/>
      <c r="R127" s="362"/>
      <c r="S127" s="362"/>
      <c r="T127" s="363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25">
      <c r="A128" s="385" t="s">
        <v>227</v>
      </c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5"/>
      <c r="P128" s="385"/>
      <c r="Q128" s="385"/>
      <c r="R128" s="385"/>
      <c r="S128" s="385"/>
      <c r="T128" s="385"/>
      <c r="U128" s="385"/>
      <c r="V128" s="385"/>
      <c r="W128" s="385"/>
      <c r="X128" s="385"/>
      <c r="Y128" s="66"/>
      <c r="Z128" s="66"/>
    </row>
    <row r="129" spans="1:53" ht="14.25" customHeight="1" x14ac:dyDescent="0.25">
      <c r="A129" s="370" t="s">
        <v>81</v>
      </c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370"/>
      <c r="U129" s="370"/>
      <c r="V129" s="370"/>
      <c r="W129" s="370"/>
      <c r="X129" s="370"/>
      <c r="Y129" s="67"/>
      <c r="Z129" s="67"/>
    </row>
    <row r="130" spans="1:53" ht="27" customHeight="1" x14ac:dyDescent="0.25">
      <c r="A130" s="64" t="s">
        <v>228</v>
      </c>
      <c r="B130" s="64" t="s">
        <v>229</v>
      </c>
      <c r="C130" s="37">
        <v>4301051360</v>
      </c>
      <c r="D130" s="356">
        <v>4607091385168</v>
      </c>
      <c r="E130" s="356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117</v>
      </c>
      <c r="L130" s="39" t="s">
        <v>136</v>
      </c>
      <c r="M130" s="38">
        <v>45</v>
      </c>
      <c r="N130" s="5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customHeight="1" x14ac:dyDescent="0.25">
      <c r="A131" s="64" t="s">
        <v>228</v>
      </c>
      <c r="B131" s="64" t="s">
        <v>230</v>
      </c>
      <c r="C131" s="37">
        <v>4301051612</v>
      </c>
      <c r="D131" s="356">
        <v>4607091385168</v>
      </c>
      <c r="E131" s="356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117</v>
      </c>
      <c r="L131" s="39" t="s">
        <v>79</v>
      </c>
      <c r="M131" s="38">
        <v>45</v>
      </c>
      <c r="N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231</v>
      </c>
      <c r="B132" s="64" t="s">
        <v>232</v>
      </c>
      <c r="C132" s="37">
        <v>4301051362</v>
      </c>
      <c r="D132" s="356">
        <v>4607091383256</v>
      </c>
      <c r="E132" s="356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136</v>
      </c>
      <c r="M132" s="38">
        <v>45</v>
      </c>
      <c r="N132" s="5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233</v>
      </c>
      <c r="B133" s="64" t="s">
        <v>234</v>
      </c>
      <c r="C133" s="37">
        <v>4301051358</v>
      </c>
      <c r="D133" s="356">
        <v>4607091385748</v>
      </c>
      <c r="E133" s="356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136</v>
      </c>
      <c r="M133" s="38">
        <v>45</v>
      </c>
      <c r="N133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364"/>
      <c r="B134" s="364"/>
      <c r="C134" s="364"/>
      <c r="D134" s="364"/>
      <c r="E134" s="364"/>
      <c r="F134" s="364"/>
      <c r="G134" s="364"/>
      <c r="H134" s="364"/>
      <c r="I134" s="364"/>
      <c r="J134" s="364"/>
      <c r="K134" s="364"/>
      <c r="L134" s="364"/>
      <c r="M134" s="365"/>
      <c r="N134" s="361" t="s">
        <v>43</v>
      </c>
      <c r="O134" s="362"/>
      <c r="P134" s="362"/>
      <c r="Q134" s="362"/>
      <c r="R134" s="362"/>
      <c r="S134" s="362"/>
      <c r="T134" s="363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x14ac:dyDescent="0.2">
      <c r="A135" s="364"/>
      <c r="B135" s="364"/>
      <c r="C135" s="364"/>
      <c r="D135" s="364"/>
      <c r="E135" s="364"/>
      <c r="F135" s="364"/>
      <c r="G135" s="364"/>
      <c r="H135" s="364"/>
      <c r="I135" s="364"/>
      <c r="J135" s="364"/>
      <c r="K135" s="364"/>
      <c r="L135" s="364"/>
      <c r="M135" s="365"/>
      <c r="N135" s="361" t="s">
        <v>43</v>
      </c>
      <c r="O135" s="362"/>
      <c r="P135" s="362"/>
      <c r="Q135" s="362"/>
      <c r="R135" s="362"/>
      <c r="S135" s="362"/>
      <c r="T135" s="363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customHeight="1" x14ac:dyDescent="0.2">
      <c r="A136" s="384" t="s">
        <v>235</v>
      </c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384"/>
      <c r="O136" s="384"/>
      <c r="P136" s="384"/>
      <c r="Q136" s="384"/>
      <c r="R136" s="384"/>
      <c r="S136" s="384"/>
      <c r="T136" s="384"/>
      <c r="U136" s="384"/>
      <c r="V136" s="384"/>
      <c r="W136" s="384"/>
      <c r="X136" s="384"/>
      <c r="Y136" s="55"/>
      <c r="Z136" s="55"/>
    </row>
    <row r="137" spans="1:53" ht="16.5" customHeight="1" x14ac:dyDescent="0.25">
      <c r="A137" s="385" t="s">
        <v>236</v>
      </c>
      <c r="B137" s="385"/>
      <c r="C137" s="385"/>
      <c r="D137" s="385"/>
      <c r="E137" s="385"/>
      <c r="F137" s="385"/>
      <c r="G137" s="385"/>
      <c r="H137" s="385"/>
      <c r="I137" s="385"/>
      <c r="J137" s="385"/>
      <c r="K137" s="385"/>
      <c r="L137" s="385"/>
      <c r="M137" s="385"/>
      <c r="N137" s="385"/>
      <c r="O137" s="385"/>
      <c r="P137" s="385"/>
      <c r="Q137" s="385"/>
      <c r="R137" s="385"/>
      <c r="S137" s="385"/>
      <c r="T137" s="385"/>
      <c r="U137" s="385"/>
      <c r="V137" s="385"/>
      <c r="W137" s="385"/>
      <c r="X137" s="385"/>
      <c r="Y137" s="66"/>
      <c r="Z137" s="66"/>
    </row>
    <row r="138" spans="1:53" ht="14.25" customHeight="1" x14ac:dyDescent="0.25">
      <c r="A138" s="370" t="s">
        <v>121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67"/>
      <c r="Z138" s="67"/>
    </row>
    <row r="139" spans="1:53" ht="27" customHeight="1" x14ac:dyDescent="0.25">
      <c r="A139" s="64" t="s">
        <v>237</v>
      </c>
      <c r="B139" s="64" t="s">
        <v>238</v>
      </c>
      <c r="C139" s="37">
        <v>4301011223</v>
      </c>
      <c r="D139" s="356">
        <v>4607091383423</v>
      </c>
      <c r="E139" s="356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117</v>
      </c>
      <c r="L139" s="39" t="s">
        <v>136</v>
      </c>
      <c r="M139" s="38">
        <v>35</v>
      </c>
      <c r="N139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239</v>
      </c>
      <c r="B140" s="64" t="s">
        <v>240</v>
      </c>
      <c r="C140" s="37">
        <v>4301011338</v>
      </c>
      <c r="D140" s="356">
        <v>4607091381405</v>
      </c>
      <c r="E140" s="356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117</v>
      </c>
      <c r="L140" s="39" t="s">
        <v>79</v>
      </c>
      <c r="M140" s="38">
        <v>35</v>
      </c>
      <c r="N140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37.5" customHeight="1" x14ac:dyDescent="0.25">
      <c r="A141" s="64" t="s">
        <v>241</v>
      </c>
      <c r="B141" s="64" t="s">
        <v>242</v>
      </c>
      <c r="C141" s="37">
        <v>4301011333</v>
      </c>
      <c r="D141" s="356">
        <v>4607091386516</v>
      </c>
      <c r="E141" s="356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117</v>
      </c>
      <c r="L141" s="39" t="s">
        <v>79</v>
      </c>
      <c r="M141" s="38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364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5"/>
      <c r="N142" s="361" t="s">
        <v>43</v>
      </c>
      <c r="O142" s="362"/>
      <c r="P142" s="362"/>
      <c r="Q142" s="362"/>
      <c r="R142" s="362"/>
      <c r="S142" s="362"/>
      <c r="T142" s="363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5"/>
      <c r="N143" s="361" t="s">
        <v>43</v>
      </c>
      <c r="O143" s="362"/>
      <c r="P143" s="362"/>
      <c r="Q143" s="362"/>
      <c r="R143" s="362"/>
      <c r="S143" s="362"/>
      <c r="T143" s="363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385" t="s">
        <v>243</v>
      </c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5"/>
      <c r="O144" s="385"/>
      <c r="P144" s="385"/>
      <c r="Q144" s="385"/>
      <c r="R144" s="385"/>
      <c r="S144" s="385"/>
      <c r="T144" s="385"/>
      <c r="U144" s="385"/>
      <c r="V144" s="385"/>
      <c r="W144" s="385"/>
      <c r="X144" s="385"/>
      <c r="Y144" s="66"/>
      <c r="Z144" s="66"/>
    </row>
    <row r="145" spans="1:53" ht="14.25" customHeight="1" x14ac:dyDescent="0.25">
      <c r="A145" s="370" t="s">
        <v>76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67"/>
      <c r="Z145" s="67"/>
    </row>
    <row r="146" spans="1:53" ht="27" customHeight="1" x14ac:dyDescent="0.25">
      <c r="A146" s="64" t="s">
        <v>244</v>
      </c>
      <c r="B146" s="64" t="s">
        <v>245</v>
      </c>
      <c r="C146" s="37">
        <v>4301031191</v>
      </c>
      <c r="D146" s="356">
        <v>4680115880993</v>
      </c>
      <c r="E146" s="356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246</v>
      </c>
      <c r="B147" s="64" t="s">
        <v>247</v>
      </c>
      <c r="C147" s="37">
        <v>4301031204</v>
      </c>
      <c r="D147" s="356">
        <v>4680115881761</v>
      </c>
      <c r="E147" s="356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248</v>
      </c>
      <c r="B148" s="64" t="s">
        <v>249</v>
      </c>
      <c r="C148" s="37">
        <v>4301031201</v>
      </c>
      <c r="D148" s="356">
        <v>4680115881563</v>
      </c>
      <c r="E148" s="356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250</v>
      </c>
      <c r="B149" s="64" t="s">
        <v>251</v>
      </c>
      <c r="C149" s="37">
        <v>4301031199</v>
      </c>
      <c r="D149" s="356">
        <v>4680115880986</v>
      </c>
      <c r="E149" s="356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176</v>
      </c>
      <c r="L149" s="39" t="s">
        <v>79</v>
      </c>
      <c r="M149" s="38">
        <v>40</v>
      </c>
      <c r="N149" s="5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252</v>
      </c>
      <c r="B150" s="64" t="s">
        <v>253</v>
      </c>
      <c r="C150" s="37">
        <v>4301031190</v>
      </c>
      <c r="D150" s="356">
        <v>4680115880207</v>
      </c>
      <c r="E150" s="356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254</v>
      </c>
      <c r="B151" s="64" t="s">
        <v>255</v>
      </c>
      <c r="C151" s="37">
        <v>4301031205</v>
      </c>
      <c r="D151" s="356">
        <v>4680115881785</v>
      </c>
      <c r="E151" s="35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176</v>
      </c>
      <c r="L151" s="39" t="s">
        <v>79</v>
      </c>
      <c r="M151" s="38">
        <v>40</v>
      </c>
      <c r="N151" s="5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256</v>
      </c>
      <c r="B152" s="64" t="s">
        <v>257</v>
      </c>
      <c r="C152" s="37">
        <v>4301031202</v>
      </c>
      <c r="D152" s="356">
        <v>4680115881679</v>
      </c>
      <c r="E152" s="356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176</v>
      </c>
      <c r="L152" s="39" t="s">
        <v>79</v>
      </c>
      <c r="M152" s="38">
        <v>40</v>
      </c>
      <c r="N152" s="5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258</v>
      </c>
      <c r="B153" s="64" t="s">
        <v>259</v>
      </c>
      <c r="C153" s="37">
        <v>4301031158</v>
      </c>
      <c r="D153" s="356">
        <v>4680115880191</v>
      </c>
      <c r="E153" s="356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260</v>
      </c>
      <c r="B154" s="64" t="s">
        <v>261</v>
      </c>
      <c r="C154" s="37">
        <v>4301031245</v>
      </c>
      <c r="D154" s="356">
        <v>4680115883963</v>
      </c>
      <c r="E154" s="356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176</v>
      </c>
      <c r="L154" s="39" t="s">
        <v>79</v>
      </c>
      <c r="M154" s="38">
        <v>40</v>
      </c>
      <c r="N154" s="5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364"/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5"/>
      <c r="N155" s="361" t="s">
        <v>43</v>
      </c>
      <c r="O155" s="362"/>
      <c r="P155" s="362"/>
      <c r="Q155" s="362"/>
      <c r="R155" s="362"/>
      <c r="S155" s="362"/>
      <c r="T155" s="363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364"/>
      <c r="B156" s="364"/>
      <c r="C156" s="364"/>
      <c r="D156" s="364"/>
      <c r="E156" s="364"/>
      <c r="F156" s="364"/>
      <c r="G156" s="364"/>
      <c r="H156" s="364"/>
      <c r="I156" s="364"/>
      <c r="J156" s="364"/>
      <c r="K156" s="364"/>
      <c r="L156" s="364"/>
      <c r="M156" s="365"/>
      <c r="N156" s="361" t="s">
        <v>43</v>
      </c>
      <c r="O156" s="362"/>
      <c r="P156" s="362"/>
      <c r="Q156" s="362"/>
      <c r="R156" s="362"/>
      <c r="S156" s="362"/>
      <c r="T156" s="363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385" t="s">
        <v>262</v>
      </c>
      <c r="B157" s="385"/>
      <c r="C157" s="385"/>
      <c r="D157" s="385"/>
      <c r="E157" s="385"/>
      <c r="F157" s="385"/>
      <c r="G157" s="385"/>
      <c r="H157" s="385"/>
      <c r="I157" s="385"/>
      <c r="J157" s="385"/>
      <c r="K157" s="385"/>
      <c r="L157" s="385"/>
      <c r="M157" s="385"/>
      <c r="N157" s="385"/>
      <c r="O157" s="385"/>
      <c r="P157" s="385"/>
      <c r="Q157" s="385"/>
      <c r="R157" s="385"/>
      <c r="S157" s="385"/>
      <c r="T157" s="385"/>
      <c r="U157" s="385"/>
      <c r="V157" s="385"/>
      <c r="W157" s="385"/>
      <c r="X157" s="385"/>
      <c r="Y157" s="66"/>
      <c r="Z157" s="66"/>
    </row>
    <row r="158" spans="1:53" ht="14.25" customHeight="1" x14ac:dyDescent="0.25">
      <c r="A158" s="370" t="s">
        <v>121</v>
      </c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0"/>
      <c r="O158" s="370"/>
      <c r="P158" s="370"/>
      <c r="Q158" s="370"/>
      <c r="R158" s="370"/>
      <c r="S158" s="370"/>
      <c r="T158" s="370"/>
      <c r="U158" s="370"/>
      <c r="V158" s="370"/>
      <c r="W158" s="370"/>
      <c r="X158" s="370"/>
      <c r="Y158" s="67"/>
      <c r="Z158" s="67"/>
    </row>
    <row r="159" spans="1:53" ht="16.5" customHeight="1" x14ac:dyDescent="0.25">
      <c r="A159" s="64" t="s">
        <v>263</v>
      </c>
      <c r="B159" s="64" t="s">
        <v>264</v>
      </c>
      <c r="C159" s="37">
        <v>4301011450</v>
      </c>
      <c r="D159" s="356">
        <v>4680115881402</v>
      </c>
      <c r="E159" s="356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117</v>
      </c>
      <c r="L159" s="39" t="s">
        <v>116</v>
      </c>
      <c r="M159" s="38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265</v>
      </c>
      <c r="B160" s="64" t="s">
        <v>266</v>
      </c>
      <c r="C160" s="37">
        <v>4301011454</v>
      </c>
      <c r="D160" s="356">
        <v>4680115881396</v>
      </c>
      <c r="E160" s="356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364"/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5"/>
      <c r="N161" s="361" t="s">
        <v>43</v>
      </c>
      <c r="O161" s="362"/>
      <c r="P161" s="362"/>
      <c r="Q161" s="362"/>
      <c r="R161" s="362"/>
      <c r="S161" s="362"/>
      <c r="T161" s="363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364"/>
      <c r="B162" s="364"/>
      <c r="C162" s="364"/>
      <c r="D162" s="364"/>
      <c r="E162" s="364"/>
      <c r="F162" s="364"/>
      <c r="G162" s="364"/>
      <c r="H162" s="364"/>
      <c r="I162" s="364"/>
      <c r="J162" s="364"/>
      <c r="K162" s="364"/>
      <c r="L162" s="364"/>
      <c r="M162" s="365"/>
      <c r="N162" s="361" t="s">
        <v>43</v>
      </c>
      <c r="O162" s="362"/>
      <c r="P162" s="362"/>
      <c r="Q162" s="362"/>
      <c r="R162" s="362"/>
      <c r="S162" s="362"/>
      <c r="T162" s="363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370" t="s">
        <v>113</v>
      </c>
      <c r="B163" s="370"/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/>
      <c r="N163" s="370"/>
      <c r="O163" s="370"/>
      <c r="P163" s="370"/>
      <c r="Q163" s="370"/>
      <c r="R163" s="370"/>
      <c r="S163" s="370"/>
      <c r="T163" s="370"/>
      <c r="U163" s="370"/>
      <c r="V163" s="370"/>
      <c r="W163" s="370"/>
      <c r="X163" s="370"/>
      <c r="Y163" s="67"/>
      <c r="Z163" s="67"/>
    </row>
    <row r="164" spans="1:53" ht="16.5" customHeight="1" x14ac:dyDescent="0.25">
      <c r="A164" s="64" t="s">
        <v>267</v>
      </c>
      <c r="B164" s="64" t="s">
        <v>268</v>
      </c>
      <c r="C164" s="37">
        <v>4301020262</v>
      </c>
      <c r="D164" s="356">
        <v>4680115882935</v>
      </c>
      <c r="E164" s="356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136</v>
      </c>
      <c r="M164" s="38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269</v>
      </c>
      <c r="B165" s="64" t="s">
        <v>270</v>
      </c>
      <c r="C165" s="37">
        <v>4301020220</v>
      </c>
      <c r="D165" s="356">
        <v>4680115880764</v>
      </c>
      <c r="E165" s="356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116</v>
      </c>
      <c r="M165" s="38">
        <v>50</v>
      </c>
      <c r="N165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364"/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5"/>
      <c r="N166" s="361" t="s">
        <v>43</v>
      </c>
      <c r="O166" s="362"/>
      <c r="P166" s="362"/>
      <c r="Q166" s="362"/>
      <c r="R166" s="362"/>
      <c r="S166" s="362"/>
      <c r="T166" s="363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364"/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5"/>
      <c r="N167" s="361" t="s">
        <v>43</v>
      </c>
      <c r="O167" s="362"/>
      <c r="P167" s="362"/>
      <c r="Q167" s="362"/>
      <c r="R167" s="362"/>
      <c r="S167" s="362"/>
      <c r="T167" s="363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370" t="s">
        <v>76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67"/>
      <c r="Z168" s="67"/>
    </row>
    <row r="169" spans="1:53" ht="27" customHeight="1" x14ac:dyDescent="0.25">
      <c r="A169" s="64" t="s">
        <v>271</v>
      </c>
      <c r="B169" s="64" t="s">
        <v>272</v>
      </c>
      <c r="C169" s="37">
        <v>4301031224</v>
      </c>
      <c r="D169" s="356">
        <v>4680115882683</v>
      </c>
      <c r="E169" s="356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273</v>
      </c>
      <c r="B170" s="64" t="s">
        <v>274</v>
      </c>
      <c r="C170" s="37">
        <v>4301031230</v>
      </c>
      <c r="D170" s="356">
        <v>4680115882690</v>
      </c>
      <c r="E170" s="356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275</v>
      </c>
      <c r="B171" s="64" t="s">
        <v>276</v>
      </c>
      <c r="C171" s="37">
        <v>4301031220</v>
      </c>
      <c r="D171" s="356">
        <v>4680115882669</v>
      </c>
      <c r="E171" s="35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277</v>
      </c>
      <c r="B172" s="64" t="s">
        <v>278</v>
      </c>
      <c r="C172" s="37">
        <v>4301031221</v>
      </c>
      <c r="D172" s="356">
        <v>4680115882676</v>
      </c>
      <c r="E172" s="35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364"/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5"/>
      <c r="N173" s="361" t="s">
        <v>43</v>
      </c>
      <c r="O173" s="362"/>
      <c r="P173" s="362"/>
      <c r="Q173" s="362"/>
      <c r="R173" s="362"/>
      <c r="S173" s="362"/>
      <c r="T173" s="363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364"/>
      <c r="B174" s="364"/>
      <c r="C174" s="364"/>
      <c r="D174" s="364"/>
      <c r="E174" s="364"/>
      <c r="F174" s="364"/>
      <c r="G174" s="364"/>
      <c r="H174" s="364"/>
      <c r="I174" s="364"/>
      <c r="J174" s="364"/>
      <c r="K174" s="364"/>
      <c r="L174" s="364"/>
      <c r="M174" s="365"/>
      <c r="N174" s="361" t="s">
        <v>43</v>
      </c>
      <c r="O174" s="362"/>
      <c r="P174" s="362"/>
      <c r="Q174" s="362"/>
      <c r="R174" s="362"/>
      <c r="S174" s="362"/>
      <c r="T174" s="363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370" t="s">
        <v>81</v>
      </c>
      <c r="B175" s="370"/>
      <c r="C175" s="370"/>
      <c r="D175" s="370"/>
      <c r="E175" s="370"/>
      <c r="F175" s="370"/>
      <c r="G175" s="370"/>
      <c r="H175" s="370"/>
      <c r="I175" s="370"/>
      <c r="J175" s="370"/>
      <c r="K175" s="370"/>
      <c r="L175" s="370"/>
      <c r="M175" s="370"/>
      <c r="N175" s="370"/>
      <c r="O175" s="370"/>
      <c r="P175" s="370"/>
      <c r="Q175" s="370"/>
      <c r="R175" s="370"/>
      <c r="S175" s="370"/>
      <c r="T175" s="370"/>
      <c r="U175" s="370"/>
      <c r="V175" s="370"/>
      <c r="W175" s="370"/>
      <c r="X175" s="370"/>
      <c r="Y175" s="67"/>
      <c r="Z175" s="67"/>
    </row>
    <row r="176" spans="1:53" ht="27" customHeight="1" x14ac:dyDescent="0.25">
      <c r="A176" s="64" t="s">
        <v>279</v>
      </c>
      <c r="B176" s="64" t="s">
        <v>280</v>
      </c>
      <c r="C176" s="37">
        <v>4301051409</v>
      </c>
      <c r="D176" s="356">
        <v>4680115881556</v>
      </c>
      <c r="E176" s="356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117</v>
      </c>
      <c r="L176" s="39" t="s">
        <v>136</v>
      </c>
      <c r="M176" s="38">
        <v>45</v>
      </c>
      <c r="N176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281</v>
      </c>
      <c r="B177" s="64" t="s">
        <v>282</v>
      </c>
      <c r="C177" s="37">
        <v>4301051538</v>
      </c>
      <c r="D177" s="356">
        <v>4680115880573</v>
      </c>
      <c r="E177" s="356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117</v>
      </c>
      <c r="L177" s="39" t="s">
        <v>79</v>
      </c>
      <c r="M177" s="38">
        <v>45</v>
      </c>
      <c r="N177" s="55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283</v>
      </c>
      <c r="B178" s="64" t="s">
        <v>284</v>
      </c>
      <c r="C178" s="37">
        <v>4301051408</v>
      </c>
      <c r="D178" s="356">
        <v>4680115881594</v>
      </c>
      <c r="E178" s="356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117</v>
      </c>
      <c r="L178" s="39" t="s">
        <v>136</v>
      </c>
      <c r="M178" s="38">
        <v>40</v>
      </c>
      <c r="N178" s="5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285</v>
      </c>
      <c r="B179" s="64" t="s">
        <v>286</v>
      </c>
      <c r="C179" s="37">
        <v>4301051505</v>
      </c>
      <c r="D179" s="356">
        <v>4680115881587</v>
      </c>
      <c r="E179" s="35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79</v>
      </c>
      <c r="M179" s="38">
        <v>40</v>
      </c>
      <c r="N179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287</v>
      </c>
      <c r="B180" s="64" t="s">
        <v>288</v>
      </c>
      <c r="C180" s="37">
        <v>4301051380</v>
      </c>
      <c r="D180" s="356">
        <v>4680115880962</v>
      </c>
      <c r="E180" s="356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117</v>
      </c>
      <c r="L180" s="39" t="s">
        <v>79</v>
      </c>
      <c r="M180" s="38">
        <v>40</v>
      </c>
      <c r="N180" s="55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289</v>
      </c>
      <c r="B181" s="64" t="s">
        <v>290</v>
      </c>
      <c r="C181" s="37">
        <v>4301051411</v>
      </c>
      <c r="D181" s="356">
        <v>4680115881617</v>
      </c>
      <c r="E181" s="356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117</v>
      </c>
      <c r="L181" s="39" t="s">
        <v>136</v>
      </c>
      <c r="M181" s="38">
        <v>40</v>
      </c>
      <c r="N181" s="5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4301051487</v>
      </c>
      <c r="D182" s="356">
        <v>4680115881228</v>
      </c>
      <c r="E182" s="35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4301051506</v>
      </c>
      <c r="D183" s="356">
        <v>4680115881037</v>
      </c>
      <c r="E183" s="356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54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295</v>
      </c>
      <c r="B184" s="64" t="s">
        <v>296</v>
      </c>
      <c r="C184" s="37">
        <v>4301051384</v>
      </c>
      <c r="D184" s="356">
        <v>4680115881211</v>
      </c>
      <c r="E184" s="356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5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4301051378</v>
      </c>
      <c r="D185" s="356">
        <v>4680115881020</v>
      </c>
      <c r="E185" s="356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299</v>
      </c>
      <c r="B186" s="64" t="s">
        <v>300</v>
      </c>
      <c r="C186" s="37">
        <v>4301051407</v>
      </c>
      <c r="D186" s="356">
        <v>4680115882195</v>
      </c>
      <c r="E186" s="356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136</v>
      </c>
      <c r="M186" s="38">
        <v>40</v>
      </c>
      <c r="N186" s="5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301</v>
      </c>
      <c r="B187" s="64" t="s">
        <v>302</v>
      </c>
      <c r="C187" s="37">
        <v>4301051479</v>
      </c>
      <c r="D187" s="356">
        <v>4680115882607</v>
      </c>
      <c r="E187" s="356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136</v>
      </c>
      <c r="M187" s="38">
        <v>45</v>
      </c>
      <c r="N187" s="5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303</v>
      </c>
      <c r="B188" s="64" t="s">
        <v>304</v>
      </c>
      <c r="C188" s="37">
        <v>4301051468</v>
      </c>
      <c r="D188" s="356">
        <v>4680115880092</v>
      </c>
      <c r="E188" s="356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136</v>
      </c>
      <c r="M188" s="38">
        <v>45</v>
      </c>
      <c r="N188" s="5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305</v>
      </c>
      <c r="B189" s="64" t="s">
        <v>306</v>
      </c>
      <c r="C189" s="37">
        <v>4301051469</v>
      </c>
      <c r="D189" s="356">
        <v>4680115880221</v>
      </c>
      <c r="E189" s="35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136</v>
      </c>
      <c r="M189" s="38">
        <v>45</v>
      </c>
      <c r="N189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307</v>
      </c>
      <c r="B190" s="64" t="s">
        <v>308</v>
      </c>
      <c r="C190" s="37">
        <v>4301051523</v>
      </c>
      <c r="D190" s="356">
        <v>4680115882942</v>
      </c>
      <c r="E190" s="35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54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309</v>
      </c>
      <c r="B191" s="64" t="s">
        <v>310</v>
      </c>
      <c r="C191" s="37">
        <v>4301051326</v>
      </c>
      <c r="D191" s="356">
        <v>4680115880504</v>
      </c>
      <c r="E191" s="35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54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311</v>
      </c>
      <c r="B192" s="64" t="s">
        <v>312</v>
      </c>
      <c r="C192" s="37">
        <v>4301051410</v>
      </c>
      <c r="D192" s="356">
        <v>4680115882164</v>
      </c>
      <c r="E192" s="356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136</v>
      </c>
      <c r="M192" s="38">
        <v>40</v>
      </c>
      <c r="N192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64"/>
      <c r="B193" s="364"/>
      <c r="C193" s="364"/>
      <c r="D193" s="364"/>
      <c r="E193" s="364"/>
      <c r="F193" s="364"/>
      <c r="G193" s="364"/>
      <c r="H193" s="364"/>
      <c r="I193" s="364"/>
      <c r="J193" s="364"/>
      <c r="K193" s="364"/>
      <c r="L193" s="364"/>
      <c r="M193" s="365"/>
      <c r="N193" s="361" t="s">
        <v>43</v>
      </c>
      <c r="O193" s="362"/>
      <c r="P193" s="362"/>
      <c r="Q193" s="362"/>
      <c r="R193" s="362"/>
      <c r="S193" s="362"/>
      <c r="T193" s="363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364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5"/>
      <c r="N194" s="361" t="s">
        <v>43</v>
      </c>
      <c r="O194" s="362"/>
      <c r="P194" s="362"/>
      <c r="Q194" s="362"/>
      <c r="R194" s="362"/>
      <c r="S194" s="362"/>
      <c r="T194" s="363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370" t="s">
        <v>213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7"/>
      <c r="Z195" s="67"/>
    </row>
    <row r="196" spans="1:53" ht="16.5" customHeight="1" x14ac:dyDescent="0.25">
      <c r="A196" s="64" t="s">
        <v>313</v>
      </c>
      <c r="B196" s="64" t="s">
        <v>314</v>
      </c>
      <c r="C196" s="37">
        <v>4301060360</v>
      </c>
      <c r="D196" s="356">
        <v>4680115882874</v>
      </c>
      <c r="E196" s="356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315</v>
      </c>
      <c r="B197" s="64" t="s">
        <v>316</v>
      </c>
      <c r="C197" s="37">
        <v>4301060359</v>
      </c>
      <c r="D197" s="356">
        <v>4680115884434</v>
      </c>
      <c r="E197" s="356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317</v>
      </c>
      <c r="B198" s="64" t="s">
        <v>318</v>
      </c>
      <c r="C198" s="37">
        <v>4301060338</v>
      </c>
      <c r="D198" s="356">
        <v>4680115880801</v>
      </c>
      <c r="E198" s="356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319</v>
      </c>
      <c r="B199" s="64" t="s">
        <v>320</v>
      </c>
      <c r="C199" s="37">
        <v>4301060339</v>
      </c>
      <c r="D199" s="356">
        <v>4680115880818</v>
      </c>
      <c r="E199" s="356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5"/>
      <c r="N200" s="361" t="s">
        <v>43</v>
      </c>
      <c r="O200" s="362"/>
      <c r="P200" s="362"/>
      <c r="Q200" s="362"/>
      <c r="R200" s="362"/>
      <c r="S200" s="362"/>
      <c r="T200" s="363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364"/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5"/>
      <c r="N201" s="361" t="s">
        <v>43</v>
      </c>
      <c r="O201" s="362"/>
      <c r="P201" s="362"/>
      <c r="Q201" s="362"/>
      <c r="R201" s="362"/>
      <c r="S201" s="362"/>
      <c r="T201" s="363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385" t="s">
        <v>321</v>
      </c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85"/>
      <c r="O202" s="385"/>
      <c r="P202" s="385"/>
      <c r="Q202" s="385"/>
      <c r="R202" s="385"/>
      <c r="S202" s="385"/>
      <c r="T202" s="385"/>
      <c r="U202" s="385"/>
      <c r="V202" s="385"/>
      <c r="W202" s="385"/>
      <c r="X202" s="385"/>
      <c r="Y202" s="66"/>
      <c r="Z202" s="66"/>
    </row>
    <row r="203" spans="1:53" ht="14.25" customHeight="1" x14ac:dyDescent="0.25">
      <c r="A203" s="370" t="s">
        <v>121</v>
      </c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0"/>
      <c r="O203" s="370"/>
      <c r="P203" s="370"/>
      <c r="Q203" s="370"/>
      <c r="R203" s="370"/>
      <c r="S203" s="370"/>
      <c r="T203" s="370"/>
      <c r="U203" s="370"/>
      <c r="V203" s="370"/>
      <c r="W203" s="370"/>
      <c r="X203" s="370"/>
      <c r="Y203" s="67"/>
      <c r="Z203" s="67"/>
    </row>
    <row r="204" spans="1:53" ht="27" customHeight="1" x14ac:dyDescent="0.25">
      <c r="A204" s="64" t="s">
        <v>322</v>
      </c>
      <c r="B204" s="64" t="s">
        <v>323</v>
      </c>
      <c r="C204" s="37">
        <v>4301011717</v>
      </c>
      <c r="D204" s="356">
        <v>4680115884274</v>
      </c>
      <c r="E204" s="356"/>
      <c r="F204" s="63">
        <v>1.45</v>
      </c>
      <c r="G204" s="38">
        <v>8</v>
      </c>
      <c r="H204" s="63">
        <v>11.6</v>
      </c>
      <c r="I204" s="63">
        <v>12.08</v>
      </c>
      <c r="J204" s="38">
        <v>56</v>
      </c>
      <c r="K204" s="38" t="s">
        <v>117</v>
      </c>
      <c r="L204" s="39" t="s">
        <v>116</v>
      </c>
      <c r="M204" s="38">
        <v>55</v>
      </c>
      <c r="N204" s="533" t="s">
        <v>324</v>
      </c>
      <c r="O204" s="358"/>
      <c r="P204" s="358"/>
      <c r="Q204" s="358"/>
      <c r="R204" s="35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ref="W204:W209" si="11">IFERROR(IF(V204="",0,CEILING((V204/$H204),1)*$H204),"")</f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325</v>
      </c>
      <c r="B205" s="64" t="s">
        <v>326</v>
      </c>
      <c r="C205" s="37">
        <v>4301011719</v>
      </c>
      <c r="D205" s="356">
        <v>4680115884298</v>
      </c>
      <c r="E205" s="356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117</v>
      </c>
      <c r="L205" s="39" t="s">
        <v>116</v>
      </c>
      <c r="M205" s="38">
        <v>55</v>
      </c>
      <c r="N205" s="534" t="s">
        <v>327</v>
      </c>
      <c r="O205" s="358"/>
      <c r="P205" s="358"/>
      <c r="Q205" s="358"/>
      <c r="R205" s="35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328</v>
      </c>
      <c r="B206" s="64" t="s">
        <v>329</v>
      </c>
      <c r="C206" s="37">
        <v>4301011733</v>
      </c>
      <c r="D206" s="356">
        <v>4680115884250</v>
      </c>
      <c r="E206" s="35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117</v>
      </c>
      <c r="L206" s="39" t="s">
        <v>136</v>
      </c>
      <c r="M206" s="38">
        <v>55</v>
      </c>
      <c r="N206" s="535" t="s">
        <v>330</v>
      </c>
      <c r="O206" s="358"/>
      <c r="P206" s="358"/>
      <c r="Q206" s="358"/>
      <c r="R206" s="35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331</v>
      </c>
      <c r="B207" s="64" t="s">
        <v>332</v>
      </c>
      <c r="C207" s="37">
        <v>4301011718</v>
      </c>
      <c r="D207" s="356">
        <v>4680115884281</v>
      </c>
      <c r="E207" s="35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116</v>
      </c>
      <c r="M207" s="38">
        <v>55</v>
      </c>
      <c r="N207" s="536" t="s">
        <v>333</v>
      </c>
      <c r="O207" s="358"/>
      <c r="P207" s="358"/>
      <c r="Q207" s="358"/>
      <c r="R207" s="35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334</v>
      </c>
      <c r="B208" s="64" t="s">
        <v>335</v>
      </c>
      <c r="C208" s="37">
        <v>4301011720</v>
      </c>
      <c r="D208" s="356">
        <v>4680115884199</v>
      </c>
      <c r="E208" s="356"/>
      <c r="F208" s="63">
        <v>0.37</v>
      </c>
      <c r="G208" s="38">
        <v>10</v>
      </c>
      <c r="H208" s="63">
        <v>3.7</v>
      </c>
      <c r="I208" s="63">
        <v>3.94</v>
      </c>
      <c r="J208" s="38">
        <v>120</v>
      </c>
      <c r="K208" s="38" t="s">
        <v>80</v>
      </c>
      <c r="L208" s="39" t="s">
        <v>116</v>
      </c>
      <c r="M208" s="38">
        <v>55</v>
      </c>
      <c r="N208" s="537" t="s">
        <v>336</v>
      </c>
      <c r="O208" s="358"/>
      <c r="P208" s="358"/>
      <c r="Q208" s="358"/>
      <c r="R208" s="35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337</v>
      </c>
      <c r="B209" s="64" t="s">
        <v>338</v>
      </c>
      <c r="C209" s="37">
        <v>4301011716</v>
      </c>
      <c r="D209" s="356">
        <v>4680115884267</v>
      </c>
      <c r="E209" s="35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116</v>
      </c>
      <c r="M209" s="38">
        <v>55</v>
      </c>
      <c r="N209" s="531" t="s">
        <v>339</v>
      </c>
      <c r="O209" s="358"/>
      <c r="P209" s="358"/>
      <c r="Q209" s="358"/>
      <c r="R209" s="35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x14ac:dyDescent="0.2">
      <c r="A210" s="364"/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5"/>
      <c r="N210" s="361" t="s">
        <v>43</v>
      </c>
      <c r="O210" s="362"/>
      <c r="P210" s="362"/>
      <c r="Q210" s="362"/>
      <c r="R210" s="362"/>
      <c r="S210" s="362"/>
      <c r="T210" s="363"/>
      <c r="U210" s="43" t="s">
        <v>42</v>
      </c>
      <c r="V210" s="44">
        <f>IFERROR(V204/H204,"0")+IFERROR(V205/H205,"0")+IFERROR(V206/H206,"0")+IFERROR(V207/H207,"0")+IFERROR(V208/H208,"0")+IFERROR(V209/H209,"0")</f>
        <v>0</v>
      </c>
      <c r="W210" s="44">
        <f>IFERROR(W204/H204,"0")+IFERROR(W205/H205,"0")+IFERROR(W206/H206,"0")+IFERROR(W207/H207,"0")+IFERROR(W208/H208,"0")+IFERROR(W209/H209,"0")</f>
        <v>0</v>
      </c>
      <c r="X210" s="44">
        <f>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x14ac:dyDescent="0.2">
      <c r="A211" s="364"/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5"/>
      <c r="N211" s="361" t="s">
        <v>43</v>
      </c>
      <c r="O211" s="362"/>
      <c r="P211" s="362"/>
      <c r="Q211" s="362"/>
      <c r="R211" s="362"/>
      <c r="S211" s="362"/>
      <c r="T211" s="363"/>
      <c r="U211" s="43" t="s">
        <v>0</v>
      </c>
      <c r="V211" s="44">
        <f>IFERROR(SUM(V204:V209),"0")</f>
        <v>0</v>
      </c>
      <c r="W211" s="44">
        <f>IFERROR(SUM(W204:W209),"0")</f>
        <v>0</v>
      </c>
      <c r="X211" s="43"/>
      <c r="Y211" s="68"/>
      <c r="Z211" s="68"/>
    </row>
    <row r="212" spans="1:53" ht="14.25" customHeight="1" x14ac:dyDescent="0.25">
      <c r="A212" s="370" t="s">
        <v>76</v>
      </c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  <c r="U212" s="370"/>
      <c r="V212" s="370"/>
      <c r="W212" s="370"/>
      <c r="X212" s="370"/>
      <c r="Y212" s="67"/>
      <c r="Z212" s="67"/>
    </row>
    <row r="213" spans="1:53" ht="27" customHeight="1" x14ac:dyDescent="0.25">
      <c r="A213" s="64" t="s">
        <v>340</v>
      </c>
      <c r="B213" s="64" t="s">
        <v>341</v>
      </c>
      <c r="C213" s="37">
        <v>4301031151</v>
      </c>
      <c r="D213" s="356">
        <v>4607091389845</v>
      </c>
      <c r="E213" s="356"/>
      <c r="F213" s="63">
        <v>0.35</v>
      </c>
      <c r="G213" s="38">
        <v>6</v>
      </c>
      <c r="H213" s="63">
        <v>2.1</v>
      </c>
      <c r="I213" s="63">
        <v>2.2000000000000002</v>
      </c>
      <c r="J213" s="38">
        <v>234</v>
      </c>
      <c r="K213" s="38" t="s">
        <v>176</v>
      </c>
      <c r="L213" s="39" t="s">
        <v>79</v>
      </c>
      <c r="M213" s="38">
        <v>40</v>
      </c>
      <c r="N213" s="53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IFERROR(IF(W213=0,"",ROUNDUP(W213/H213,0)*0.00502),"")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x14ac:dyDescent="0.2">
      <c r="A214" s="364"/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5"/>
      <c r="N214" s="361" t="s">
        <v>43</v>
      </c>
      <c r="O214" s="362"/>
      <c r="P214" s="362"/>
      <c r="Q214" s="362"/>
      <c r="R214" s="362"/>
      <c r="S214" s="362"/>
      <c r="T214" s="363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x14ac:dyDescent="0.2">
      <c r="A215" s="364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5"/>
      <c r="N215" s="361" t="s">
        <v>43</v>
      </c>
      <c r="O215" s="362"/>
      <c r="P215" s="362"/>
      <c r="Q215" s="362"/>
      <c r="R215" s="362"/>
      <c r="S215" s="362"/>
      <c r="T215" s="363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6.5" customHeight="1" x14ac:dyDescent="0.25">
      <c r="A216" s="385" t="s">
        <v>342</v>
      </c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85"/>
      <c r="O216" s="385"/>
      <c r="P216" s="385"/>
      <c r="Q216" s="385"/>
      <c r="R216" s="385"/>
      <c r="S216" s="385"/>
      <c r="T216" s="385"/>
      <c r="U216" s="385"/>
      <c r="V216" s="385"/>
      <c r="W216" s="385"/>
      <c r="X216" s="385"/>
      <c r="Y216" s="66"/>
      <c r="Z216" s="66"/>
    </row>
    <row r="217" spans="1:53" ht="14.25" customHeight="1" x14ac:dyDescent="0.25">
      <c r="A217" s="370" t="s">
        <v>121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7"/>
      <c r="Z217" s="67"/>
    </row>
    <row r="218" spans="1:53" ht="27" customHeight="1" x14ac:dyDescent="0.25">
      <c r="A218" s="64" t="s">
        <v>343</v>
      </c>
      <c r="B218" s="64" t="s">
        <v>344</v>
      </c>
      <c r="C218" s="37">
        <v>4301011826</v>
      </c>
      <c r="D218" s="356">
        <v>4680115884137</v>
      </c>
      <c r="E218" s="356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117</v>
      </c>
      <c r="L218" s="39" t="s">
        <v>116</v>
      </c>
      <c r="M218" s="38">
        <v>55</v>
      </c>
      <c r="N218" s="527" t="s">
        <v>345</v>
      </c>
      <c r="O218" s="358"/>
      <c r="P218" s="358"/>
      <c r="Q218" s="358"/>
      <c r="R218" s="359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ref="W218:W223" si="12">IFERROR(IF(V218="",0,CEILING((V218/$H218),1)*$H218),"")</f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346</v>
      </c>
      <c r="B219" s="64" t="s">
        <v>347</v>
      </c>
      <c r="C219" s="37">
        <v>4301011724</v>
      </c>
      <c r="D219" s="356">
        <v>4680115884236</v>
      </c>
      <c r="E219" s="356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117</v>
      </c>
      <c r="L219" s="39" t="s">
        <v>116</v>
      </c>
      <c r="M219" s="38">
        <v>55</v>
      </c>
      <c r="N219" s="528" t="s">
        <v>348</v>
      </c>
      <c r="O219" s="358"/>
      <c r="P219" s="358"/>
      <c r="Q219" s="358"/>
      <c r="R219" s="35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349</v>
      </c>
      <c r="B220" s="64" t="s">
        <v>350</v>
      </c>
      <c r="C220" s="37">
        <v>4301011721</v>
      </c>
      <c r="D220" s="356">
        <v>4680115884175</v>
      </c>
      <c r="E220" s="35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117</v>
      </c>
      <c r="L220" s="39" t="s">
        <v>116</v>
      </c>
      <c r="M220" s="38">
        <v>55</v>
      </c>
      <c r="N220" s="529" t="s">
        <v>351</v>
      </c>
      <c r="O220" s="358"/>
      <c r="P220" s="358"/>
      <c r="Q220" s="358"/>
      <c r="R220" s="35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352</v>
      </c>
      <c r="B221" s="64" t="s">
        <v>353</v>
      </c>
      <c r="C221" s="37">
        <v>4301011824</v>
      </c>
      <c r="D221" s="356">
        <v>4680115884144</v>
      </c>
      <c r="E221" s="356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116</v>
      </c>
      <c r="M221" s="38">
        <v>55</v>
      </c>
      <c r="N221" s="530" t="s">
        <v>354</v>
      </c>
      <c r="O221" s="358"/>
      <c r="P221" s="358"/>
      <c r="Q221" s="358"/>
      <c r="R221" s="35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355</v>
      </c>
      <c r="B222" s="64" t="s">
        <v>356</v>
      </c>
      <c r="C222" s="37">
        <v>4301011726</v>
      </c>
      <c r="D222" s="356">
        <v>4680115884182</v>
      </c>
      <c r="E222" s="356"/>
      <c r="F222" s="63">
        <v>0.37</v>
      </c>
      <c r="G222" s="38">
        <v>10</v>
      </c>
      <c r="H222" s="63">
        <v>3.7</v>
      </c>
      <c r="I222" s="63">
        <v>3.94</v>
      </c>
      <c r="J222" s="38">
        <v>120</v>
      </c>
      <c r="K222" s="38" t="s">
        <v>80</v>
      </c>
      <c r="L222" s="39" t="s">
        <v>116</v>
      </c>
      <c r="M222" s="38">
        <v>55</v>
      </c>
      <c r="N222" s="525" t="s">
        <v>357</v>
      </c>
      <c r="O222" s="358"/>
      <c r="P222" s="358"/>
      <c r="Q222" s="358"/>
      <c r="R222" s="35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358</v>
      </c>
      <c r="B223" s="64" t="s">
        <v>359</v>
      </c>
      <c r="C223" s="37">
        <v>4301011722</v>
      </c>
      <c r="D223" s="356">
        <v>4680115884205</v>
      </c>
      <c r="E223" s="35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116</v>
      </c>
      <c r="M223" s="38">
        <v>55</v>
      </c>
      <c r="N223" s="526" t="s">
        <v>360</v>
      </c>
      <c r="O223" s="358"/>
      <c r="P223" s="358"/>
      <c r="Q223" s="358"/>
      <c r="R223" s="35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x14ac:dyDescent="0.2">
      <c r="A224" s="364"/>
      <c r="B224" s="364"/>
      <c r="C224" s="364"/>
      <c r="D224" s="364"/>
      <c r="E224" s="364"/>
      <c r="F224" s="364"/>
      <c r="G224" s="364"/>
      <c r="H224" s="364"/>
      <c r="I224" s="364"/>
      <c r="J224" s="364"/>
      <c r="K224" s="364"/>
      <c r="L224" s="364"/>
      <c r="M224" s="365"/>
      <c r="N224" s="361" t="s">
        <v>43</v>
      </c>
      <c r="O224" s="362"/>
      <c r="P224" s="362"/>
      <c r="Q224" s="362"/>
      <c r="R224" s="362"/>
      <c r="S224" s="362"/>
      <c r="T224" s="363"/>
      <c r="U224" s="43" t="s">
        <v>42</v>
      </c>
      <c r="V224" s="44">
        <f>IFERROR(V218/H218,"0")+IFERROR(V219/H219,"0")+IFERROR(V220/H220,"0")+IFERROR(V221/H221,"0")+IFERROR(V222/H222,"0")+IFERROR(V223/H223,"0")</f>
        <v>0</v>
      </c>
      <c r="W224" s="44">
        <f>IFERROR(W218/H218,"0")+IFERROR(W219/H219,"0")+IFERROR(W220/H220,"0")+IFERROR(W221/H221,"0")+IFERROR(W222/H222,"0")+IFERROR(W223/H223,"0")</f>
        <v>0</v>
      </c>
      <c r="X224" s="44">
        <f>IFERROR(IF(X218="",0,X218),"0")+IFERROR(IF(X219="",0,X219),"0")+IFERROR(IF(X220="",0,X220),"0")+IFERROR(IF(X221="",0,X221),"0")+IFERROR(IF(X222="",0,X222),"0")+IFERROR(IF(X223="",0,X223),"0")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64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5"/>
      <c r="N225" s="361" t="s">
        <v>43</v>
      </c>
      <c r="O225" s="362"/>
      <c r="P225" s="362"/>
      <c r="Q225" s="362"/>
      <c r="R225" s="362"/>
      <c r="S225" s="362"/>
      <c r="T225" s="363"/>
      <c r="U225" s="43" t="s">
        <v>0</v>
      </c>
      <c r="V225" s="44">
        <f>IFERROR(SUM(V218:V223),"0")</f>
        <v>0</v>
      </c>
      <c r="W225" s="44">
        <f>IFERROR(SUM(W218:W223),"0")</f>
        <v>0</v>
      </c>
      <c r="X225" s="43"/>
      <c r="Y225" s="68"/>
      <c r="Z225" s="68"/>
    </row>
    <row r="226" spans="1:53" ht="16.5" customHeight="1" x14ac:dyDescent="0.25">
      <c r="A226" s="385" t="s">
        <v>361</v>
      </c>
      <c r="B226" s="385"/>
      <c r="C226" s="385"/>
      <c r="D226" s="385"/>
      <c r="E226" s="385"/>
      <c r="F226" s="385"/>
      <c r="G226" s="385"/>
      <c r="H226" s="385"/>
      <c r="I226" s="385"/>
      <c r="J226" s="385"/>
      <c r="K226" s="385"/>
      <c r="L226" s="385"/>
      <c r="M226" s="385"/>
      <c r="N226" s="385"/>
      <c r="O226" s="385"/>
      <c r="P226" s="385"/>
      <c r="Q226" s="385"/>
      <c r="R226" s="385"/>
      <c r="S226" s="385"/>
      <c r="T226" s="385"/>
      <c r="U226" s="385"/>
      <c r="V226" s="385"/>
      <c r="W226" s="385"/>
      <c r="X226" s="385"/>
      <c r="Y226" s="66"/>
      <c r="Z226" s="66"/>
    </row>
    <row r="227" spans="1:53" ht="14.25" customHeight="1" x14ac:dyDescent="0.25">
      <c r="A227" s="370" t="s">
        <v>121</v>
      </c>
      <c r="B227" s="370"/>
      <c r="C227" s="370"/>
      <c r="D227" s="370"/>
      <c r="E227" s="370"/>
      <c r="F227" s="370"/>
      <c r="G227" s="370"/>
      <c r="H227" s="370"/>
      <c r="I227" s="370"/>
      <c r="J227" s="370"/>
      <c r="K227" s="370"/>
      <c r="L227" s="370"/>
      <c r="M227" s="370"/>
      <c r="N227" s="370"/>
      <c r="O227" s="370"/>
      <c r="P227" s="370"/>
      <c r="Q227" s="370"/>
      <c r="R227" s="370"/>
      <c r="S227" s="370"/>
      <c r="T227" s="370"/>
      <c r="U227" s="370"/>
      <c r="V227" s="370"/>
      <c r="W227" s="370"/>
      <c r="X227" s="370"/>
      <c r="Y227" s="67"/>
      <c r="Z227" s="67"/>
    </row>
    <row r="228" spans="1:53" ht="27" customHeight="1" x14ac:dyDescent="0.25">
      <c r="A228" s="64" t="s">
        <v>362</v>
      </c>
      <c r="B228" s="64" t="s">
        <v>363</v>
      </c>
      <c r="C228" s="37">
        <v>4301011346</v>
      </c>
      <c r="D228" s="356">
        <v>4607091387445</v>
      </c>
      <c r="E228" s="356"/>
      <c r="F228" s="63">
        <v>0.9</v>
      </c>
      <c r="G228" s="38">
        <v>10</v>
      </c>
      <c r="H228" s="63">
        <v>9</v>
      </c>
      <c r="I228" s="63">
        <v>9.6300000000000008</v>
      </c>
      <c r="J228" s="38">
        <v>56</v>
      </c>
      <c r="K228" s="38" t="s">
        <v>117</v>
      </c>
      <c r="L228" s="39" t="s">
        <v>116</v>
      </c>
      <c r="M228" s="38">
        <v>31</v>
      </c>
      <c r="N228" s="52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ref="W228:W242" si="13">IFERROR(IF(V228="",0,CEILING((V228/$H228),1)*$H228),"")</f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364</v>
      </c>
      <c r="B229" s="64" t="s">
        <v>365</v>
      </c>
      <c r="C229" s="37">
        <v>4301011362</v>
      </c>
      <c r="D229" s="356">
        <v>4607091386004</v>
      </c>
      <c r="E229" s="356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8" t="s">
        <v>117</v>
      </c>
      <c r="L229" s="39" t="s">
        <v>125</v>
      </c>
      <c r="M229" s="38">
        <v>55</v>
      </c>
      <c r="N229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IFERROR(IF(W229=0,"",ROUNDUP(W229/H229,0)*0.02039),"")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364</v>
      </c>
      <c r="B230" s="64" t="s">
        <v>366</v>
      </c>
      <c r="C230" s="37">
        <v>4301011308</v>
      </c>
      <c r="D230" s="356">
        <v>4607091386004</v>
      </c>
      <c r="E230" s="356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4301011347</v>
      </c>
      <c r="D231" s="356">
        <v>4607091386073</v>
      </c>
      <c r="E231" s="35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4301010928</v>
      </c>
      <c r="D232" s="356">
        <v>4607091387322</v>
      </c>
      <c r="E232" s="35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117</v>
      </c>
      <c r="L232" s="39" t="s">
        <v>116</v>
      </c>
      <c r="M232" s="38">
        <v>55</v>
      </c>
      <c r="N232" s="5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4301011395</v>
      </c>
      <c r="D233" s="356">
        <v>4607091387322</v>
      </c>
      <c r="E233" s="356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117</v>
      </c>
      <c r="L233" s="39" t="s">
        <v>125</v>
      </c>
      <c r="M233" s="38">
        <v>55</v>
      </c>
      <c r="N233" s="5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IFERROR(IF(W233=0,"",ROUNDUP(W233/H233,0)*0.02039),"")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4301011311</v>
      </c>
      <c r="D234" s="356">
        <v>4607091387377</v>
      </c>
      <c r="E234" s="35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117</v>
      </c>
      <c r="L234" s="39" t="s">
        <v>116</v>
      </c>
      <c r="M234" s="38">
        <v>55</v>
      </c>
      <c r="N234" s="5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4301010945</v>
      </c>
      <c r="D235" s="356">
        <v>4607091387353</v>
      </c>
      <c r="E235" s="35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4301011328</v>
      </c>
      <c r="D236" s="356">
        <v>4607091386011</v>
      </c>
      <c r="E236" s="356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ref="X236:X242" si="14">IFERROR(IF(W236=0,"",ROUNDUP(W236/H236,0)*0.00937),"")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4301011329</v>
      </c>
      <c r="D237" s="356">
        <v>4607091387308</v>
      </c>
      <c r="E237" s="356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8" t="s">
        <v>80</v>
      </c>
      <c r="L237" s="39" t="s">
        <v>79</v>
      </c>
      <c r="M237" s="38">
        <v>55</v>
      </c>
      <c r="N237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4301011049</v>
      </c>
      <c r="D238" s="356">
        <v>4607091387339</v>
      </c>
      <c r="E238" s="356"/>
      <c r="F238" s="63">
        <v>0.5</v>
      </c>
      <c r="G238" s="38">
        <v>10</v>
      </c>
      <c r="H238" s="63">
        <v>5</v>
      </c>
      <c r="I238" s="63">
        <v>5.24</v>
      </c>
      <c r="J238" s="38">
        <v>120</v>
      </c>
      <c r="K238" s="38" t="s">
        <v>80</v>
      </c>
      <c r="L238" s="39" t="s">
        <v>116</v>
      </c>
      <c r="M238" s="38">
        <v>55</v>
      </c>
      <c r="N238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4301011433</v>
      </c>
      <c r="D239" s="356">
        <v>4680115882638</v>
      </c>
      <c r="E239" s="356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116</v>
      </c>
      <c r="M239" s="38">
        <v>90</v>
      </c>
      <c r="N239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4301011573</v>
      </c>
      <c r="D240" s="356">
        <v>4680115881938</v>
      </c>
      <c r="E240" s="356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116</v>
      </c>
      <c r="M240" s="38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4301010944</v>
      </c>
      <c r="D241" s="356">
        <v>4607091387346</v>
      </c>
      <c r="E241" s="35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4301011353</v>
      </c>
      <c r="D242" s="356">
        <v>4607091389807</v>
      </c>
      <c r="E242" s="35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55</v>
      </c>
      <c r="N242" s="5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8"/>
      <c r="P242" s="358"/>
      <c r="Q242" s="358"/>
      <c r="R242" s="35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x14ac:dyDescent="0.2">
      <c r="A243" s="364"/>
      <c r="B243" s="364"/>
      <c r="C243" s="364"/>
      <c r="D243" s="364"/>
      <c r="E243" s="364"/>
      <c r="F243" s="364"/>
      <c r="G243" s="364"/>
      <c r="H243" s="364"/>
      <c r="I243" s="364"/>
      <c r="J243" s="364"/>
      <c r="K243" s="364"/>
      <c r="L243" s="364"/>
      <c r="M243" s="365"/>
      <c r="N243" s="361" t="s">
        <v>43</v>
      </c>
      <c r="O243" s="362"/>
      <c r="P243" s="362"/>
      <c r="Q243" s="362"/>
      <c r="R243" s="362"/>
      <c r="S243" s="362"/>
      <c r="T243" s="363"/>
      <c r="U243" s="43" t="s">
        <v>42</v>
      </c>
      <c r="V243" s="44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44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44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68"/>
      <c r="Z243" s="68"/>
    </row>
    <row r="244" spans="1:53" x14ac:dyDescent="0.2">
      <c r="A244" s="364"/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5"/>
      <c r="N244" s="361" t="s">
        <v>43</v>
      </c>
      <c r="O244" s="362"/>
      <c r="P244" s="362"/>
      <c r="Q244" s="362"/>
      <c r="R244" s="362"/>
      <c r="S244" s="362"/>
      <c r="T244" s="363"/>
      <c r="U244" s="43" t="s">
        <v>0</v>
      </c>
      <c r="V244" s="44">
        <f>IFERROR(SUM(V228:V242),"0")</f>
        <v>0</v>
      </c>
      <c r="W244" s="44">
        <f>IFERROR(SUM(W228:W242),"0")</f>
        <v>0</v>
      </c>
      <c r="X244" s="43"/>
      <c r="Y244" s="68"/>
      <c r="Z244" s="68"/>
    </row>
    <row r="245" spans="1:53" ht="14.25" customHeight="1" x14ac:dyDescent="0.25">
      <c r="A245" s="370" t="s">
        <v>113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67"/>
      <c r="Z245" s="67"/>
    </row>
    <row r="246" spans="1:53" ht="27" customHeight="1" x14ac:dyDescent="0.25">
      <c r="A246" s="64" t="s">
        <v>390</v>
      </c>
      <c r="B246" s="64" t="s">
        <v>391</v>
      </c>
      <c r="C246" s="37">
        <v>4301020254</v>
      </c>
      <c r="D246" s="356">
        <v>4680115881914</v>
      </c>
      <c r="E246" s="356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116</v>
      </c>
      <c r="M246" s="38">
        <v>90</v>
      </c>
      <c r="N246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8"/>
      <c r="P246" s="358"/>
      <c r="Q246" s="358"/>
      <c r="R246" s="359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IFERROR(IF(W246=0,"",ROUNDUP(W246/H246,0)*0.00937),"")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x14ac:dyDescent="0.2">
      <c r="A247" s="364"/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5"/>
      <c r="N247" s="361" t="s">
        <v>43</v>
      </c>
      <c r="O247" s="362"/>
      <c r="P247" s="362"/>
      <c r="Q247" s="362"/>
      <c r="R247" s="362"/>
      <c r="S247" s="362"/>
      <c r="T247" s="363"/>
      <c r="U247" s="43" t="s">
        <v>42</v>
      </c>
      <c r="V247" s="44">
        <f>IFERROR(V246/H246,"0")</f>
        <v>0</v>
      </c>
      <c r="W247" s="44">
        <f>IFERROR(W246/H246,"0")</f>
        <v>0</v>
      </c>
      <c r="X247" s="44">
        <f>IFERROR(IF(X246="",0,X246),"0")</f>
        <v>0</v>
      </c>
      <c r="Y247" s="68"/>
      <c r="Z247" s="68"/>
    </row>
    <row r="248" spans="1:53" x14ac:dyDescent="0.2">
      <c r="A248" s="364"/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5"/>
      <c r="N248" s="361" t="s">
        <v>43</v>
      </c>
      <c r="O248" s="362"/>
      <c r="P248" s="362"/>
      <c r="Q248" s="362"/>
      <c r="R248" s="362"/>
      <c r="S248" s="362"/>
      <c r="T248" s="363"/>
      <c r="U248" s="43" t="s">
        <v>0</v>
      </c>
      <c r="V248" s="44">
        <f>IFERROR(SUM(V246:V246),"0")</f>
        <v>0</v>
      </c>
      <c r="W248" s="44">
        <f>IFERROR(SUM(W246:W246),"0")</f>
        <v>0</v>
      </c>
      <c r="X248" s="43"/>
      <c r="Y248" s="68"/>
      <c r="Z248" s="68"/>
    </row>
    <row r="249" spans="1:53" ht="14.25" customHeight="1" x14ac:dyDescent="0.25">
      <c r="A249" s="370" t="s">
        <v>76</v>
      </c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0"/>
      <c r="O249" s="370"/>
      <c r="P249" s="370"/>
      <c r="Q249" s="370"/>
      <c r="R249" s="370"/>
      <c r="S249" s="370"/>
      <c r="T249" s="370"/>
      <c r="U249" s="370"/>
      <c r="V249" s="370"/>
      <c r="W249" s="370"/>
      <c r="X249" s="370"/>
      <c r="Y249" s="67"/>
      <c r="Z249" s="67"/>
    </row>
    <row r="250" spans="1:53" ht="27" customHeight="1" x14ac:dyDescent="0.25">
      <c r="A250" s="64" t="s">
        <v>392</v>
      </c>
      <c r="B250" s="64" t="s">
        <v>393</v>
      </c>
      <c r="C250" s="37">
        <v>4301030878</v>
      </c>
      <c r="D250" s="356">
        <v>4607091387193</v>
      </c>
      <c r="E250" s="356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35</v>
      </c>
      <c r="N250" s="5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8"/>
      <c r="P250" s="358"/>
      <c r="Q250" s="358"/>
      <c r="R250" s="359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394</v>
      </c>
      <c r="B251" s="64" t="s">
        <v>395</v>
      </c>
      <c r="C251" s="37">
        <v>4301031153</v>
      </c>
      <c r="D251" s="356">
        <v>4607091387230</v>
      </c>
      <c r="E251" s="356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80</v>
      </c>
      <c r="L251" s="39" t="s">
        <v>79</v>
      </c>
      <c r="M251" s="38">
        <v>40</v>
      </c>
      <c r="N251" s="5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8"/>
      <c r="P251" s="358"/>
      <c r="Q251" s="358"/>
      <c r="R251" s="35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396</v>
      </c>
      <c r="B252" s="64" t="s">
        <v>397</v>
      </c>
      <c r="C252" s="37">
        <v>4301031152</v>
      </c>
      <c r="D252" s="356">
        <v>4607091387285</v>
      </c>
      <c r="E252" s="356"/>
      <c r="F252" s="63">
        <v>0.35</v>
      </c>
      <c r="G252" s="38">
        <v>6</v>
      </c>
      <c r="H252" s="63">
        <v>2.1</v>
      </c>
      <c r="I252" s="63">
        <v>2.23</v>
      </c>
      <c r="J252" s="38">
        <v>234</v>
      </c>
      <c r="K252" s="38" t="s">
        <v>176</v>
      </c>
      <c r="L252" s="39" t="s">
        <v>79</v>
      </c>
      <c r="M252" s="38">
        <v>40</v>
      </c>
      <c r="N252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8"/>
      <c r="P252" s="358"/>
      <c r="Q252" s="358"/>
      <c r="R252" s="35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4301031164</v>
      </c>
      <c r="D253" s="356">
        <v>4680115880481</v>
      </c>
      <c r="E253" s="356"/>
      <c r="F253" s="63">
        <v>0.28000000000000003</v>
      </c>
      <c r="G253" s="38">
        <v>6</v>
      </c>
      <c r="H253" s="63">
        <v>1.68</v>
      </c>
      <c r="I253" s="63">
        <v>1.78</v>
      </c>
      <c r="J253" s="38">
        <v>234</v>
      </c>
      <c r="K253" s="38" t="s">
        <v>176</v>
      </c>
      <c r="L253" s="39" t="s">
        <v>79</v>
      </c>
      <c r="M253" s="38">
        <v>40</v>
      </c>
      <c r="N253" s="5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8"/>
      <c r="P253" s="358"/>
      <c r="Q253" s="358"/>
      <c r="R253" s="35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IFERROR(IF(W253=0,"",ROUNDUP(W253/H253,0)*0.00502),"")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x14ac:dyDescent="0.2">
      <c r="A254" s="364"/>
      <c r="B254" s="364"/>
      <c r="C254" s="364"/>
      <c r="D254" s="364"/>
      <c r="E254" s="364"/>
      <c r="F254" s="364"/>
      <c r="G254" s="364"/>
      <c r="H254" s="364"/>
      <c r="I254" s="364"/>
      <c r="J254" s="364"/>
      <c r="K254" s="364"/>
      <c r="L254" s="364"/>
      <c r="M254" s="365"/>
      <c r="N254" s="361" t="s">
        <v>43</v>
      </c>
      <c r="O254" s="362"/>
      <c r="P254" s="362"/>
      <c r="Q254" s="362"/>
      <c r="R254" s="362"/>
      <c r="S254" s="362"/>
      <c r="T254" s="363"/>
      <c r="U254" s="43" t="s">
        <v>42</v>
      </c>
      <c r="V254" s="44">
        <f>IFERROR(V250/H250,"0")+IFERROR(V251/H251,"0")+IFERROR(V252/H252,"0")+IFERROR(V253/H253,"0")</f>
        <v>0</v>
      </c>
      <c r="W254" s="44">
        <f>IFERROR(W250/H250,"0")+IFERROR(W251/H251,"0")+IFERROR(W252/H252,"0")+IFERROR(W253/H253,"0")</f>
        <v>0</v>
      </c>
      <c r="X254" s="44">
        <f>IFERROR(IF(X250="",0,X250),"0")+IFERROR(IF(X251="",0,X251),"0")+IFERROR(IF(X252="",0,X252),"0")+IFERROR(IF(X253="",0,X253),"0")</f>
        <v>0</v>
      </c>
      <c r="Y254" s="68"/>
      <c r="Z254" s="68"/>
    </row>
    <row r="255" spans="1:53" x14ac:dyDescent="0.2">
      <c r="A255" s="364"/>
      <c r="B255" s="364"/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5"/>
      <c r="N255" s="361" t="s">
        <v>43</v>
      </c>
      <c r="O255" s="362"/>
      <c r="P255" s="362"/>
      <c r="Q255" s="362"/>
      <c r="R255" s="362"/>
      <c r="S255" s="362"/>
      <c r="T255" s="363"/>
      <c r="U255" s="43" t="s">
        <v>0</v>
      </c>
      <c r="V255" s="44">
        <f>IFERROR(SUM(V250:V253),"0")</f>
        <v>0</v>
      </c>
      <c r="W255" s="44">
        <f>IFERROR(SUM(W250:W253),"0")</f>
        <v>0</v>
      </c>
      <c r="X255" s="43"/>
      <c r="Y255" s="68"/>
      <c r="Z255" s="68"/>
    </row>
    <row r="256" spans="1:53" ht="14.25" customHeight="1" x14ac:dyDescent="0.25">
      <c r="A256" s="370" t="s">
        <v>81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370"/>
      <c r="Y256" s="67"/>
      <c r="Z256" s="67"/>
    </row>
    <row r="257" spans="1:53" ht="16.5" customHeight="1" x14ac:dyDescent="0.25">
      <c r="A257" s="64" t="s">
        <v>400</v>
      </c>
      <c r="B257" s="64" t="s">
        <v>401</v>
      </c>
      <c r="C257" s="37">
        <v>4301051100</v>
      </c>
      <c r="D257" s="356">
        <v>4607091387766</v>
      </c>
      <c r="E257" s="356"/>
      <c r="F257" s="63">
        <v>1.3</v>
      </c>
      <c r="G257" s="38">
        <v>6</v>
      </c>
      <c r="H257" s="63">
        <v>7.8</v>
      </c>
      <c r="I257" s="63">
        <v>8.3580000000000005</v>
      </c>
      <c r="J257" s="38">
        <v>56</v>
      </c>
      <c r="K257" s="38" t="s">
        <v>117</v>
      </c>
      <c r="L257" s="39" t="s">
        <v>136</v>
      </c>
      <c r="M257" s="38">
        <v>40</v>
      </c>
      <c r="N257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8"/>
      <c r="P257" s="358"/>
      <c r="Q257" s="358"/>
      <c r="R257" s="35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4" si="15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25">
      <c r="A258" s="64" t="s">
        <v>402</v>
      </c>
      <c r="B258" s="64" t="s">
        <v>403</v>
      </c>
      <c r="C258" s="37">
        <v>4301051116</v>
      </c>
      <c r="D258" s="356">
        <v>4607091387957</v>
      </c>
      <c r="E258" s="356"/>
      <c r="F258" s="63">
        <v>1.3</v>
      </c>
      <c r="G258" s="38">
        <v>6</v>
      </c>
      <c r="H258" s="63">
        <v>7.8</v>
      </c>
      <c r="I258" s="63">
        <v>8.3640000000000008</v>
      </c>
      <c r="J258" s="38">
        <v>56</v>
      </c>
      <c r="K258" s="38" t="s">
        <v>117</v>
      </c>
      <c r="L258" s="39" t="s">
        <v>79</v>
      </c>
      <c r="M258" s="38">
        <v>40</v>
      </c>
      <c r="N258" s="5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8"/>
      <c r="P258" s="358"/>
      <c r="Q258" s="358"/>
      <c r="R258" s="35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404</v>
      </c>
      <c r="B259" s="64" t="s">
        <v>405</v>
      </c>
      <c r="C259" s="37">
        <v>4301051115</v>
      </c>
      <c r="D259" s="356">
        <v>4607091387964</v>
      </c>
      <c r="E259" s="356"/>
      <c r="F259" s="63">
        <v>1.35</v>
      </c>
      <c r="G259" s="38">
        <v>6</v>
      </c>
      <c r="H259" s="63">
        <v>8.1</v>
      </c>
      <c r="I259" s="63">
        <v>8.6460000000000008</v>
      </c>
      <c r="J259" s="38">
        <v>56</v>
      </c>
      <c r="K259" s="38" t="s">
        <v>117</v>
      </c>
      <c r="L259" s="39" t="s">
        <v>79</v>
      </c>
      <c r="M259" s="38">
        <v>40</v>
      </c>
      <c r="N25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8"/>
      <c r="P259" s="358"/>
      <c r="Q259" s="358"/>
      <c r="R259" s="35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4301051134</v>
      </c>
      <c r="D260" s="356">
        <v>4607091381672</v>
      </c>
      <c r="E260" s="356"/>
      <c r="F260" s="63">
        <v>0.6</v>
      </c>
      <c r="G260" s="38">
        <v>6</v>
      </c>
      <c r="H260" s="63">
        <v>3.6</v>
      </c>
      <c r="I260" s="63">
        <v>3.8759999999999999</v>
      </c>
      <c r="J260" s="38">
        <v>120</v>
      </c>
      <c r="K260" s="38" t="s">
        <v>80</v>
      </c>
      <c r="L260" s="39" t="s">
        <v>79</v>
      </c>
      <c r="M260" s="38">
        <v>40</v>
      </c>
      <c r="N260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8"/>
      <c r="P260" s="358"/>
      <c r="Q260" s="358"/>
      <c r="R260" s="35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4301051130</v>
      </c>
      <c r="D261" s="356">
        <v>4607091387537</v>
      </c>
      <c r="E261" s="356"/>
      <c r="F261" s="63">
        <v>0.45</v>
      </c>
      <c r="G261" s="38">
        <v>6</v>
      </c>
      <c r="H261" s="63">
        <v>2.7</v>
      </c>
      <c r="I261" s="63">
        <v>2.99</v>
      </c>
      <c r="J261" s="38">
        <v>156</v>
      </c>
      <c r="K261" s="38" t="s">
        <v>80</v>
      </c>
      <c r="L261" s="39" t="s">
        <v>79</v>
      </c>
      <c r="M261" s="38">
        <v>40</v>
      </c>
      <c r="N26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8"/>
      <c r="P261" s="358"/>
      <c r="Q261" s="358"/>
      <c r="R261" s="35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4301051132</v>
      </c>
      <c r="D262" s="356">
        <v>4607091387513</v>
      </c>
      <c r="E262" s="356"/>
      <c r="F262" s="63">
        <v>0.45</v>
      </c>
      <c r="G262" s="38">
        <v>6</v>
      </c>
      <c r="H262" s="63">
        <v>2.7</v>
      </c>
      <c r="I262" s="63">
        <v>2.9780000000000002</v>
      </c>
      <c r="J262" s="38">
        <v>156</v>
      </c>
      <c r="K262" s="38" t="s">
        <v>80</v>
      </c>
      <c r="L262" s="39" t="s">
        <v>79</v>
      </c>
      <c r="M262" s="38">
        <v>40</v>
      </c>
      <c r="N262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8"/>
      <c r="P262" s="358"/>
      <c r="Q262" s="358"/>
      <c r="R262" s="35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4301051277</v>
      </c>
      <c r="D263" s="356">
        <v>4680115880511</v>
      </c>
      <c r="E263" s="356"/>
      <c r="F263" s="63">
        <v>0.33</v>
      </c>
      <c r="G263" s="38">
        <v>6</v>
      </c>
      <c r="H263" s="63">
        <v>1.98</v>
      </c>
      <c r="I263" s="63">
        <v>2.1800000000000002</v>
      </c>
      <c r="J263" s="38">
        <v>156</v>
      </c>
      <c r="K263" s="38" t="s">
        <v>80</v>
      </c>
      <c r="L263" s="39" t="s">
        <v>136</v>
      </c>
      <c r="M263" s="38">
        <v>40</v>
      </c>
      <c r="N263" s="5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8"/>
      <c r="P263" s="358"/>
      <c r="Q263" s="358"/>
      <c r="R263" s="35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4301051344</v>
      </c>
      <c r="D264" s="356">
        <v>4680115880412</v>
      </c>
      <c r="E264" s="356"/>
      <c r="F264" s="63">
        <v>0.33</v>
      </c>
      <c r="G264" s="38">
        <v>6</v>
      </c>
      <c r="H264" s="63">
        <v>1.98</v>
      </c>
      <c r="I264" s="63">
        <v>2.246</v>
      </c>
      <c r="J264" s="38">
        <v>156</v>
      </c>
      <c r="K264" s="38" t="s">
        <v>80</v>
      </c>
      <c r="L264" s="39" t="s">
        <v>136</v>
      </c>
      <c r="M264" s="38">
        <v>45</v>
      </c>
      <c r="N264" s="5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8"/>
      <c r="P264" s="358"/>
      <c r="Q264" s="358"/>
      <c r="R264" s="35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x14ac:dyDescent="0.2">
      <c r="A265" s="364"/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5"/>
      <c r="N265" s="361" t="s">
        <v>43</v>
      </c>
      <c r="O265" s="362"/>
      <c r="P265" s="362"/>
      <c r="Q265" s="362"/>
      <c r="R265" s="362"/>
      <c r="S265" s="362"/>
      <c r="T265" s="363"/>
      <c r="U265" s="43" t="s">
        <v>42</v>
      </c>
      <c r="V265" s="44">
        <f>IFERROR(V257/H257,"0")+IFERROR(V258/H258,"0")+IFERROR(V259/H259,"0")+IFERROR(V260/H260,"0")+IFERROR(V261/H261,"0")+IFERROR(V262/H262,"0")+IFERROR(V263/H263,"0")+IFERROR(V264/H264,"0")</f>
        <v>0</v>
      </c>
      <c r="W265" s="44">
        <f>IFERROR(W257/H257,"0")+IFERROR(W258/H258,"0")+IFERROR(W259/H259,"0")+IFERROR(W260/H260,"0")+IFERROR(W261/H261,"0")+IFERROR(W262/H262,"0")+IFERROR(W263/H263,"0")+IFERROR(W264/H264,"0")</f>
        <v>0</v>
      </c>
      <c r="X265" s="44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64"/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5"/>
      <c r="N266" s="361" t="s">
        <v>43</v>
      </c>
      <c r="O266" s="362"/>
      <c r="P266" s="362"/>
      <c r="Q266" s="362"/>
      <c r="R266" s="362"/>
      <c r="S266" s="362"/>
      <c r="T266" s="363"/>
      <c r="U266" s="43" t="s">
        <v>0</v>
      </c>
      <c r="V266" s="44">
        <f>IFERROR(SUM(V257:V264),"0")</f>
        <v>0</v>
      </c>
      <c r="W266" s="44">
        <f>IFERROR(SUM(W257:W264),"0")</f>
        <v>0</v>
      </c>
      <c r="X266" s="43"/>
      <c r="Y266" s="68"/>
      <c r="Z266" s="68"/>
    </row>
    <row r="267" spans="1:53" ht="14.25" customHeight="1" x14ac:dyDescent="0.25">
      <c r="A267" s="370" t="s">
        <v>213</v>
      </c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70"/>
      <c r="N267" s="370"/>
      <c r="O267" s="370"/>
      <c r="P267" s="370"/>
      <c r="Q267" s="370"/>
      <c r="R267" s="370"/>
      <c r="S267" s="370"/>
      <c r="T267" s="370"/>
      <c r="U267" s="370"/>
      <c r="V267" s="370"/>
      <c r="W267" s="370"/>
      <c r="X267" s="370"/>
      <c r="Y267" s="67"/>
      <c r="Z267" s="67"/>
    </row>
    <row r="268" spans="1:53" ht="16.5" customHeight="1" x14ac:dyDescent="0.25">
      <c r="A268" s="64" t="s">
        <v>416</v>
      </c>
      <c r="B268" s="64" t="s">
        <v>417</v>
      </c>
      <c r="C268" s="37">
        <v>4301060326</v>
      </c>
      <c r="D268" s="356">
        <v>4607091380880</v>
      </c>
      <c r="E268" s="356"/>
      <c r="F268" s="63">
        <v>1.4</v>
      </c>
      <c r="G268" s="38">
        <v>6</v>
      </c>
      <c r="H268" s="63">
        <v>8.4</v>
      </c>
      <c r="I268" s="63">
        <v>8.9640000000000004</v>
      </c>
      <c r="J268" s="38">
        <v>56</v>
      </c>
      <c r="K268" s="38" t="s">
        <v>117</v>
      </c>
      <c r="L268" s="39" t="s">
        <v>79</v>
      </c>
      <c r="M268" s="38">
        <v>30</v>
      </c>
      <c r="N268" s="4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8"/>
      <c r="P268" s="358"/>
      <c r="Q268" s="358"/>
      <c r="R268" s="35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418</v>
      </c>
      <c r="B269" s="64" t="s">
        <v>419</v>
      </c>
      <c r="C269" s="37">
        <v>4301060308</v>
      </c>
      <c r="D269" s="356">
        <v>4607091384482</v>
      </c>
      <c r="E269" s="356"/>
      <c r="F269" s="63">
        <v>1.3</v>
      </c>
      <c r="G269" s="38">
        <v>6</v>
      </c>
      <c r="H269" s="63">
        <v>7.8</v>
      </c>
      <c r="I269" s="63">
        <v>8.3640000000000008</v>
      </c>
      <c r="J269" s="38">
        <v>56</v>
      </c>
      <c r="K269" s="38" t="s">
        <v>117</v>
      </c>
      <c r="L269" s="39" t="s">
        <v>79</v>
      </c>
      <c r="M269" s="38">
        <v>30</v>
      </c>
      <c r="N269" s="4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8"/>
      <c r="P269" s="358"/>
      <c r="Q269" s="358"/>
      <c r="R269" s="35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16.5" customHeight="1" x14ac:dyDescent="0.25">
      <c r="A270" s="64" t="s">
        <v>420</v>
      </c>
      <c r="B270" s="64" t="s">
        <v>421</v>
      </c>
      <c r="C270" s="37">
        <v>4301060325</v>
      </c>
      <c r="D270" s="356">
        <v>4607091380897</v>
      </c>
      <c r="E270" s="356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117</v>
      </c>
      <c r="L270" s="39" t="s">
        <v>79</v>
      </c>
      <c r="M270" s="38">
        <v>30</v>
      </c>
      <c r="N270" s="4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8"/>
      <c r="P270" s="358"/>
      <c r="Q270" s="358"/>
      <c r="R270" s="359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x14ac:dyDescent="0.2">
      <c r="A271" s="364"/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5"/>
      <c r="N271" s="361" t="s">
        <v>43</v>
      </c>
      <c r="O271" s="362"/>
      <c r="P271" s="362"/>
      <c r="Q271" s="362"/>
      <c r="R271" s="362"/>
      <c r="S271" s="362"/>
      <c r="T271" s="363"/>
      <c r="U271" s="43" t="s">
        <v>42</v>
      </c>
      <c r="V271" s="44">
        <f>IFERROR(V268/H268,"0")+IFERROR(V269/H269,"0")+IFERROR(V270/H270,"0")</f>
        <v>0</v>
      </c>
      <c r="W271" s="44">
        <f>IFERROR(W268/H268,"0")+IFERROR(W269/H269,"0")+IFERROR(W270/H270,"0")</f>
        <v>0</v>
      </c>
      <c r="X271" s="44">
        <f>IFERROR(IF(X268="",0,X268),"0")+IFERROR(IF(X269="",0,X269),"0")+IFERROR(IF(X270="",0,X270),"0")</f>
        <v>0</v>
      </c>
      <c r="Y271" s="68"/>
      <c r="Z271" s="68"/>
    </row>
    <row r="272" spans="1:53" x14ac:dyDescent="0.2">
      <c r="A272" s="364"/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5"/>
      <c r="N272" s="361" t="s">
        <v>43</v>
      </c>
      <c r="O272" s="362"/>
      <c r="P272" s="362"/>
      <c r="Q272" s="362"/>
      <c r="R272" s="362"/>
      <c r="S272" s="362"/>
      <c r="T272" s="363"/>
      <c r="U272" s="43" t="s">
        <v>0</v>
      </c>
      <c r="V272" s="44">
        <f>IFERROR(SUM(V268:V270),"0")</f>
        <v>0</v>
      </c>
      <c r="W272" s="44">
        <f>IFERROR(SUM(W268:W270),"0")</f>
        <v>0</v>
      </c>
      <c r="X272" s="43"/>
      <c r="Y272" s="68"/>
      <c r="Z272" s="68"/>
    </row>
    <row r="273" spans="1:53" ht="14.25" customHeight="1" x14ac:dyDescent="0.25">
      <c r="A273" s="370" t="s">
        <v>99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67"/>
      <c r="Z273" s="67"/>
    </row>
    <row r="274" spans="1:53" ht="16.5" customHeight="1" x14ac:dyDescent="0.25">
      <c r="A274" s="64" t="s">
        <v>422</v>
      </c>
      <c r="B274" s="64" t="s">
        <v>423</v>
      </c>
      <c r="C274" s="37">
        <v>4301030232</v>
      </c>
      <c r="D274" s="356">
        <v>4607091388374</v>
      </c>
      <c r="E274" s="356"/>
      <c r="F274" s="63">
        <v>0.38</v>
      </c>
      <c r="G274" s="38">
        <v>8</v>
      </c>
      <c r="H274" s="63">
        <v>3.04</v>
      </c>
      <c r="I274" s="63">
        <v>3.28</v>
      </c>
      <c r="J274" s="38">
        <v>156</v>
      </c>
      <c r="K274" s="38" t="s">
        <v>80</v>
      </c>
      <c r="L274" s="39" t="s">
        <v>103</v>
      </c>
      <c r="M274" s="38">
        <v>180</v>
      </c>
      <c r="N274" s="491" t="s">
        <v>424</v>
      </c>
      <c r="O274" s="358"/>
      <c r="P274" s="358"/>
      <c r="Q274" s="358"/>
      <c r="R274" s="35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425</v>
      </c>
      <c r="B275" s="64" t="s">
        <v>426</v>
      </c>
      <c r="C275" s="37">
        <v>4301030235</v>
      </c>
      <c r="D275" s="356">
        <v>4607091388381</v>
      </c>
      <c r="E275" s="356"/>
      <c r="F275" s="63">
        <v>0.38</v>
      </c>
      <c r="G275" s="38">
        <v>8</v>
      </c>
      <c r="H275" s="63">
        <v>3.04</v>
      </c>
      <c r="I275" s="63">
        <v>3.32</v>
      </c>
      <c r="J275" s="38">
        <v>156</v>
      </c>
      <c r="K275" s="38" t="s">
        <v>80</v>
      </c>
      <c r="L275" s="39" t="s">
        <v>103</v>
      </c>
      <c r="M275" s="38">
        <v>180</v>
      </c>
      <c r="N275" s="492" t="s">
        <v>427</v>
      </c>
      <c r="O275" s="358"/>
      <c r="P275" s="358"/>
      <c r="Q275" s="358"/>
      <c r="R275" s="35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428</v>
      </c>
      <c r="B276" s="64" t="s">
        <v>429</v>
      </c>
      <c r="C276" s="37">
        <v>4301030233</v>
      </c>
      <c r="D276" s="356">
        <v>4607091388404</v>
      </c>
      <c r="E276" s="356"/>
      <c r="F276" s="63">
        <v>0.17</v>
      </c>
      <c r="G276" s="38">
        <v>15</v>
      </c>
      <c r="H276" s="63">
        <v>2.5499999999999998</v>
      </c>
      <c r="I276" s="63">
        <v>2.9</v>
      </c>
      <c r="J276" s="38">
        <v>156</v>
      </c>
      <c r="K276" s="38" t="s">
        <v>80</v>
      </c>
      <c r="L276" s="39" t="s">
        <v>103</v>
      </c>
      <c r="M276" s="38">
        <v>180</v>
      </c>
      <c r="N27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8"/>
      <c r="P276" s="358"/>
      <c r="Q276" s="358"/>
      <c r="R276" s="359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x14ac:dyDescent="0.2">
      <c r="A277" s="364"/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5"/>
      <c r="N277" s="361" t="s">
        <v>43</v>
      </c>
      <c r="O277" s="362"/>
      <c r="P277" s="362"/>
      <c r="Q277" s="362"/>
      <c r="R277" s="362"/>
      <c r="S277" s="362"/>
      <c r="T277" s="363"/>
      <c r="U277" s="43" t="s">
        <v>42</v>
      </c>
      <c r="V277" s="44">
        <f>IFERROR(V274/H274,"0")+IFERROR(V275/H275,"0")+IFERROR(V276/H276,"0")</f>
        <v>0</v>
      </c>
      <c r="W277" s="44">
        <f>IFERROR(W274/H274,"0")+IFERROR(W275/H275,"0")+IFERROR(W276/H276,"0")</f>
        <v>0</v>
      </c>
      <c r="X277" s="44">
        <f>IFERROR(IF(X274="",0,X274),"0")+IFERROR(IF(X275="",0,X275),"0")+IFERROR(IF(X276="",0,X276),"0")</f>
        <v>0</v>
      </c>
      <c r="Y277" s="68"/>
      <c r="Z277" s="68"/>
    </row>
    <row r="278" spans="1:53" x14ac:dyDescent="0.2">
      <c r="A278" s="364"/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5"/>
      <c r="N278" s="361" t="s">
        <v>43</v>
      </c>
      <c r="O278" s="362"/>
      <c r="P278" s="362"/>
      <c r="Q278" s="362"/>
      <c r="R278" s="362"/>
      <c r="S278" s="362"/>
      <c r="T278" s="363"/>
      <c r="U278" s="43" t="s">
        <v>0</v>
      </c>
      <c r="V278" s="44">
        <f>IFERROR(SUM(V274:V276),"0")</f>
        <v>0</v>
      </c>
      <c r="W278" s="44">
        <f>IFERROR(SUM(W274:W276),"0")</f>
        <v>0</v>
      </c>
      <c r="X278" s="43"/>
      <c r="Y278" s="68"/>
      <c r="Z278" s="68"/>
    </row>
    <row r="279" spans="1:53" ht="14.25" customHeight="1" x14ac:dyDescent="0.25">
      <c r="A279" s="370" t="s">
        <v>430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67"/>
      <c r="Z279" s="67"/>
    </row>
    <row r="280" spans="1:53" ht="16.5" customHeight="1" x14ac:dyDescent="0.25">
      <c r="A280" s="64" t="s">
        <v>431</v>
      </c>
      <c r="B280" s="64" t="s">
        <v>432</v>
      </c>
      <c r="C280" s="37">
        <v>4301180007</v>
      </c>
      <c r="D280" s="356">
        <v>4680115881808</v>
      </c>
      <c r="E280" s="356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434</v>
      </c>
      <c r="L280" s="39" t="s">
        <v>433</v>
      </c>
      <c r="M280" s="38">
        <v>730</v>
      </c>
      <c r="N280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8"/>
      <c r="P280" s="358"/>
      <c r="Q280" s="358"/>
      <c r="R280" s="35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IFERROR(IF(W280=0,"",ROUNDUP(W280/H280,0)*0.00474),"")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customHeight="1" x14ac:dyDescent="0.25">
      <c r="A281" s="64" t="s">
        <v>435</v>
      </c>
      <c r="B281" s="64" t="s">
        <v>436</v>
      </c>
      <c r="C281" s="37">
        <v>4301180006</v>
      </c>
      <c r="D281" s="356">
        <v>4680115881822</v>
      </c>
      <c r="E281" s="356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434</v>
      </c>
      <c r="L281" s="39" t="s">
        <v>433</v>
      </c>
      <c r="M281" s="38">
        <v>730</v>
      </c>
      <c r="N281" s="4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8"/>
      <c r="P281" s="358"/>
      <c r="Q281" s="358"/>
      <c r="R281" s="359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ht="27" customHeight="1" x14ac:dyDescent="0.25">
      <c r="A282" s="64" t="s">
        <v>437</v>
      </c>
      <c r="B282" s="64" t="s">
        <v>438</v>
      </c>
      <c r="C282" s="37">
        <v>4301180001</v>
      </c>
      <c r="D282" s="356">
        <v>4680115880016</v>
      </c>
      <c r="E282" s="356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434</v>
      </c>
      <c r="L282" s="39" t="s">
        <v>433</v>
      </c>
      <c r="M282" s="38">
        <v>730</v>
      </c>
      <c r="N282" s="4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8"/>
      <c r="P282" s="358"/>
      <c r="Q282" s="358"/>
      <c r="R282" s="359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x14ac:dyDescent="0.2">
      <c r="A283" s="364"/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5"/>
      <c r="N283" s="361" t="s">
        <v>43</v>
      </c>
      <c r="O283" s="362"/>
      <c r="P283" s="362"/>
      <c r="Q283" s="362"/>
      <c r="R283" s="362"/>
      <c r="S283" s="362"/>
      <c r="T283" s="363"/>
      <c r="U283" s="43" t="s">
        <v>42</v>
      </c>
      <c r="V283" s="44">
        <f>IFERROR(V280/H280,"0")+IFERROR(V281/H281,"0")+IFERROR(V282/H282,"0")</f>
        <v>0</v>
      </c>
      <c r="W283" s="44">
        <f>IFERROR(W280/H280,"0")+IFERROR(W281/H281,"0")+IFERROR(W282/H282,"0")</f>
        <v>0</v>
      </c>
      <c r="X283" s="44">
        <f>IFERROR(IF(X280="",0,X280),"0")+IFERROR(IF(X281="",0,X281),"0")+IFERROR(IF(X282="",0,X282),"0")</f>
        <v>0</v>
      </c>
      <c r="Y283" s="68"/>
      <c r="Z283" s="68"/>
    </row>
    <row r="284" spans="1:53" x14ac:dyDescent="0.2">
      <c r="A284" s="364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5"/>
      <c r="N284" s="361" t="s">
        <v>43</v>
      </c>
      <c r="O284" s="362"/>
      <c r="P284" s="362"/>
      <c r="Q284" s="362"/>
      <c r="R284" s="362"/>
      <c r="S284" s="362"/>
      <c r="T284" s="363"/>
      <c r="U284" s="43" t="s">
        <v>0</v>
      </c>
      <c r="V284" s="44">
        <f>IFERROR(SUM(V280:V282),"0")</f>
        <v>0</v>
      </c>
      <c r="W284" s="44">
        <f>IFERROR(SUM(W280:W282),"0")</f>
        <v>0</v>
      </c>
      <c r="X284" s="43"/>
      <c r="Y284" s="68"/>
      <c r="Z284" s="68"/>
    </row>
    <row r="285" spans="1:53" ht="16.5" customHeight="1" x14ac:dyDescent="0.25">
      <c r="A285" s="385" t="s">
        <v>439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66"/>
      <c r="Z285" s="66"/>
    </row>
    <row r="286" spans="1:53" ht="14.25" customHeight="1" x14ac:dyDescent="0.25">
      <c r="A286" s="370" t="s">
        <v>121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67"/>
      <c r="Z286" s="67"/>
    </row>
    <row r="287" spans="1:53" ht="27" customHeight="1" x14ac:dyDescent="0.25">
      <c r="A287" s="64" t="s">
        <v>440</v>
      </c>
      <c r="B287" s="64" t="s">
        <v>441</v>
      </c>
      <c r="C287" s="37">
        <v>4301011315</v>
      </c>
      <c r="D287" s="356">
        <v>4607091387421</v>
      </c>
      <c r="E287" s="356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117</v>
      </c>
      <c r="L287" s="39" t="s">
        <v>116</v>
      </c>
      <c r="M287" s="38">
        <v>55</v>
      </c>
      <c r="N287" s="4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5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ref="W287:W294" si="16"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5" t="s">
        <v>66</v>
      </c>
    </row>
    <row r="288" spans="1:53" ht="27" customHeight="1" x14ac:dyDescent="0.25">
      <c r="A288" s="64" t="s">
        <v>440</v>
      </c>
      <c r="B288" s="64" t="s">
        <v>442</v>
      </c>
      <c r="C288" s="37">
        <v>4301011121</v>
      </c>
      <c r="D288" s="356">
        <v>4607091387421</v>
      </c>
      <c r="E288" s="356"/>
      <c r="F288" s="63">
        <v>1.35</v>
      </c>
      <c r="G288" s="38">
        <v>8</v>
      </c>
      <c r="H288" s="63">
        <v>10.8</v>
      </c>
      <c r="I288" s="63">
        <v>11.28</v>
      </c>
      <c r="J288" s="38">
        <v>48</v>
      </c>
      <c r="K288" s="38" t="s">
        <v>117</v>
      </c>
      <c r="L288" s="39" t="s">
        <v>125</v>
      </c>
      <c r="M288" s="38">
        <v>55</v>
      </c>
      <c r="N288" s="4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8"/>
      <c r="P288" s="358"/>
      <c r="Q288" s="358"/>
      <c r="R288" s="359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6"/>
        <v>0</v>
      </c>
      <c r="X288" s="42" t="str">
        <f>IFERROR(IF(W288=0,"",ROUNDUP(W288/H288,0)*0.02039),"")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443</v>
      </c>
      <c r="B289" s="64" t="s">
        <v>444</v>
      </c>
      <c r="C289" s="37">
        <v>4301011619</v>
      </c>
      <c r="D289" s="356">
        <v>4607091387452</v>
      </c>
      <c r="E289" s="356"/>
      <c r="F289" s="63">
        <v>1.45</v>
      </c>
      <c r="G289" s="38">
        <v>8</v>
      </c>
      <c r="H289" s="63">
        <v>11.6</v>
      </c>
      <c r="I289" s="63">
        <v>12.08</v>
      </c>
      <c r="J289" s="38">
        <v>56</v>
      </c>
      <c r="K289" s="38" t="s">
        <v>117</v>
      </c>
      <c r="L289" s="39" t="s">
        <v>116</v>
      </c>
      <c r="M289" s="38">
        <v>55</v>
      </c>
      <c r="N289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59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443</v>
      </c>
      <c r="B290" s="64" t="s">
        <v>445</v>
      </c>
      <c r="C290" s="37">
        <v>4301011322</v>
      </c>
      <c r="D290" s="356">
        <v>4607091387452</v>
      </c>
      <c r="E290" s="35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136</v>
      </c>
      <c r="M290" s="38">
        <v>55</v>
      </c>
      <c r="N290" s="4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5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443</v>
      </c>
      <c r="B291" s="64" t="s">
        <v>446</v>
      </c>
      <c r="C291" s="37">
        <v>4301011396</v>
      </c>
      <c r="D291" s="356">
        <v>4607091387452</v>
      </c>
      <c r="E291" s="35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4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447</v>
      </c>
      <c r="B292" s="64" t="s">
        <v>448</v>
      </c>
      <c r="C292" s="37">
        <v>4301011313</v>
      </c>
      <c r="D292" s="356">
        <v>4607091385984</v>
      </c>
      <c r="E292" s="356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117</v>
      </c>
      <c r="L292" s="39" t="s">
        <v>116</v>
      </c>
      <c r="M292" s="38">
        <v>55</v>
      </c>
      <c r="N292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8"/>
      <c r="P292" s="358"/>
      <c r="Q292" s="358"/>
      <c r="R292" s="35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449</v>
      </c>
      <c r="B293" s="64" t="s">
        <v>450</v>
      </c>
      <c r="C293" s="37">
        <v>4301011316</v>
      </c>
      <c r="D293" s="356">
        <v>4607091387438</v>
      </c>
      <c r="E293" s="356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80</v>
      </c>
      <c r="L293" s="39" t="s">
        <v>116</v>
      </c>
      <c r="M293" s="38">
        <v>55</v>
      </c>
      <c r="N293" s="4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8"/>
      <c r="P293" s="358"/>
      <c r="Q293" s="358"/>
      <c r="R293" s="35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452</v>
      </c>
      <c r="C294" s="37">
        <v>4301011318</v>
      </c>
      <c r="D294" s="356">
        <v>4607091387469</v>
      </c>
      <c r="E294" s="356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8" t="s">
        <v>80</v>
      </c>
      <c r="L294" s="39" t="s">
        <v>79</v>
      </c>
      <c r="M294" s="38">
        <v>55</v>
      </c>
      <c r="N294" s="47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8"/>
      <c r="P294" s="358"/>
      <c r="Q294" s="358"/>
      <c r="R294" s="35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x14ac:dyDescent="0.2">
      <c r="A295" s="364"/>
      <c r="B295" s="364"/>
      <c r="C295" s="364"/>
      <c r="D295" s="364"/>
      <c r="E295" s="364"/>
      <c r="F295" s="364"/>
      <c r="G295" s="364"/>
      <c r="H295" s="364"/>
      <c r="I295" s="364"/>
      <c r="J295" s="364"/>
      <c r="K295" s="364"/>
      <c r="L295" s="364"/>
      <c r="M295" s="365"/>
      <c r="N295" s="361" t="s">
        <v>43</v>
      </c>
      <c r="O295" s="362"/>
      <c r="P295" s="362"/>
      <c r="Q295" s="362"/>
      <c r="R295" s="362"/>
      <c r="S295" s="362"/>
      <c r="T295" s="363"/>
      <c r="U295" s="43" t="s">
        <v>42</v>
      </c>
      <c r="V295" s="44">
        <f>IFERROR(V287/H287,"0")+IFERROR(V288/H288,"0")+IFERROR(V289/H289,"0")+IFERROR(V290/H290,"0")+IFERROR(V291/H291,"0")+IFERROR(V292/H292,"0")+IFERROR(V293/H293,"0")+IFERROR(V294/H294,"0")</f>
        <v>0</v>
      </c>
      <c r="W295" s="44">
        <f>IFERROR(W287/H287,"0")+IFERROR(W288/H288,"0")+IFERROR(W289/H289,"0")+IFERROR(W290/H290,"0")+IFERROR(W291/H291,"0")+IFERROR(W292/H292,"0")+IFERROR(W293/H293,"0")+IFERROR(W294/H294,"0")</f>
        <v>0</v>
      </c>
      <c r="X295" s="44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68"/>
      <c r="Z295" s="68"/>
    </row>
    <row r="296" spans="1:53" x14ac:dyDescent="0.2">
      <c r="A296" s="364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5"/>
      <c r="N296" s="361" t="s">
        <v>43</v>
      </c>
      <c r="O296" s="362"/>
      <c r="P296" s="362"/>
      <c r="Q296" s="362"/>
      <c r="R296" s="362"/>
      <c r="S296" s="362"/>
      <c r="T296" s="363"/>
      <c r="U296" s="43" t="s">
        <v>0</v>
      </c>
      <c r="V296" s="44">
        <f>IFERROR(SUM(V287:V294),"0")</f>
        <v>0</v>
      </c>
      <c r="W296" s="44">
        <f>IFERROR(SUM(W287:W294),"0")</f>
        <v>0</v>
      </c>
      <c r="X296" s="43"/>
      <c r="Y296" s="68"/>
      <c r="Z296" s="68"/>
    </row>
    <row r="297" spans="1:53" ht="14.25" customHeight="1" x14ac:dyDescent="0.25">
      <c r="A297" s="370" t="s">
        <v>76</v>
      </c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70"/>
      <c r="N297" s="370"/>
      <c r="O297" s="370"/>
      <c r="P297" s="370"/>
      <c r="Q297" s="370"/>
      <c r="R297" s="370"/>
      <c r="S297" s="370"/>
      <c r="T297" s="370"/>
      <c r="U297" s="370"/>
      <c r="V297" s="370"/>
      <c r="W297" s="370"/>
      <c r="X297" s="370"/>
      <c r="Y297" s="67"/>
      <c r="Z297" s="67"/>
    </row>
    <row r="298" spans="1:53" ht="27" customHeight="1" x14ac:dyDescent="0.25">
      <c r="A298" s="64" t="s">
        <v>453</v>
      </c>
      <c r="B298" s="64" t="s">
        <v>454</v>
      </c>
      <c r="C298" s="37">
        <v>4301031154</v>
      </c>
      <c r="D298" s="356">
        <v>4607091387292</v>
      </c>
      <c r="E298" s="356"/>
      <c r="F298" s="63">
        <v>0.73</v>
      </c>
      <c r="G298" s="38">
        <v>6</v>
      </c>
      <c r="H298" s="63">
        <v>4.38</v>
      </c>
      <c r="I298" s="63">
        <v>4.6399999999999997</v>
      </c>
      <c r="J298" s="38">
        <v>156</v>
      </c>
      <c r="K298" s="38" t="s">
        <v>80</v>
      </c>
      <c r="L298" s="39" t="s">
        <v>79</v>
      </c>
      <c r="M298" s="38">
        <v>45</v>
      </c>
      <c r="N298" s="47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8"/>
      <c r="P298" s="358"/>
      <c r="Q298" s="358"/>
      <c r="R298" s="359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3" t="s">
        <v>66</v>
      </c>
    </row>
    <row r="299" spans="1:53" ht="27" customHeight="1" x14ac:dyDescent="0.25">
      <c r="A299" s="64" t="s">
        <v>455</v>
      </c>
      <c r="B299" s="64" t="s">
        <v>456</v>
      </c>
      <c r="C299" s="37">
        <v>4301031155</v>
      </c>
      <c r="D299" s="356">
        <v>4607091387315</v>
      </c>
      <c r="E299" s="356"/>
      <c r="F299" s="63">
        <v>0.7</v>
      </c>
      <c r="G299" s="38">
        <v>4</v>
      </c>
      <c r="H299" s="63">
        <v>2.8</v>
      </c>
      <c r="I299" s="63">
        <v>3.048</v>
      </c>
      <c r="J299" s="38">
        <v>156</v>
      </c>
      <c r="K299" s="38" t="s">
        <v>80</v>
      </c>
      <c r="L299" s="39" t="s">
        <v>79</v>
      </c>
      <c r="M299" s="38">
        <v>45</v>
      </c>
      <c r="N299" s="48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8"/>
      <c r="P299" s="358"/>
      <c r="Q299" s="358"/>
      <c r="R299" s="359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IFERROR(IF(W299=0,"",ROUNDUP(W299/H299,0)*0.00753),"")</f>
        <v/>
      </c>
      <c r="Y299" s="69" t="s">
        <v>48</v>
      </c>
      <c r="Z299" s="70" t="s">
        <v>48</v>
      </c>
      <c r="AD299" s="71"/>
      <c r="BA299" s="244" t="s">
        <v>66</v>
      </c>
    </row>
    <row r="300" spans="1:53" x14ac:dyDescent="0.2">
      <c r="A300" s="364"/>
      <c r="B300" s="364"/>
      <c r="C300" s="364"/>
      <c r="D300" s="364"/>
      <c r="E300" s="364"/>
      <c r="F300" s="364"/>
      <c r="G300" s="364"/>
      <c r="H300" s="364"/>
      <c r="I300" s="364"/>
      <c r="J300" s="364"/>
      <c r="K300" s="364"/>
      <c r="L300" s="364"/>
      <c r="M300" s="365"/>
      <c r="N300" s="361" t="s">
        <v>43</v>
      </c>
      <c r="O300" s="362"/>
      <c r="P300" s="362"/>
      <c r="Q300" s="362"/>
      <c r="R300" s="362"/>
      <c r="S300" s="362"/>
      <c r="T300" s="363"/>
      <c r="U300" s="43" t="s">
        <v>42</v>
      </c>
      <c r="V300" s="44">
        <f>IFERROR(V298/H298,"0")+IFERROR(V299/H299,"0")</f>
        <v>0</v>
      </c>
      <c r="W300" s="44">
        <f>IFERROR(W298/H298,"0")+IFERROR(W299/H299,"0")</f>
        <v>0</v>
      </c>
      <c r="X300" s="44">
        <f>IFERROR(IF(X298="",0,X298),"0")+IFERROR(IF(X299="",0,X299),"0")</f>
        <v>0</v>
      </c>
      <c r="Y300" s="68"/>
      <c r="Z300" s="68"/>
    </row>
    <row r="301" spans="1:53" x14ac:dyDescent="0.2">
      <c r="A301" s="364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5"/>
      <c r="N301" s="361" t="s">
        <v>43</v>
      </c>
      <c r="O301" s="362"/>
      <c r="P301" s="362"/>
      <c r="Q301" s="362"/>
      <c r="R301" s="362"/>
      <c r="S301" s="362"/>
      <c r="T301" s="363"/>
      <c r="U301" s="43" t="s">
        <v>0</v>
      </c>
      <c r="V301" s="44">
        <f>IFERROR(SUM(V298:V299),"0")</f>
        <v>0</v>
      </c>
      <c r="W301" s="44">
        <f>IFERROR(SUM(W298:W299),"0")</f>
        <v>0</v>
      </c>
      <c r="X301" s="43"/>
      <c r="Y301" s="68"/>
      <c r="Z301" s="68"/>
    </row>
    <row r="302" spans="1:53" ht="16.5" customHeight="1" x14ac:dyDescent="0.25">
      <c r="A302" s="385" t="s">
        <v>457</v>
      </c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  <c r="X302" s="385"/>
      <c r="Y302" s="66"/>
      <c r="Z302" s="66"/>
    </row>
    <row r="303" spans="1:53" ht="14.25" customHeight="1" x14ac:dyDescent="0.25">
      <c r="A303" s="370" t="s">
        <v>76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67"/>
      <c r="Z303" s="67"/>
    </row>
    <row r="304" spans="1:53" ht="27" customHeight="1" x14ac:dyDescent="0.25">
      <c r="A304" s="64" t="s">
        <v>458</v>
      </c>
      <c r="B304" s="64" t="s">
        <v>459</v>
      </c>
      <c r="C304" s="37">
        <v>4301031066</v>
      </c>
      <c r="D304" s="356">
        <v>4607091383836</v>
      </c>
      <c r="E304" s="356"/>
      <c r="F304" s="63">
        <v>0.3</v>
      </c>
      <c r="G304" s="38">
        <v>6</v>
      </c>
      <c r="H304" s="63">
        <v>1.8</v>
      </c>
      <c r="I304" s="63">
        <v>2.048</v>
      </c>
      <c r="J304" s="38">
        <v>156</v>
      </c>
      <c r="K304" s="38" t="s">
        <v>80</v>
      </c>
      <c r="L304" s="39" t="s">
        <v>79</v>
      </c>
      <c r="M304" s="38">
        <v>40</v>
      </c>
      <c r="N304" s="4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8"/>
      <c r="P304" s="358"/>
      <c r="Q304" s="358"/>
      <c r="R304" s="359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IFERROR(IF(W304=0,"",ROUNDUP(W304/H304,0)*0.00753),"")</f>
        <v/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364"/>
      <c r="B305" s="364"/>
      <c r="C305" s="364"/>
      <c r="D305" s="364"/>
      <c r="E305" s="364"/>
      <c r="F305" s="364"/>
      <c r="G305" s="364"/>
      <c r="H305" s="364"/>
      <c r="I305" s="364"/>
      <c r="J305" s="364"/>
      <c r="K305" s="364"/>
      <c r="L305" s="364"/>
      <c r="M305" s="365"/>
      <c r="N305" s="361" t="s">
        <v>43</v>
      </c>
      <c r="O305" s="362"/>
      <c r="P305" s="362"/>
      <c r="Q305" s="362"/>
      <c r="R305" s="362"/>
      <c r="S305" s="362"/>
      <c r="T305" s="363"/>
      <c r="U305" s="43" t="s">
        <v>42</v>
      </c>
      <c r="V305" s="44">
        <f>IFERROR(V304/H304,"0")</f>
        <v>0</v>
      </c>
      <c r="W305" s="44">
        <f>IFERROR(W304/H304,"0")</f>
        <v>0</v>
      </c>
      <c r="X305" s="44">
        <f>IFERROR(IF(X304="",0,X304),"0")</f>
        <v>0</v>
      </c>
      <c r="Y305" s="68"/>
      <c r="Z305" s="68"/>
    </row>
    <row r="306" spans="1:53" x14ac:dyDescent="0.2">
      <c r="A306" s="364"/>
      <c r="B306" s="364"/>
      <c r="C306" s="364"/>
      <c r="D306" s="364"/>
      <c r="E306" s="364"/>
      <c r="F306" s="364"/>
      <c r="G306" s="364"/>
      <c r="H306" s="364"/>
      <c r="I306" s="364"/>
      <c r="J306" s="364"/>
      <c r="K306" s="364"/>
      <c r="L306" s="364"/>
      <c r="M306" s="365"/>
      <c r="N306" s="361" t="s">
        <v>43</v>
      </c>
      <c r="O306" s="362"/>
      <c r="P306" s="362"/>
      <c r="Q306" s="362"/>
      <c r="R306" s="362"/>
      <c r="S306" s="362"/>
      <c r="T306" s="363"/>
      <c r="U306" s="43" t="s">
        <v>0</v>
      </c>
      <c r="V306" s="44">
        <f>IFERROR(SUM(V304:V304),"0")</f>
        <v>0</v>
      </c>
      <c r="W306" s="44">
        <f>IFERROR(SUM(W304:W304),"0")</f>
        <v>0</v>
      </c>
      <c r="X306" s="43"/>
      <c r="Y306" s="68"/>
      <c r="Z306" s="68"/>
    </row>
    <row r="307" spans="1:53" ht="14.25" customHeight="1" x14ac:dyDescent="0.25">
      <c r="A307" s="370" t="s">
        <v>81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370"/>
      <c r="Y307" s="67"/>
      <c r="Z307" s="67"/>
    </row>
    <row r="308" spans="1:53" ht="27" customHeight="1" x14ac:dyDescent="0.25">
      <c r="A308" s="64" t="s">
        <v>460</v>
      </c>
      <c r="B308" s="64" t="s">
        <v>461</v>
      </c>
      <c r="C308" s="37">
        <v>4301051142</v>
      </c>
      <c r="D308" s="356">
        <v>4607091387919</v>
      </c>
      <c r="E308" s="356"/>
      <c r="F308" s="63">
        <v>1.35</v>
      </c>
      <c r="G308" s="38">
        <v>6</v>
      </c>
      <c r="H308" s="63">
        <v>8.1</v>
      </c>
      <c r="I308" s="63">
        <v>8.6639999999999997</v>
      </c>
      <c r="J308" s="38">
        <v>56</v>
      </c>
      <c r="K308" s="38" t="s">
        <v>117</v>
      </c>
      <c r="L308" s="39" t="s">
        <v>79</v>
      </c>
      <c r="M308" s="38">
        <v>45</v>
      </c>
      <c r="N308" s="4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8"/>
      <c r="P308" s="358"/>
      <c r="Q308" s="358"/>
      <c r="R308" s="35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ht="27" customHeight="1" x14ac:dyDescent="0.25">
      <c r="A309" s="64" t="s">
        <v>462</v>
      </c>
      <c r="B309" s="64" t="s">
        <v>463</v>
      </c>
      <c r="C309" s="37">
        <v>4301051461</v>
      </c>
      <c r="D309" s="356">
        <v>4680115883604</v>
      </c>
      <c r="E309" s="356"/>
      <c r="F309" s="63">
        <v>0.35</v>
      </c>
      <c r="G309" s="38">
        <v>6</v>
      </c>
      <c r="H309" s="63">
        <v>2.1</v>
      </c>
      <c r="I309" s="63">
        <v>2.3719999999999999</v>
      </c>
      <c r="J309" s="38">
        <v>156</v>
      </c>
      <c r="K309" s="38" t="s">
        <v>80</v>
      </c>
      <c r="L309" s="39" t="s">
        <v>136</v>
      </c>
      <c r="M309" s="38">
        <v>45</v>
      </c>
      <c r="N309" s="4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8"/>
      <c r="P309" s="358"/>
      <c r="Q309" s="358"/>
      <c r="R309" s="35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ht="27" customHeight="1" x14ac:dyDescent="0.25">
      <c r="A310" s="64" t="s">
        <v>464</v>
      </c>
      <c r="B310" s="64" t="s">
        <v>465</v>
      </c>
      <c r="C310" s="37">
        <v>4301051485</v>
      </c>
      <c r="D310" s="356">
        <v>4680115883567</v>
      </c>
      <c r="E310" s="356"/>
      <c r="F310" s="63">
        <v>0.35</v>
      </c>
      <c r="G310" s="38">
        <v>6</v>
      </c>
      <c r="H310" s="63">
        <v>2.1</v>
      </c>
      <c r="I310" s="63">
        <v>2.36</v>
      </c>
      <c r="J310" s="38">
        <v>156</v>
      </c>
      <c r="K310" s="38" t="s">
        <v>80</v>
      </c>
      <c r="L310" s="39" t="s">
        <v>79</v>
      </c>
      <c r="M310" s="38">
        <v>40</v>
      </c>
      <c r="N310" s="4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8"/>
      <c r="P310" s="358"/>
      <c r="Q310" s="358"/>
      <c r="R310" s="359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IFERROR(IF(W310=0,"",ROUNDUP(W310/H310,0)*0.00753),"")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x14ac:dyDescent="0.2">
      <c r="A311" s="364"/>
      <c r="B311" s="364"/>
      <c r="C311" s="364"/>
      <c r="D311" s="364"/>
      <c r="E311" s="364"/>
      <c r="F311" s="364"/>
      <c r="G311" s="364"/>
      <c r="H311" s="364"/>
      <c r="I311" s="364"/>
      <c r="J311" s="364"/>
      <c r="K311" s="364"/>
      <c r="L311" s="364"/>
      <c r="M311" s="365"/>
      <c r="N311" s="361" t="s">
        <v>43</v>
      </c>
      <c r="O311" s="362"/>
      <c r="P311" s="362"/>
      <c r="Q311" s="362"/>
      <c r="R311" s="362"/>
      <c r="S311" s="362"/>
      <c r="T311" s="363"/>
      <c r="U311" s="43" t="s">
        <v>42</v>
      </c>
      <c r="V311" s="44">
        <f>IFERROR(V308/H308,"0")+IFERROR(V309/H309,"0")+IFERROR(V310/H310,"0")</f>
        <v>0</v>
      </c>
      <c r="W311" s="44">
        <f>IFERROR(W308/H308,"0")+IFERROR(W309/H309,"0")+IFERROR(W310/H310,"0")</f>
        <v>0</v>
      </c>
      <c r="X311" s="44">
        <f>IFERROR(IF(X308="",0,X308),"0")+IFERROR(IF(X309="",0,X309),"0")+IFERROR(IF(X310="",0,X310),"0")</f>
        <v>0</v>
      </c>
      <c r="Y311" s="68"/>
      <c r="Z311" s="68"/>
    </row>
    <row r="312" spans="1:53" x14ac:dyDescent="0.2">
      <c r="A312" s="364"/>
      <c r="B312" s="364"/>
      <c r="C312" s="364"/>
      <c r="D312" s="364"/>
      <c r="E312" s="364"/>
      <c r="F312" s="364"/>
      <c r="G312" s="364"/>
      <c r="H312" s="364"/>
      <c r="I312" s="364"/>
      <c r="J312" s="364"/>
      <c r="K312" s="364"/>
      <c r="L312" s="364"/>
      <c r="M312" s="365"/>
      <c r="N312" s="361" t="s">
        <v>43</v>
      </c>
      <c r="O312" s="362"/>
      <c r="P312" s="362"/>
      <c r="Q312" s="362"/>
      <c r="R312" s="362"/>
      <c r="S312" s="362"/>
      <c r="T312" s="363"/>
      <c r="U312" s="43" t="s">
        <v>0</v>
      </c>
      <c r="V312" s="44">
        <f>IFERROR(SUM(V308:V310),"0")</f>
        <v>0</v>
      </c>
      <c r="W312" s="44">
        <f>IFERROR(SUM(W308:W310),"0")</f>
        <v>0</v>
      </c>
      <c r="X312" s="43"/>
      <c r="Y312" s="68"/>
      <c r="Z312" s="68"/>
    </row>
    <row r="313" spans="1:53" ht="14.25" customHeight="1" x14ac:dyDescent="0.25">
      <c r="A313" s="370" t="s">
        <v>213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67"/>
      <c r="Z313" s="67"/>
    </row>
    <row r="314" spans="1:53" ht="27" customHeight="1" x14ac:dyDescent="0.25">
      <c r="A314" s="64" t="s">
        <v>466</v>
      </c>
      <c r="B314" s="64" t="s">
        <v>467</v>
      </c>
      <c r="C314" s="37">
        <v>4301060324</v>
      </c>
      <c r="D314" s="356">
        <v>4607091388831</v>
      </c>
      <c r="E314" s="356"/>
      <c r="F314" s="63">
        <v>0.38</v>
      </c>
      <c r="G314" s="38">
        <v>6</v>
      </c>
      <c r="H314" s="63">
        <v>2.2799999999999998</v>
      </c>
      <c r="I314" s="63">
        <v>2.552</v>
      </c>
      <c r="J314" s="38">
        <v>156</v>
      </c>
      <c r="K314" s="38" t="s">
        <v>80</v>
      </c>
      <c r="L314" s="39" t="s">
        <v>79</v>
      </c>
      <c r="M314" s="38">
        <v>40</v>
      </c>
      <c r="N314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8"/>
      <c r="P314" s="358"/>
      <c r="Q314" s="358"/>
      <c r="R314" s="359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IFERROR(IF(W314=0,"",ROUNDUP(W314/H314,0)*0.00753),"")</f>
        <v/>
      </c>
      <c r="Y314" s="69" t="s">
        <v>48</v>
      </c>
      <c r="Z314" s="70" t="s">
        <v>48</v>
      </c>
      <c r="AD314" s="71"/>
      <c r="BA314" s="249" t="s">
        <v>66</v>
      </c>
    </row>
    <row r="315" spans="1:53" x14ac:dyDescent="0.2">
      <c r="A315" s="364"/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5"/>
      <c r="N315" s="361" t="s">
        <v>43</v>
      </c>
      <c r="O315" s="362"/>
      <c r="P315" s="362"/>
      <c r="Q315" s="362"/>
      <c r="R315" s="362"/>
      <c r="S315" s="362"/>
      <c r="T315" s="363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x14ac:dyDescent="0.2">
      <c r="A316" s="364"/>
      <c r="B316" s="364"/>
      <c r="C316" s="364"/>
      <c r="D316" s="364"/>
      <c r="E316" s="364"/>
      <c r="F316" s="364"/>
      <c r="G316" s="364"/>
      <c r="H316" s="364"/>
      <c r="I316" s="364"/>
      <c r="J316" s="364"/>
      <c r="K316" s="364"/>
      <c r="L316" s="364"/>
      <c r="M316" s="365"/>
      <c r="N316" s="361" t="s">
        <v>43</v>
      </c>
      <c r="O316" s="362"/>
      <c r="P316" s="362"/>
      <c r="Q316" s="362"/>
      <c r="R316" s="362"/>
      <c r="S316" s="362"/>
      <c r="T316" s="363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4.25" customHeight="1" x14ac:dyDescent="0.25">
      <c r="A317" s="370" t="s">
        <v>99</v>
      </c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0"/>
      <c r="O317" s="370"/>
      <c r="P317" s="370"/>
      <c r="Q317" s="370"/>
      <c r="R317" s="370"/>
      <c r="S317" s="370"/>
      <c r="T317" s="370"/>
      <c r="U317" s="370"/>
      <c r="V317" s="370"/>
      <c r="W317" s="370"/>
      <c r="X317" s="370"/>
      <c r="Y317" s="67"/>
      <c r="Z317" s="67"/>
    </row>
    <row r="318" spans="1:53" ht="27" customHeight="1" x14ac:dyDescent="0.25">
      <c r="A318" s="64" t="s">
        <v>468</v>
      </c>
      <c r="B318" s="64" t="s">
        <v>469</v>
      </c>
      <c r="C318" s="37">
        <v>4301032015</v>
      </c>
      <c r="D318" s="356">
        <v>4607091383102</v>
      </c>
      <c r="E318" s="356"/>
      <c r="F318" s="63">
        <v>0.17</v>
      </c>
      <c r="G318" s="38">
        <v>15</v>
      </c>
      <c r="H318" s="63">
        <v>2.5499999999999998</v>
      </c>
      <c r="I318" s="63">
        <v>2.9750000000000001</v>
      </c>
      <c r="J318" s="38">
        <v>156</v>
      </c>
      <c r="K318" s="38" t="s">
        <v>80</v>
      </c>
      <c r="L318" s="39" t="s">
        <v>103</v>
      </c>
      <c r="M318" s="38">
        <v>180</v>
      </c>
      <c r="N318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8"/>
      <c r="P318" s="358"/>
      <c r="Q318" s="358"/>
      <c r="R318" s="359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IFERROR(IF(W318=0,"",ROUNDUP(W318/H318,0)*0.00753),"")</f>
        <v/>
      </c>
      <c r="Y318" s="69" t="s">
        <v>48</v>
      </c>
      <c r="Z318" s="70" t="s">
        <v>48</v>
      </c>
      <c r="AD318" s="71"/>
      <c r="BA318" s="250" t="s">
        <v>66</v>
      </c>
    </row>
    <row r="319" spans="1:53" x14ac:dyDescent="0.2">
      <c r="A319" s="364"/>
      <c r="B319" s="364"/>
      <c r="C319" s="364"/>
      <c r="D319" s="364"/>
      <c r="E319" s="364"/>
      <c r="F319" s="364"/>
      <c r="G319" s="364"/>
      <c r="H319" s="364"/>
      <c r="I319" s="364"/>
      <c r="J319" s="364"/>
      <c r="K319" s="364"/>
      <c r="L319" s="364"/>
      <c r="M319" s="365"/>
      <c r="N319" s="361" t="s">
        <v>43</v>
      </c>
      <c r="O319" s="362"/>
      <c r="P319" s="362"/>
      <c r="Q319" s="362"/>
      <c r="R319" s="362"/>
      <c r="S319" s="362"/>
      <c r="T319" s="363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64"/>
      <c r="B320" s="364"/>
      <c r="C320" s="364"/>
      <c r="D320" s="364"/>
      <c r="E320" s="364"/>
      <c r="F320" s="364"/>
      <c r="G320" s="364"/>
      <c r="H320" s="364"/>
      <c r="I320" s="364"/>
      <c r="J320" s="364"/>
      <c r="K320" s="364"/>
      <c r="L320" s="364"/>
      <c r="M320" s="365"/>
      <c r="N320" s="361" t="s">
        <v>43</v>
      </c>
      <c r="O320" s="362"/>
      <c r="P320" s="362"/>
      <c r="Q320" s="362"/>
      <c r="R320" s="362"/>
      <c r="S320" s="362"/>
      <c r="T320" s="363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27.75" customHeight="1" x14ac:dyDescent="0.2">
      <c r="A321" s="384" t="s">
        <v>470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55"/>
      <c r="Z321" s="55"/>
    </row>
    <row r="322" spans="1:53" ht="16.5" customHeight="1" x14ac:dyDescent="0.25">
      <c r="A322" s="385" t="s">
        <v>471</v>
      </c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  <c r="X322" s="385"/>
      <c r="Y322" s="66"/>
      <c r="Z322" s="66"/>
    </row>
    <row r="323" spans="1:53" ht="14.25" customHeight="1" x14ac:dyDescent="0.25">
      <c r="A323" s="370" t="s">
        <v>81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67"/>
      <c r="Z323" s="67"/>
    </row>
    <row r="324" spans="1:53" ht="27" customHeight="1" x14ac:dyDescent="0.25">
      <c r="A324" s="64" t="s">
        <v>472</v>
      </c>
      <c r="B324" s="64" t="s">
        <v>473</v>
      </c>
      <c r="C324" s="37">
        <v>4301051292</v>
      </c>
      <c r="D324" s="356">
        <v>4607091383928</v>
      </c>
      <c r="E324" s="356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117</v>
      </c>
      <c r="L324" s="39" t="s">
        <v>79</v>
      </c>
      <c r="M324" s="38">
        <v>40</v>
      </c>
      <c r="N324" s="47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8"/>
      <c r="P324" s="358"/>
      <c r="Q324" s="358"/>
      <c r="R324" s="359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x14ac:dyDescent="0.2">
      <c r="A325" s="364"/>
      <c r="B325" s="364"/>
      <c r="C325" s="364"/>
      <c r="D325" s="364"/>
      <c r="E325" s="364"/>
      <c r="F325" s="364"/>
      <c r="G325" s="364"/>
      <c r="H325" s="364"/>
      <c r="I325" s="364"/>
      <c r="J325" s="364"/>
      <c r="K325" s="364"/>
      <c r="L325" s="364"/>
      <c r="M325" s="365"/>
      <c r="N325" s="361" t="s">
        <v>43</v>
      </c>
      <c r="O325" s="362"/>
      <c r="P325" s="362"/>
      <c r="Q325" s="362"/>
      <c r="R325" s="362"/>
      <c r="S325" s="362"/>
      <c r="T325" s="363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x14ac:dyDescent="0.2">
      <c r="A326" s="364"/>
      <c r="B326" s="364"/>
      <c r="C326" s="364"/>
      <c r="D326" s="364"/>
      <c r="E326" s="364"/>
      <c r="F326" s="364"/>
      <c r="G326" s="364"/>
      <c r="H326" s="364"/>
      <c r="I326" s="364"/>
      <c r="J326" s="364"/>
      <c r="K326" s="364"/>
      <c r="L326" s="364"/>
      <c r="M326" s="365"/>
      <c r="N326" s="361" t="s">
        <v>43</v>
      </c>
      <c r="O326" s="362"/>
      <c r="P326" s="362"/>
      <c r="Q326" s="362"/>
      <c r="R326" s="362"/>
      <c r="S326" s="362"/>
      <c r="T326" s="363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27.75" customHeight="1" x14ac:dyDescent="0.2">
      <c r="A327" s="384" t="s">
        <v>474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55"/>
      <c r="Z327" s="55"/>
    </row>
    <row r="328" spans="1:53" ht="16.5" customHeight="1" x14ac:dyDescent="0.25">
      <c r="A328" s="385" t="s">
        <v>475</v>
      </c>
      <c r="B328" s="385"/>
      <c r="C328" s="385"/>
      <c r="D328" s="385"/>
      <c r="E328" s="385"/>
      <c r="F328" s="385"/>
      <c r="G328" s="385"/>
      <c r="H328" s="385"/>
      <c r="I328" s="385"/>
      <c r="J328" s="385"/>
      <c r="K328" s="385"/>
      <c r="L328" s="385"/>
      <c r="M328" s="385"/>
      <c r="N328" s="385"/>
      <c r="O328" s="385"/>
      <c r="P328" s="385"/>
      <c r="Q328" s="385"/>
      <c r="R328" s="385"/>
      <c r="S328" s="385"/>
      <c r="T328" s="385"/>
      <c r="U328" s="385"/>
      <c r="V328" s="385"/>
      <c r="W328" s="385"/>
      <c r="X328" s="385"/>
      <c r="Y328" s="66"/>
      <c r="Z328" s="66"/>
    </row>
    <row r="329" spans="1:53" ht="14.25" customHeight="1" x14ac:dyDescent="0.25">
      <c r="A329" s="370" t="s">
        <v>121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67"/>
      <c r="Z329" s="67"/>
    </row>
    <row r="330" spans="1:53" ht="27" customHeight="1" x14ac:dyDescent="0.25">
      <c r="A330" s="64" t="s">
        <v>476</v>
      </c>
      <c r="B330" s="64" t="s">
        <v>477</v>
      </c>
      <c r="C330" s="37">
        <v>4301011239</v>
      </c>
      <c r="D330" s="356">
        <v>4607091383997</v>
      </c>
      <c r="E330" s="35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125</v>
      </c>
      <c r="M330" s="38">
        <v>60</v>
      </c>
      <c r="N330" s="4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59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ref="W330:W337" si="17">IFERROR(IF(V330="",0,CEILING((V330/$H330),1)*$H330),"")</f>
        <v>0</v>
      </c>
      <c r="X330" s="42" t="str">
        <f>IFERROR(IF(W330=0,"",ROUNDUP(W330/H330,0)*0.02039),"")</f>
        <v/>
      </c>
      <c r="Y330" s="69" t="s">
        <v>48</v>
      </c>
      <c r="Z330" s="70" t="s">
        <v>48</v>
      </c>
      <c r="AD330" s="71"/>
      <c r="BA330" s="252" t="s">
        <v>66</v>
      </c>
    </row>
    <row r="331" spans="1:53" ht="27" customHeight="1" x14ac:dyDescent="0.25">
      <c r="A331" s="64" t="s">
        <v>476</v>
      </c>
      <c r="B331" s="64" t="s">
        <v>478</v>
      </c>
      <c r="C331" s="37">
        <v>4301011339</v>
      </c>
      <c r="D331" s="356">
        <v>4607091383997</v>
      </c>
      <c r="E331" s="356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79</v>
      </c>
      <c r="M331" s="38">
        <v>60</v>
      </c>
      <c r="N331" s="4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8"/>
      <c r="P331" s="358"/>
      <c r="Q331" s="358"/>
      <c r="R331" s="359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3" t="s">
        <v>66</v>
      </c>
    </row>
    <row r="332" spans="1:53" ht="27" customHeight="1" x14ac:dyDescent="0.25">
      <c r="A332" s="64" t="s">
        <v>479</v>
      </c>
      <c r="B332" s="64" t="s">
        <v>480</v>
      </c>
      <c r="C332" s="37">
        <v>4301011240</v>
      </c>
      <c r="D332" s="356">
        <v>4607091384130</v>
      </c>
      <c r="E332" s="35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8">
        <v>60</v>
      </c>
      <c r="N332" s="4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59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479</v>
      </c>
      <c r="B333" s="64" t="s">
        <v>481</v>
      </c>
      <c r="C333" s="37">
        <v>4301011326</v>
      </c>
      <c r="D333" s="356">
        <v>4607091384130</v>
      </c>
      <c r="E333" s="35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79</v>
      </c>
      <c r="M333" s="38">
        <v>60</v>
      </c>
      <c r="N333" s="4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8"/>
      <c r="P333" s="358"/>
      <c r="Q333" s="358"/>
      <c r="R333" s="35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482</v>
      </c>
      <c r="B334" s="64" t="s">
        <v>483</v>
      </c>
      <c r="C334" s="37">
        <v>4301011238</v>
      </c>
      <c r="D334" s="356">
        <v>4607091384147</v>
      </c>
      <c r="E334" s="35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125</v>
      </c>
      <c r="M334" s="38">
        <v>60</v>
      </c>
      <c r="N334" s="46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5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482</v>
      </c>
      <c r="B335" s="64" t="s">
        <v>484</v>
      </c>
      <c r="C335" s="37">
        <v>4301011330</v>
      </c>
      <c r="D335" s="356">
        <v>4607091384147</v>
      </c>
      <c r="E335" s="35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79</v>
      </c>
      <c r="M335" s="38">
        <v>60</v>
      </c>
      <c r="N335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8"/>
      <c r="P335" s="358"/>
      <c r="Q335" s="358"/>
      <c r="R335" s="35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485</v>
      </c>
      <c r="B336" s="64" t="s">
        <v>486</v>
      </c>
      <c r="C336" s="37">
        <v>4301011327</v>
      </c>
      <c r="D336" s="356">
        <v>4607091384154</v>
      </c>
      <c r="E336" s="356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8">
        <v>60</v>
      </c>
      <c r="N336" s="46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8"/>
      <c r="P336" s="358"/>
      <c r="Q336" s="358"/>
      <c r="R336" s="35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4301011332</v>
      </c>
      <c r="D337" s="356">
        <v>4607091384161</v>
      </c>
      <c r="E337" s="356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8">
        <v>60</v>
      </c>
      <c r="N337" s="46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8"/>
      <c r="P337" s="358"/>
      <c r="Q337" s="358"/>
      <c r="R337" s="35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x14ac:dyDescent="0.2">
      <c r="A338" s="364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5"/>
      <c r="N338" s="361" t="s">
        <v>43</v>
      </c>
      <c r="O338" s="362"/>
      <c r="P338" s="362"/>
      <c r="Q338" s="362"/>
      <c r="R338" s="362"/>
      <c r="S338" s="362"/>
      <c r="T338" s="363"/>
      <c r="U338" s="43" t="s">
        <v>42</v>
      </c>
      <c r="V338" s="44">
        <f>IFERROR(V330/H330,"0")+IFERROR(V331/H331,"0")+IFERROR(V332/H332,"0")+IFERROR(V333/H333,"0")+IFERROR(V334/H334,"0")+IFERROR(V335/H335,"0")+IFERROR(V336/H336,"0")+IFERROR(V337/H337,"0")</f>
        <v>0</v>
      </c>
      <c r="W338" s="44">
        <f>IFERROR(W330/H330,"0")+IFERROR(W331/H331,"0")+IFERROR(W332/H332,"0")+IFERROR(W333/H333,"0")+IFERROR(W334/H334,"0")+IFERROR(W335/H335,"0")+IFERROR(W336/H336,"0")+IFERROR(W337/H337,"0")</f>
        <v>0</v>
      </c>
      <c r="X338" s="44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0</v>
      </c>
      <c r="Y338" s="68"/>
      <c r="Z338" s="68"/>
    </row>
    <row r="339" spans="1:53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5"/>
      <c r="N339" s="361" t="s">
        <v>43</v>
      </c>
      <c r="O339" s="362"/>
      <c r="P339" s="362"/>
      <c r="Q339" s="362"/>
      <c r="R339" s="362"/>
      <c r="S339" s="362"/>
      <c r="T339" s="363"/>
      <c r="U339" s="43" t="s">
        <v>0</v>
      </c>
      <c r="V339" s="44">
        <f>IFERROR(SUM(V330:V337),"0")</f>
        <v>0</v>
      </c>
      <c r="W339" s="44">
        <f>IFERROR(SUM(W330:W337),"0")</f>
        <v>0</v>
      </c>
      <c r="X339" s="43"/>
      <c r="Y339" s="68"/>
      <c r="Z339" s="68"/>
    </row>
    <row r="340" spans="1:53" ht="14.25" customHeight="1" x14ac:dyDescent="0.25">
      <c r="A340" s="370" t="s">
        <v>113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67"/>
      <c r="Z340" s="67"/>
    </row>
    <row r="341" spans="1:53" ht="27" customHeight="1" x14ac:dyDescent="0.25">
      <c r="A341" s="64" t="s">
        <v>489</v>
      </c>
      <c r="B341" s="64" t="s">
        <v>490</v>
      </c>
      <c r="C341" s="37">
        <v>4301020178</v>
      </c>
      <c r="D341" s="356">
        <v>4607091383980</v>
      </c>
      <c r="E341" s="356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117</v>
      </c>
      <c r="L341" s="39" t="s">
        <v>116</v>
      </c>
      <c r="M341" s="38">
        <v>50</v>
      </c>
      <c r="N341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8"/>
      <c r="P341" s="358"/>
      <c r="Q341" s="358"/>
      <c r="R341" s="359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16.5" customHeight="1" x14ac:dyDescent="0.25">
      <c r="A342" s="64" t="s">
        <v>491</v>
      </c>
      <c r="B342" s="64" t="s">
        <v>492</v>
      </c>
      <c r="C342" s="37">
        <v>4301020270</v>
      </c>
      <c r="D342" s="356">
        <v>4680115883314</v>
      </c>
      <c r="E342" s="356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117</v>
      </c>
      <c r="L342" s="39" t="s">
        <v>136</v>
      </c>
      <c r="M342" s="38">
        <v>50</v>
      </c>
      <c r="N342" s="46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8"/>
      <c r="P342" s="358"/>
      <c r="Q342" s="358"/>
      <c r="R342" s="359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customHeight="1" x14ac:dyDescent="0.25">
      <c r="A343" s="64" t="s">
        <v>493</v>
      </c>
      <c r="B343" s="64" t="s">
        <v>494</v>
      </c>
      <c r="C343" s="37">
        <v>4301020179</v>
      </c>
      <c r="D343" s="356">
        <v>4607091384178</v>
      </c>
      <c r="E343" s="356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80</v>
      </c>
      <c r="L343" s="39" t="s">
        <v>116</v>
      </c>
      <c r="M343" s="38">
        <v>50</v>
      </c>
      <c r="N343" s="4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8"/>
      <c r="P343" s="358"/>
      <c r="Q343" s="358"/>
      <c r="R343" s="35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IFERROR(IF(W343=0,"",ROUNDUP(W343/H343,0)*0.00937),"")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x14ac:dyDescent="0.2">
      <c r="A344" s="364"/>
      <c r="B344" s="364"/>
      <c r="C344" s="364"/>
      <c r="D344" s="364"/>
      <c r="E344" s="364"/>
      <c r="F344" s="364"/>
      <c r="G344" s="364"/>
      <c r="H344" s="364"/>
      <c r="I344" s="364"/>
      <c r="J344" s="364"/>
      <c r="K344" s="364"/>
      <c r="L344" s="364"/>
      <c r="M344" s="365"/>
      <c r="N344" s="361" t="s">
        <v>43</v>
      </c>
      <c r="O344" s="362"/>
      <c r="P344" s="362"/>
      <c r="Q344" s="362"/>
      <c r="R344" s="362"/>
      <c r="S344" s="362"/>
      <c r="T344" s="363"/>
      <c r="U344" s="43" t="s">
        <v>42</v>
      </c>
      <c r="V344" s="44">
        <f>IFERROR(V341/H341,"0")+IFERROR(V342/H342,"0")+IFERROR(V343/H343,"0")</f>
        <v>0</v>
      </c>
      <c r="W344" s="44">
        <f>IFERROR(W341/H341,"0")+IFERROR(W342/H342,"0")+IFERROR(W343/H343,"0")</f>
        <v>0</v>
      </c>
      <c r="X344" s="44">
        <f>IFERROR(IF(X341="",0,X341),"0")+IFERROR(IF(X342="",0,X342),"0")+IFERROR(IF(X343="",0,X343),"0")</f>
        <v>0</v>
      </c>
      <c r="Y344" s="68"/>
      <c r="Z344" s="68"/>
    </row>
    <row r="345" spans="1:53" x14ac:dyDescent="0.2">
      <c r="A345" s="364"/>
      <c r="B345" s="364"/>
      <c r="C345" s="364"/>
      <c r="D345" s="364"/>
      <c r="E345" s="364"/>
      <c r="F345" s="364"/>
      <c r="G345" s="364"/>
      <c r="H345" s="364"/>
      <c r="I345" s="364"/>
      <c r="J345" s="364"/>
      <c r="K345" s="364"/>
      <c r="L345" s="364"/>
      <c r="M345" s="365"/>
      <c r="N345" s="361" t="s">
        <v>43</v>
      </c>
      <c r="O345" s="362"/>
      <c r="P345" s="362"/>
      <c r="Q345" s="362"/>
      <c r="R345" s="362"/>
      <c r="S345" s="362"/>
      <c r="T345" s="363"/>
      <c r="U345" s="43" t="s">
        <v>0</v>
      </c>
      <c r="V345" s="44">
        <f>IFERROR(SUM(V341:V343),"0")</f>
        <v>0</v>
      </c>
      <c r="W345" s="44">
        <f>IFERROR(SUM(W341:W343),"0")</f>
        <v>0</v>
      </c>
      <c r="X345" s="43"/>
      <c r="Y345" s="68"/>
      <c r="Z345" s="68"/>
    </row>
    <row r="346" spans="1:53" ht="14.25" customHeight="1" x14ac:dyDescent="0.25">
      <c r="A346" s="370" t="s">
        <v>81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67"/>
      <c r="Z346" s="67"/>
    </row>
    <row r="347" spans="1:53" ht="27" customHeight="1" x14ac:dyDescent="0.25">
      <c r="A347" s="64" t="s">
        <v>495</v>
      </c>
      <c r="B347" s="64" t="s">
        <v>496</v>
      </c>
      <c r="C347" s="37">
        <v>4301051560</v>
      </c>
      <c r="D347" s="356">
        <v>4607091383928</v>
      </c>
      <c r="E347" s="356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117</v>
      </c>
      <c r="L347" s="39" t="s">
        <v>136</v>
      </c>
      <c r="M347" s="38">
        <v>40</v>
      </c>
      <c r="N347" s="458" t="s">
        <v>497</v>
      </c>
      <c r="O347" s="358"/>
      <c r="P347" s="358"/>
      <c r="Q347" s="358"/>
      <c r="R347" s="359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ht="27" customHeight="1" x14ac:dyDescent="0.25">
      <c r="A348" s="64" t="s">
        <v>498</v>
      </c>
      <c r="B348" s="64" t="s">
        <v>499</v>
      </c>
      <c r="C348" s="37">
        <v>4301051298</v>
      </c>
      <c r="D348" s="356">
        <v>4607091384260</v>
      </c>
      <c r="E348" s="356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117</v>
      </c>
      <c r="L348" s="39" t="s">
        <v>79</v>
      </c>
      <c r="M348" s="38">
        <v>35</v>
      </c>
      <c r="N348" s="4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8"/>
      <c r="P348" s="358"/>
      <c r="Q348" s="358"/>
      <c r="R348" s="35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4" t="s">
        <v>66</v>
      </c>
    </row>
    <row r="349" spans="1:53" x14ac:dyDescent="0.2">
      <c r="A349" s="364"/>
      <c r="B349" s="364"/>
      <c r="C349" s="364"/>
      <c r="D349" s="364"/>
      <c r="E349" s="364"/>
      <c r="F349" s="364"/>
      <c r="G349" s="364"/>
      <c r="H349" s="364"/>
      <c r="I349" s="364"/>
      <c r="J349" s="364"/>
      <c r="K349" s="364"/>
      <c r="L349" s="364"/>
      <c r="M349" s="365"/>
      <c r="N349" s="361" t="s">
        <v>43</v>
      </c>
      <c r="O349" s="362"/>
      <c r="P349" s="362"/>
      <c r="Q349" s="362"/>
      <c r="R349" s="362"/>
      <c r="S349" s="362"/>
      <c r="T349" s="363"/>
      <c r="U349" s="43" t="s">
        <v>42</v>
      </c>
      <c r="V349" s="44">
        <f>IFERROR(V347/H347,"0")+IFERROR(V348/H348,"0")</f>
        <v>0</v>
      </c>
      <c r="W349" s="44">
        <f>IFERROR(W347/H347,"0")+IFERROR(W348/H348,"0")</f>
        <v>0</v>
      </c>
      <c r="X349" s="44">
        <f>IFERROR(IF(X347="",0,X347),"0")+IFERROR(IF(X348="",0,X348),"0")</f>
        <v>0</v>
      </c>
      <c r="Y349" s="68"/>
      <c r="Z349" s="68"/>
    </row>
    <row r="350" spans="1:53" x14ac:dyDescent="0.2">
      <c r="A350" s="364"/>
      <c r="B350" s="364"/>
      <c r="C350" s="364"/>
      <c r="D350" s="364"/>
      <c r="E350" s="364"/>
      <c r="F350" s="364"/>
      <c r="G350" s="364"/>
      <c r="H350" s="364"/>
      <c r="I350" s="364"/>
      <c r="J350" s="364"/>
      <c r="K350" s="364"/>
      <c r="L350" s="364"/>
      <c r="M350" s="365"/>
      <c r="N350" s="361" t="s">
        <v>43</v>
      </c>
      <c r="O350" s="362"/>
      <c r="P350" s="362"/>
      <c r="Q350" s="362"/>
      <c r="R350" s="362"/>
      <c r="S350" s="362"/>
      <c r="T350" s="363"/>
      <c r="U350" s="43" t="s">
        <v>0</v>
      </c>
      <c r="V350" s="44">
        <f>IFERROR(SUM(V347:V348),"0")</f>
        <v>0</v>
      </c>
      <c r="W350" s="44">
        <f>IFERROR(SUM(W347:W348),"0")</f>
        <v>0</v>
      </c>
      <c r="X350" s="43"/>
      <c r="Y350" s="68"/>
      <c r="Z350" s="68"/>
    </row>
    <row r="351" spans="1:53" ht="14.25" customHeight="1" x14ac:dyDescent="0.25">
      <c r="A351" s="370" t="s">
        <v>213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67"/>
      <c r="Z351" s="67"/>
    </row>
    <row r="352" spans="1:53" ht="16.5" customHeight="1" x14ac:dyDescent="0.25">
      <c r="A352" s="64" t="s">
        <v>500</v>
      </c>
      <c r="B352" s="64" t="s">
        <v>501</v>
      </c>
      <c r="C352" s="37">
        <v>4301060314</v>
      </c>
      <c r="D352" s="356">
        <v>4607091384673</v>
      </c>
      <c r="E352" s="356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117</v>
      </c>
      <c r="L352" s="39" t="s">
        <v>79</v>
      </c>
      <c r="M352" s="38">
        <v>30</v>
      </c>
      <c r="N352" s="4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8"/>
      <c r="P352" s="358"/>
      <c r="Q352" s="358"/>
      <c r="R352" s="35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5" t="s">
        <v>66</v>
      </c>
    </row>
    <row r="353" spans="1:53" x14ac:dyDescent="0.2">
      <c r="A353" s="364"/>
      <c r="B353" s="364"/>
      <c r="C353" s="364"/>
      <c r="D353" s="364"/>
      <c r="E353" s="364"/>
      <c r="F353" s="364"/>
      <c r="G353" s="364"/>
      <c r="H353" s="364"/>
      <c r="I353" s="364"/>
      <c r="J353" s="364"/>
      <c r="K353" s="364"/>
      <c r="L353" s="364"/>
      <c r="M353" s="365"/>
      <c r="N353" s="361" t="s">
        <v>43</v>
      </c>
      <c r="O353" s="362"/>
      <c r="P353" s="362"/>
      <c r="Q353" s="362"/>
      <c r="R353" s="362"/>
      <c r="S353" s="362"/>
      <c r="T353" s="363"/>
      <c r="U353" s="43" t="s">
        <v>42</v>
      </c>
      <c r="V353" s="44">
        <f>IFERROR(V352/H352,"0")</f>
        <v>0</v>
      </c>
      <c r="W353" s="44">
        <f>IFERROR(W352/H352,"0")</f>
        <v>0</v>
      </c>
      <c r="X353" s="44">
        <f>IFERROR(IF(X352="",0,X352),"0")</f>
        <v>0</v>
      </c>
      <c r="Y353" s="68"/>
      <c r="Z353" s="68"/>
    </row>
    <row r="354" spans="1:53" x14ac:dyDescent="0.2">
      <c r="A354" s="364"/>
      <c r="B354" s="364"/>
      <c r="C354" s="364"/>
      <c r="D354" s="364"/>
      <c r="E354" s="364"/>
      <c r="F354" s="364"/>
      <c r="G354" s="364"/>
      <c r="H354" s="364"/>
      <c r="I354" s="364"/>
      <c r="J354" s="364"/>
      <c r="K354" s="364"/>
      <c r="L354" s="364"/>
      <c r="M354" s="365"/>
      <c r="N354" s="361" t="s">
        <v>43</v>
      </c>
      <c r="O354" s="362"/>
      <c r="P354" s="362"/>
      <c r="Q354" s="362"/>
      <c r="R354" s="362"/>
      <c r="S354" s="362"/>
      <c r="T354" s="363"/>
      <c r="U354" s="43" t="s">
        <v>0</v>
      </c>
      <c r="V354" s="44">
        <f>IFERROR(SUM(V352:V352),"0")</f>
        <v>0</v>
      </c>
      <c r="W354" s="44">
        <f>IFERROR(SUM(W352:W352),"0")</f>
        <v>0</v>
      </c>
      <c r="X354" s="43"/>
      <c r="Y354" s="68"/>
      <c r="Z354" s="68"/>
    </row>
    <row r="355" spans="1:53" ht="16.5" customHeight="1" x14ac:dyDescent="0.25">
      <c r="A355" s="385" t="s">
        <v>502</v>
      </c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  <c r="X355" s="385"/>
      <c r="Y355" s="66"/>
      <c r="Z355" s="66"/>
    </row>
    <row r="356" spans="1:53" ht="14.25" customHeight="1" x14ac:dyDescent="0.25">
      <c r="A356" s="370" t="s">
        <v>121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67"/>
      <c r="Z356" s="67"/>
    </row>
    <row r="357" spans="1:53" ht="37.5" customHeight="1" x14ac:dyDescent="0.25">
      <c r="A357" s="64" t="s">
        <v>503</v>
      </c>
      <c r="B357" s="64" t="s">
        <v>504</v>
      </c>
      <c r="C357" s="37">
        <v>4301011324</v>
      </c>
      <c r="D357" s="356">
        <v>4607091384185</v>
      </c>
      <c r="E357" s="356"/>
      <c r="F357" s="63">
        <v>0.8</v>
      </c>
      <c r="G357" s="38">
        <v>15</v>
      </c>
      <c r="H357" s="63">
        <v>12</v>
      </c>
      <c r="I357" s="63">
        <v>12.48</v>
      </c>
      <c r="J357" s="38">
        <v>56</v>
      </c>
      <c r="K357" s="38" t="s">
        <v>117</v>
      </c>
      <c r="L357" s="39" t="s">
        <v>79</v>
      </c>
      <c r="M357" s="38">
        <v>60</v>
      </c>
      <c r="N357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8"/>
      <c r="P357" s="358"/>
      <c r="Q357" s="358"/>
      <c r="R357" s="35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t="37.5" customHeight="1" x14ac:dyDescent="0.25">
      <c r="A358" s="64" t="s">
        <v>505</v>
      </c>
      <c r="B358" s="64" t="s">
        <v>506</v>
      </c>
      <c r="C358" s="37">
        <v>4301011312</v>
      </c>
      <c r="D358" s="356">
        <v>4607091384192</v>
      </c>
      <c r="E358" s="356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117</v>
      </c>
      <c r="L358" s="39" t="s">
        <v>116</v>
      </c>
      <c r="M358" s="38">
        <v>60</v>
      </c>
      <c r="N358" s="4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8"/>
      <c r="P358" s="358"/>
      <c r="Q358" s="358"/>
      <c r="R358" s="359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7" t="s">
        <v>66</v>
      </c>
    </row>
    <row r="359" spans="1:53" ht="27" customHeight="1" x14ac:dyDescent="0.25">
      <c r="A359" s="64" t="s">
        <v>507</v>
      </c>
      <c r="B359" s="64" t="s">
        <v>508</v>
      </c>
      <c r="C359" s="37">
        <v>4301011483</v>
      </c>
      <c r="D359" s="356">
        <v>4680115881907</v>
      </c>
      <c r="E359" s="356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117</v>
      </c>
      <c r="L359" s="39" t="s">
        <v>79</v>
      </c>
      <c r="M359" s="38">
        <v>60</v>
      </c>
      <c r="N359" s="4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8"/>
      <c r="P359" s="358"/>
      <c r="Q359" s="358"/>
      <c r="R359" s="35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27" customHeight="1" x14ac:dyDescent="0.25">
      <c r="A360" s="64" t="s">
        <v>509</v>
      </c>
      <c r="B360" s="64" t="s">
        <v>510</v>
      </c>
      <c r="C360" s="37">
        <v>4301011655</v>
      </c>
      <c r="D360" s="356">
        <v>4680115883925</v>
      </c>
      <c r="E360" s="356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117</v>
      </c>
      <c r="L360" s="39" t="s">
        <v>79</v>
      </c>
      <c r="M360" s="38">
        <v>60</v>
      </c>
      <c r="N360" s="4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8"/>
      <c r="P360" s="358"/>
      <c r="Q360" s="358"/>
      <c r="R360" s="35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511</v>
      </c>
      <c r="B361" s="64" t="s">
        <v>512</v>
      </c>
      <c r="C361" s="37">
        <v>4301011303</v>
      </c>
      <c r="D361" s="356">
        <v>4607091384680</v>
      </c>
      <c r="E361" s="356"/>
      <c r="F361" s="63">
        <v>0.4</v>
      </c>
      <c r="G361" s="38">
        <v>10</v>
      </c>
      <c r="H361" s="63">
        <v>4</v>
      </c>
      <c r="I361" s="63">
        <v>4.21</v>
      </c>
      <c r="J361" s="38">
        <v>120</v>
      </c>
      <c r="K361" s="38" t="s">
        <v>80</v>
      </c>
      <c r="L361" s="39" t="s">
        <v>79</v>
      </c>
      <c r="M361" s="38">
        <v>60</v>
      </c>
      <c r="N361" s="4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8"/>
      <c r="P361" s="358"/>
      <c r="Q361" s="358"/>
      <c r="R361" s="35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IFERROR(IF(W361=0,"",ROUNDUP(W361/H361,0)*0.00937),"")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x14ac:dyDescent="0.2">
      <c r="A362" s="364"/>
      <c r="B362" s="364"/>
      <c r="C362" s="364"/>
      <c r="D362" s="364"/>
      <c r="E362" s="364"/>
      <c r="F362" s="364"/>
      <c r="G362" s="364"/>
      <c r="H362" s="364"/>
      <c r="I362" s="364"/>
      <c r="J362" s="364"/>
      <c r="K362" s="364"/>
      <c r="L362" s="364"/>
      <c r="M362" s="365"/>
      <c r="N362" s="361" t="s">
        <v>43</v>
      </c>
      <c r="O362" s="362"/>
      <c r="P362" s="362"/>
      <c r="Q362" s="362"/>
      <c r="R362" s="362"/>
      <c r="S362" s="362"/>
      <c r="T362" s="363"/>
      <c r="U362" s="43" t="s">
        <v>42</v>
      </c>
      <c r="V362" s="44">
        <f>IFERROR(V357/H357,"0")+IFERROR(V358/H358,"0")+IFERROR(V359/H359,"0")+IFERROR(V360/H360,"0")+IFERROR(V361/H361,"0")</f>
        <v>0</v>
      </c>
      <c r="W362" s="44">
        <f>IFERROR(W357/H357,"0")+IFERROR(W358/H358,"0")+IFERROR(W359/H359,"0")+IFERROR(W360/H360,"0")+IFERROR(W361/H361,"0")</f>
        <v>0</v>
      </c>
      <c r="X362" s="44">
        <f>IFERROR(IF(X357="",0,X357),"0")+IFERROR(IF(X358="",0,X358),"0")+IFERROR(IF(X359="",0,X359),"0")+IFERROR(IF(X360="",0,X360),"0")+IFERROR(IF(X361="",0,X361),"0")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64"/>
      <c r="B363" s="364"/>
      <c r="C363" s="364"/>
      <c r="D363" s="364"/>
      <c r="E363" s="364"/>
      <c r="F363" s="364"/>
      <c r="G363" s="364"/>
      <c r="H363" s="364"/>
      <c r="I363" s="364"/>
      <c r="J363" s="364"/>
      <c r="K363" s="364"/>
      <c r="L363" s="364"/>
      <c r="M363" s="365"/>
      <c r="N363" s="361" t="s">
        <v>43</v>
      </c>
      <c r="O363" s="362"/>
      <c r="P363" s="362"/>
      <c r="Q363" s="362"/>
      <c r="R363" s="362"/>
      <c r="S363" s="362"/>
      <c r="T363" s="363"/>
      <c r="U363" s="43" t="s">
        <v>0</v>
      </c>
      <c r="V363" s="44">
        <f>IFERROR(SUM(V357:V361),"0")</f>
        <v>0</v>
      </c>
      <c r="W363" s="44">
        <f>IFERROR(SUM(W357:W361),"0")</f>
        <v>0</v>
      </c>
      <c r="X363" s="43"/>
      <c r="Y363" s="68"/>
      <c r="Z363" s="68"/>
    </row>
    <row r="364" spans="1:53" ht="14.25" customHeight="1" x14ac:dyDescent="0.25">
      <c r="A364" s="370" t="s">
        <v>76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67"/>
      <c r="Z364" s="67"/>
    </row>
    <row r="365" spans="1:53" ht="27" customHeight="1" x14ac:dyDescent="0.25">
      <c r="A365" s="64" t="s">
        <v>513</v>
      </c>
      <c r="B365" s="64" t="s">
        <v>514</v>
      </c>
      <c r="C365" s="37">
        <v>4301031139</v>
      </c>
      <c r="D365" s="356">
        <v>4607091384802</v>
      </c>
      <c r="E365" s="356"/>
      <c r="F365" s="63">
        <v>0.73</v>
      </c>
      <c r="G365" s="38">
        <v>6</v>
      </c>
      <c r="H365" s="63">
        <v>4.38</v>
      </c>
      <c r="I365" s="63">
        <v>4.58</v>
      </c>
      <c r="J365" s="38">
        <v>156</v>
      </c>
      <c r="K365" s="38" t="s">
        <v>80</v>
      </c>
      <c r="L365" s="39" t="s">
        <v>79</v>
      </c>
      <c r="M365" s="38">
        <v>35</v>
      </c>
      <c r="N365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8"/>
      <c r="P365" s="358"/>
      <c r="Q365" s="358"/>
      <c r="R365" s="35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515</v>
      </c>
      <c r="B366" s="64" t="s">
        <v>516</v>
      </c>
      <c r="C366" s="37">
        <v>4301031140</v>
      </c>
      <c r="D366" s="356">
        <v>4607091384826</v>
      </c>
      <c r="E366" s="356"/>
      <c r="F366" s="63">
        <v>0.35</v>
      </c>
      <c r="G366" s="38">
        <v>8</v>
      </c>
      <c r="H366" s="63">
        <v>2.8</v>
      </c>
      <c r="I366" s="63">
        <v>2.9</v>
      </c>
      <c r="J366" s="38">
        <v>234</v>
      </c>
      <c r="K366" s="38" t="s">
        <v>176</v>
      </c>
      <c r="L366" s="39" t="s">
        <v>79</v>
      </c>
      <c r="M366" s="38">
        <v>35</v>
      </c>
      <c r="N366" s="4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8"/>
      <c r="P366" s="358"/>
      <c r="Q366" s="358"/>
      <c r="R366" s="35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IFERROR(IF(W366=0,"",ROUNDUP(W366/H366,0)*0.00502),"")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x14ac:dyDescent="0.2">
      <c r="A367" s="364"/>
      <c r="B367" s="364"/>
      <c r="C367" s="364"/>
      <c r="D367" s="364"/>
      <c r="E367" s="364"/>
      <c r="F367" s="364"/>
      <c r="G367" s="364"/>
      <c r="H367" s="364"/>
      <c r="I367" s="364"/>
      <c r="J367" s="364"/>
      <c r="K367" s="364"/>
      <c r="L367" s="364"/>
      <c r="M367" s="365"/>
      <c r="N367" s="361" t="s">
        <v>43</v>
      </c>
      <c r="O367" s="362"/>
      <c r="P367" s="362"/>
      <c r="Q367" s="362"/>
      <c r="R367" s="362"/>
      <c r="S367" s="362"/>
      <c r="T367" s="363"/>
      <c r="U367" s="43" t="s">
        <v>42</v>
      </c>
      <c r="V367" s="44">
        <f>IFERROR(V365/H365,"0")+IFERROR(V366/H366,"0")</f>
        <v>0</v>
      </c>
      <c r="W367" s="44">
        <f>IFERROR(W365/H365,"0")+IFERROR(W366/H366,"0")</f>
        <v>0</v>
      </c>
      <c r="X367" s="44">
        <f>IFERROR(IF(X365="",0,X365),"0")+IFERROR(IF(X366="",0,X366),"0")</f>
        <v>0</v>
      </c>
      <c r="Y367" s="68"/>
      <c r="Z367" s="68"/>
    </row>
    <row r="368" spans="1:53" x14ac:dyDescent="0.2">
      <c r="A368" s="364"/>
      <c r="B368" s="364"/>
      <c r="C368" s="364"/>
      <c r="D368" s="364"/>
      <c r="E368" s="364"/>
      <c r="F368" s="364"/>
      <c r="G368" s="364"/>
      <c r="H368" s="364"/>
      <c r="I368" s="364"/>
      <c r="J368" s="364"/>
      <c r="K368" s="364"/>
      <c r="L368" s="364"/>
      <c r="M368" s="365"/>
      <c r="N368" s="361" t="s">
        <v>43</v>
      </c>
      <c r="O368" s="362"/>
      <c r="P368" s="362"/>
      <c r="Q368" s="362"/>
      <c r="R368" s="362"/>
      <c r="S368" s="362"/>
      <c r="T368" s="363"/>
      <c r="U368" s="43" t="s">
        <v>0</v>
      </c>
      <c r="V368" s="44">
        <f>IFERROR(SUM(V365:V366),"0")</f>
        <v>0</v>
      </c>
      <c r="W368" s="44">
        <f>IFERROR(SUM(W365:W366),"0")</f>
        <v>0</v>
      </c>
      <c r="X368" s="43"/>
      <c r="Y368" s="68"/>
      <c r="Z368" s="68"/>
    </row>
    <row r="369" spans="1:53" ht="14.25" customHeight="1" x14ac:dyDescent="0.25">
      <c r="A369" s="370" t="s">
        <v>81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67"/>
      <c r="Z369" s="67"/>
    </row>
    <row r="370" spans="1:53" ht="27" customHeight="1" x14ac:dyDescent="0.25">
      <c r="A370" s="64" t="s">
        <v>517</v>
      </c>
      <c r="B370" s="64" t="s">
        <v>518</v>
      </c>
      <c r="C370" s="37">
        <v>4301051303</v>
      </c>
      <c r="D370" s="356">
        <v>4607091384246</v>
      </c>
      <c r="E370" s="356"/>
      <c r="F370" s="63">
        <v>1.3</v>
      </c>
      <c r="G370" s="38">
        <v>6</v>
      </c>
      <c r="H370" s="63">
        <v>7.8</v>
      </c>
      <c r="I370" s="63">
        <v>8.3640000000000008</v>
      </c>
      <c r="J370" s="38">
        <v>56</v>
      </c>
      <c r="K370" s="38" t="s">
        <v>117</v>
      </c>
      <c r="L370" s="39" t="s">
        <v>79</v>
      </c>
      <c r="M370" s="38">
        <v>40</v>
      </c>
      <c r="N370" s="4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8"/>
      <c r="P370" s="358"/>
      <c r="Q370" s="358"/>
      <c r="R370" s="359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3" t="s">
        <v>66</v>
      </c>
    </row>
    <row r="371" spans="1:53" ht="27" customHeight="1" x14ac:dyDescent="0.25">
      <c r="A371" s="64" t="s">
        <v>519</v>
      </c>
      <c r="B371" s="64" t="s">
        <v>520</v>
      </c>
      <c r="C371" s="37">
        <v>4301051445</v>
      </c>
      <c r="D371" s="356">
        <v>4680115881976</v>
      </c>
      <c r="E371" s="356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117</v>
      </c>
      <c r="L371" s="39" t="s">
        <v>79</v>
      </c>
      <c r="M371" s="38">
        <v>40</v>
      </c>
      <c r="N371" s="4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8"/>
      <c r="P371" s="358"/>
      <c r="Q371" s="358"/>
      <c r="R371" s="359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ht="27" customHeight="1" x14ac:dyDescent="0.25">
      <c r="A372" s="64" t="s">
        <v>521</v>
      </c>
      <c r="B372" s="64" t="s">
        <v>522</v>
      </c>
      <c r="C372" s="37">
        <v>4301051297</v>
      </c>
      <c r="D372" s="356">
        <v>4607091384253</v>
      </c>
      <c r="E372" s="356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80</v>
      </c>
      <c r="L372" s="39" t="s">
        <v>79</v>
      </c>
      <c r="M372" s="38">
        <v>40</v>
      </c>
      <c r="N372" s="4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8"/>
      <c r="P372" s="358"/>
      <c r="Q372" s="358"/>
      <c r="R372" s="359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4301051444</v>
      </c>
      <c r="D373" s="356">
        <v>4680115881969</v>
      </c>
      <c r="E373" s="356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80</v>
      </c>
      <c r="L373" s="39" t="s">
        <v>79</v>
      </c>
      <c r="M373" s="38">
        <v>40</v>
      </c>
      <c r="N373" s="4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8"/>
      <c r="P373" s="358"/>
      <c r="Q373" s="358"/>
      <c r="R373" s="35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x14ac:dyDescent="0.2">
      <c r="A374" s="364"/>
      <c r="B374" s="364"/>
      <c r="C374" s="364"/>
      <c r="D374" s="364"/>
      <c r="E374" s="364"/>
      <c r="F374" s="364"/>
      <c r="G374" s="364"/>
      <c r="H374" s="364"/>
      <c r="I374" s="364"/>
      <c r="J374" s="364"/>
      <c r="K374" s="364"/>
      <c r="L374" s="364"/>
      <c r="M374" s="365"/>
      <c r="N374" s="361" t="s">
        <v>43</v>
      </c>
      <c r="O374" s="362"/>
      <c r="P374" s="362"/>
      <c r="Q374" s="362"/>
      <c r="R374" s="362"/>
      <c r="S374" s="362"/>
      <c r="T374" s="363"/>
      <c r="U374" s="43" t="s">
        <v>42</v>
      </c>
      <c r="V374" s="44">
        <f>IFERROR(V370/H370,"0")+IFERROR(V371/H371,"0")+IFERROR(V372/H372,"0")+IFERROR(V373/H373,"0")</f>
        <v>0</v>
      </c>
      <c r="W374" s="44">
        <f>IFERROR(W370/H370,"0")+IFERROR(W371/H371,"0")+IFERROR(W372/H372,"0")+IFERROR(W373/H373,"0")</f>
        <v>0</v>
      </c>
      <c r="X374" s="44">
        <f>IFERROR(IF(X370="",0,X370),"0")+IFERROR(IF(X371="",0,X371),"0")+IFERROR(IF(X372="",0,X372),"0")+IFERROR(IF(X373="",0,X373),"0")</f>
        <v>0</v>
      </c>
      <c r="Y374" s="68"/>
      <c r="Z374" s="68"/>
    </row>
    <row r="375" spans="1:53" x14ac:dyDescent="0.2">
      <c r="A375" s="364"/>
      <c r="B375" s="364"/>
      <c r="C375" s="364"/>
      <c r="D375" s="364"/>
      <c r="E375" s="364"/>
      <c r="F375" s="364"/>
      <c r="G375" s="364"/>
      <c r="H375" s="364"/>
      <c r="I375" s="364"/>
      <c r="J375" s="364"/>
      <c r="K375" s="364"/>
      <c r="L375" s="364"/>
      <c r="M375" s="365"/>
      <c r="N375" s="361" t="s">
        <v>43</v>
      </c>
      <c r="O375" s="362"/>
      <c r="P375" s="362"/>
      <c r="Q375" s="362"/>
      <c r="R375" s="362"/>
      <c r="S375" s="362"/>
      <c r="T375" s="363"/>
      <c r="U375" s="43" t="s">
        <v>0</v>
      </c>
      <c r="V375" s="44">
        <f>IFERROR(SUM(V370:V373),"0")</f>
        <v>0</v>
      </c>
      <c r="W375" s="44">
        <f>IFERROR(SUM(W370:W373),"0")</f>
        <v>0</v>
      </c>
      <c r="X375" s="43"/>
      <c r="Y375" s="68"/>
      <c r="Z375" s="68"/>
    </row>
    <row r="376" spans="1:53" ht="14.25" customHeight="1" x14ac:dyDescent="0.25">
      <c r="A376" s="370" t="s">
        <v>213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7"/>
      <c r="Z376" s="67"/>
    </row>
    <row r="377" spans="1:53" ht="27" customHeight="1" x14ac:dyDescent="0.25">
      <c r="A377" s="64" t="s">
        <v>525</v>
      </c>
      <c r="B377" s="64" t="s">
        <v>526</v>
      </c>
      <c r="C377" s="37">
        <v>4301060322</v>
      </c>
      <c r="D377" s="356">
        <v>4607091389357</v>
      </c>
      <c r="E377" s="356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117</v>
      </c>
      <c r="L377" s="39" t="s">
        <v>79</v>
      </c>
      <c r="M377" s="38">
        <v>40</v>
      </c>
      <c r="N377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8"/>
      <c r="P377" s="358"/>
      <c r="Q377" s="358"/>
      <c r="R377" s="359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IFERROR(IF(W377=0,"",ROUNDUP(W377/H377,0)*0.02175),"")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x14ac:dyDescent="0.2">
      <c r="A378" s="364"/>
      <c r="B378" s="364"/>
      <c r="C378" s="364"/>
      <c r="D378" s="364"/>
      <c r="E378" s="364"/>
      <c r="F378" s="364"/>
      <c r="G378" s="364"/>
      <c r="H378" s="364"/>
      <c r="I378" s="364"/>
      <c r="J378" s="364"/>
      <c r="K378" s="364"/>
      <c r="L378" s="364"/>
      <c r="M378" s="365"/>
      <c r="N378" s="361" t="s">
        <v>43</v>
      </c>
      <c r="O378" s="362"/>
      <c r="P378" s="362"/>
      <c r="Q378" s="362"/>
      <c r="R378" s="362"/>
      <c r="S378" s="362"/>
      <c r="T378" s="363"/>
      <c r="U378" s="43" t="s">
        <v>42</v>
      </c>
      <c r="V378" s="44">
        <f>IFERROR(V377/H377,"0")</f>
        <v>0</v>
      </c>
      <c r="W378" s="44">
        <f>IFERROR(W377/H377,"0")</f>
        <v>0</v>
      </c>
      <c r="X378" s="44">
        <f>IFERROR(IF(X377="",0,X377),"0")</f>
        <v>0</v>
      </c>
      <c r="Y378" s="68"/>
      <c r="Z378" s="68"/>
    </row>
    <row r="379" spans="1:53" x14ac:dyDescent="0.2">
      <c r="A379" s="364"/>
      <c r="B379" s="364"/>
      <c r="C379" s="364"/>
      <c r="D379" s="364"/>
      <c r="E379" s="364"/>
      <c r="F379" s="364"/>
      <c r="G379" s="364"/>
      <c r="H379" s="364"/>
      <c r="I379" s="364"/>
      <c r="J379" s="364"/>
      <c r="K379" s="364"/>
      <c r="L379" s="364"/>
      <c r="M379" s="365"/>
      <c r="N379" s="361" t="s">
        <v>43</v>
      </c>
      <c r="O379" s="362"/>
      <c r="P379" s="362"/>
      <c r="Q379" s="362"/>
      <c r="R379" s="362"/>
      <c r="S379" s="362"/>
      <c r="T379" s="363"/>
      <c r="U379" s="43" t="s">
        <v>0</v>
      </c>
      <c r="V379" s="44">
        <f>IFERROR(SUM(V377:V377),"0")</f>
        <v>0</v>
      </c>
      <c r="W379" s="44">
        <f>IFERROR(SUM(W377:W377),"0")</f>
        <v>0</v>
      </c>
      <c r="X379" s="43"/>
      <c r="Y379" s="68"/>
      <c r="Z379" s="68"/>
    </row>
    <row r="380" spans="1:53" ht="27.75" customHeight="1" x14ac:dyDescent="0.2">
      <c r="A380" s="384" t="s">
        <v>527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55"/>
      <c r="Z380" s="55"/>
    </row>
    <row r="381" spans="1:53" ht="16.5" customHeight="1" x14ac:dyDescent="0.25">
      <c r="A381" s="385" t="s">
        <v>528</v>
      </c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5"/>
      <c r="P381" s="385"/>
      <c r="Q381" s="385"/>
      <c r="R381" s="385"/>
      <c r="S381" s="385"/>
      <c r="T381" s="385"/>
      <c r="U381" s="385"/>
      <c r="V381" s="385"/>
      <c r="W381" s="385"/>
      <c r="X381" s="385"/>
      <c r="Y381" s="66"/>
      <c r="Z381" s="66"/>
    </row>
    <row r="382" spans="1:53" ht="14.25" customHeight="1" x14ac:dyDescent="0.25">
      <c r="A382" s="370" t="s">
        <v>121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67"/>
      <c r="Z382" s="67"/>
    </row>
    <row r="383" spans="1:53" ht="27" customHeight="1" x14ac:dyDescent="0.25">
      <c r="A383" s="64" t="s">
        <v>529</v>
      </c>
      <c r="B383" s="64" t="s">
        <v>530</v>
      </c>
      <c r="C383" s="37">
        <v>4301011428</v>
      </c>
      <c r="D383" s="356">
        <v>4607091389708</v>
      </c>
      <c r="E383" s="356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116</v>
      </c>
      <c r="M383" s="38">
        <v>50</v>
      </c>
      <c r="N383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8"/>
      <c r="P383" s="358"/>
      <c r="Q383" s="358"/>
      <c r="R383" s="359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531</v>
      </c>
      <c r="B384" s="64" t="s">
        <v>532</v>
      </c>
      <c r="C384" s="37">
        <v>4301011427</v>
      </c>
      <c r="D384" s="356">
        <v>4607091389692</v>
      </c>
      <c r="E384" s="356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116</v>
      </c>
      <c r="M384" s="38">
        <v>50</v>
      </c>
      <c r="N384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8"/>
      <c r="P384" s="358"/>
      <c r="Q384" s="358"/>
      <c r="R384" s="359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x14ac:dyDescent="0.2">
      <c r="A385" s="364"/>
      <c r="B385" s="364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5"/>
      <c r="N385" s="361" t="s">
        <v>43</v>
      </c>
      <c r="O385" s="362"/>
      <c r="P385" s="362"/>
      <c r="Q385" s="362"/>
      <c r="R385" s="362"/>
      <c r="S385" s="362"/>
      <c r="T385" s="363"/>
      <c r="U385" s="43" t="s">
        <v>42</v>
      </c>
      <c r="V385" s="44">
        <f>IFERROR(V383/H383,"0")+IFERROR(V384/H384,"0")</f>
        <v>0</v>
      </c>
      <c r="W385" s="44">
        <f>IFERROR(W383/H383,"0")+IFERROR(W384/H384,"0")</f>
        <v>0</v>
      </c>
      <c r="X385" s="44">
        <f>IFERROR(IF(X383="",0,X383),"0")+IFERROR(IF(X384="",0,X384),"0")</f>
        <v>0</v>
      </c>
      <c r="Y385" s="68"/>
      <c r="Z385" s="68"/>
    </row>
    <row r="386" spans="1:53" x14ac:dyDescent="0.2">
      <c r="A386" s="364"/>
      <c r="B386" s="364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5"/>
      <c r="N386" s="361" t="s">
        <v>43</v>
      </c>
      <c r="O386" s="362"/>
      <c r="P386" s="362"/>
      <c r="Q386" s="362"/>
      <c r="R386" s="362"/>
      <c r="S386" s="362"/>
      <c r="T386" s="363"/>
      <c r="U386" s="43" t="s">
        <v>0</v>
      </c>
      <c r="V386" s="44">
        <f>IFERROR(SUM(V383:V384),"0")</f>
        <v>0</v>
      </c>
      <c r="W386" s="44">
        <f>IFERROR(SUM(W383:W384),"0")</f>
        <v>0</v>
      </c>
      <c r="X386" s="43"/>
      <c r="Y386" s="68"/>
      <c r="Z386" s="68"/>
    </row>
    <row r="387" spans="1:53" ht="14.25" customHeight="1" x14ac:dyDescent="0.25">
      <c r="A387" s="370" t="s">
        <v>76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67"/>
      <c r="Z387" s="67"/>
    </row>
    <row r="388" spans="1:53" ht="27" customHeight="1" x14ac:dyDescent="0.25">
      <c r="A388" s="64" t="s">
        <v>533</v>
      </c>
      <c r="B388" s="64" t="s">
        <v>534</v>
      </c>
      <c r="C388" s="37">
        <v>4301031177</v>
      </c>
      <c r="D388" s="356">
        <v>4607091389753</v>
      </c>
      <c r="E388" s="356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8">
        <v>45</v>
      </c>
      <c r="N388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8"/>
      <c r="P388" s="358"/>
      <c r="Q388" s="358"/>
      <c r="R388" s="35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ref="W388:W400" si="18"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535</v>
      </c>
      <c r="B389" s="64" t="s">
        <v>536</v>
      </c>
      <c r="C389" s="37">
        <v>4301031174</v>
      </c>
      <c r="D389" s="356">
        <v>4607091389760</v>
      </c>
      <c r="E389" s="356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8">
        <v>45</v>
      </c>
      <c r="N389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8"/>
      <c r="P389" s="358"/>
      <c r="Q389" s="358"/>
      <c r="R389" s="35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537</v>
      </c>
      <c r="B390" s="64" t="s">
        <v>538</v>
      </c>
      <c r="C390" s="37">
        <v>4301031175</v>
      </c>
      <c r="D390" s="356">
        <v>4607091389746</v>
      </c>
      <c r="E390" s="35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8"/>
      <c r="P390" s="358"/>
      <c r="Q390" s="358"/>
      <c r="R390" s="35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37.5" customHeight="1" x14ac:dyDescent="0.25">
      <c r="A391" s="64" t="s">
        <v>539</v>
      </c>
      <c r="B391" s="64" t="s">
        <v>540</v>
      </c>
      <c r="C391" s="37">
        <v>4301031236</v>
      </c>
      <c r="D391" s="356">
        <v>4680115882928</v>
      </c>
      <c r="E391" s="356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80</v>
      </c>
      <c r="L391" s="39" t="s">
        <v>79</v>
      </c>
      <c r="M391" s="38">
        <v>35</v>
      </c>
      <c r="N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8"/>
      <c r="P391" s="358"/>
      <c r="Q391" s="358"/>
      <c r="R391" s="35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4301031257</v>
      </c>
      <c r="D392" s="356">
        <v>4680115883147</v>
      </c>
      <c r="E392" s="356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176</v>
      </c>
      <c r="L392" s="39" t="s">
        <v>79</v>
      </c>
      <c r="M392" s="38">
        <v>45</v>
      </c>
      <c r="N392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8"/>
      <c r="P392" s="358"/>
      <c r="Q392" s="358"/>
      <c r="R392" s="35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ref="X392:X400" si="19">IFERROR(IF(W392=0,"",ROUNDUP(W392/H392,0)*0.00502),"")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543</v>
      </c>
      <c r="B393" s="64" t="s">
        <v>544</v>
      </c>
      <c r="C393" s="37">
        <v>4301031178</v>
      </c>
      <c r="D393" s="356">
        <v>4607091384338</v>
      </c>
      <c r="E393" s="356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176</v>
      </c>
      <c r="L393" s="39" t="s">
        <v>79</v>
      </c>
      <c r="M393" s="38">
        <v>45</v>
      </c>
      <c r="N393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8"/>
      <c r="P393" s="358"/>
      <c r="Q393" s="358"/>
      <c r="R393" s="35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545</v>
      </c>
      <c r="B394" s="64" t="s">
        <v>546</v>
      </c>
      <c r="C394" s="37">
        <v>4301031254</v>
      </c>
      <c r="D394" s="356">
        <v>4680115883154</v>
      </c>
      <c r="E394" s="35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176</v>
      </c>
      <c r="L394" s="39" t="s">
        <v>79</v>
      </c>
      <c r="M394" s="38">
        <v>45</v>
      </c>
      <c r="N394" s="4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8"/>
      <c r="P394" s="358"/>
      <c r="Q394" s="358"/>
      <c r="R394" s="35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37.5" customHeight="1" x14ac:dyDescent="0.25">
      <c r="A395" s="64" t="s">
        <v>547</v>
      </c>
      <c r="B395" s="64" t="s">
        <v>548</v>
      </c>
      <c r="C395" s="37">
        <v>4301031171</v>
      </c>
      <c r="D395" s="356">
        <v>4607091389524</v>
      </c>
      <c r="E395" s="35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176</v>
      </c>
      <c r="L395" s="39" t="s">
        <v>79</v>
      </c>
      <c r="M395" s="38">
        <v>45</v>
      </c>
      <c r="N395" s="4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8"/>
      <c r="P395" s="358"/>
      <c r="Q395" s="358"/>
      <c r="R395" s="35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549</v>
      </c>
      <c r="B396" s="64" t="s">
        <v>550</v>
      </c>
      <c r="C396" s="37">
        <v>4301031258</v>
      </c>
      <c r="D396" s="356">
        <v>4680115883161</v>
      </c>
      <c r="E396" s="35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176</v>
      </c>
      <c r="L396" s="39" t="s">
        <v>79</v>
      </c>
      <c r="M396" s="38">
        <v>45</v>
      </c>
      <c r="N396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8"/>
      <c r="P396" s="358"/>
      <c r="Q396" s="358"/>
      <c r="R396" s="35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551</v>
      </c>
      <c r="B397" s="64" t="s">
        <v>552</v>
      </c>
      <c r="C397" s="37">
        <v>4301031170</v>
      </c>
      <c r="D397" s="356">
        <v>4607091384345</v>
      </c>
      <c r="E397" s="35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176</v>
      </c>
      <c r="L397" s="39" t="s">
        <v>79</v>
      </c>
      <c r="M397" s="38">
        <v>45</v>
      </c>
      <c r="N397" s="4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8"/>
      <c r="P397" s="358"/>
      <c r="Q397" s="358"/>
      <c r="R397" s="35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4301031256</v>
      </c>
      <c r="D398" s="356">
        <v>4680115883178</v>
      </c>
      <c r="E398" s="35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176</v>
      </c>
      <c r="L398" s="39" t="s">
        <v>79</v>
      </c>
      <c r="M398" s="38">
        <v>45</v>
      </c>
      <c r="N398" s="4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8"/>
      <c r="P398" s="358"/>
      <c r="Q398" s="358"/>
      <c r="R398" s="35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4301031172</v>
      </c>
      <c r="D399" s="356">
        <v>4607091389531</v>
      </c>
      <c r="E399" s="35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176</v>
      </c>
      <c r="L399" s="39" t="s">
        <v>79</v>
      </c>
      <c r="M399" s="38">
        <v>45</v>
      </c>
      <c r="N399" s="4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8"/>
      <c r="P399" s="358"/>
      <c r="Q399" s="358"/>
      <c r="R399" s="35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4301031255</v>
      </c>
      <c r="D400" s="356">
        <v>4680115883185</v>
      </c>
      <c r="E400" s="35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176</v>
      </c>
      <c r="L400" s="39" t="s">
        <v>79</v>
      </c>
      <c r="M400" s="38">
        <v>45</v>
      </c>
      <c r="N400" s="4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8"/>
      <c r="P400" s="358"/>
      <c r="Q400" s="358"/>
      <c r="R400" s="35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x14ac:dyDescent="0.2">
      <c r="A401" s="364"/>
      <c r="B401" s="364"/>
      <c r="C401" s="364"/>
      <c r="D401" s="364"/>
      <c r="E401" s="364"/>
      <c r="F401" s="364"/>
      <c r="G401" s="364"/>
      <c r="H401" s="364"/>
      <c r="I401" s="364"/>
      <c r="J401" s="364"/>
      <c r="K401" s="364"/>
      <c r="L401" s="364"/>
      <c r="M401" s="365"/>
      <c r="N401" s="361" t="s">
        <v>43</v>
      </c>
      <c r="O401" s="362"/>
      <c r="P401" s="362"/>
      <c r="Q401" s="362"/>
      <c r="R401" s="362"/>
      <c r="S401" s="362"/>
      <c r="T401" s="363"/>
      <c r="U401" s="43" t="s">
        <v>42</v>
      </c>
      <c r="V401" s="44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0</v>
      </c>
      <c r="W401" s="4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44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64"/>
      <c r="B402" s="364"/>
      <c r="C402" s="364"/>
      <c r="D402" s="364"/>
      <c r="E402" s="364"/>
      <c r="F402" s="364"/>
      <c r="G402" s="364"/>
      <c r="H402" s="364"/>
      <c r="I402" s="364"/>
      <c r="J402" s="364"/>
      <c r="K402" s="364"/>
      <c r="L402" s="364"/>
      <c r="M402" s="365"/>
      <c r="N402" s="361" t="s">
        <v>43</v>
      </c>
      <c r="O402" s="362"/>
      <c r="P402" s="362"/>
      <c r="Q402" s="362"/>
      <c r="R402" s="362"/>
      <c r="S402" s="362"/>
      <c r="T402" s="363"/>
      <c r="U402" s="43" t="s">
        <v>0</v>
      </c>
      <c r="V402" s="44">
        <f>IFERROR(SUM(V388:V400),"0")</f>
        <v>0</v>
      </c>
      <c r="W402" s="44">
        <f>IFERROR(SUM(W388:W400),"0")</f>
        <v>0</v>
      </c>
      <c r="X402" s="43"/>
      <c r="Y402" s="68"/>
      <c r="Z402" s="68"/>
    </row>
    <row r="403" spans="1:53" ht="14.25" customHeight="1" x14ac:dyDescent="0.25">
      <c r="A403" s="370" t="s">
        <v>81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67"/>
      <c r="Z403" s="67"/>
    </row>
    <row r="404" spans="1:53" ht="27" customHeight="1" x14ac:dyDescent="0.25">
      <c r="A404" s="64" t="s">
        <v>559</v>
      </c>
      <c r="B404" s="64" t="s">
        <v>560</v>
      </c>
      <c r="C404" s="37">
        <v>4301051258</v>
      </c>
      <c r="D404" s="356">
        <v>4607091389685</v>
      </c>
      <c r="E404" s="356"/>
      <c r="F404" s="63">
        <v>1.3</v>
      </c>
      <c r="G404" s="38">
        <v>6</v>
      </c>
      <c r="H404" s="63">
        <v>7.8</v>
      </c>
      <c r="I404" s="63">
        <v>8.3460000000000001</v>
      </c>
      <c r="J404" s="38">
        <v>56</v>
      </c>
      <c r="K404" s="38" t="s">
        <v>117</v>
      </c>
      <c r="L404" s="39" t="s">
        <v>136</v>
      </c>
      <c r="M404" s="38">
        <v>45</v>
      </c>
      <c r="N404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8"/>
      <c r="P404" s="358"/>
      <c r="Q404" s="358"/>
      <c r="R404" s="359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IFERROR(IF(W404=0,"",ROUNDUP(W404/H404,0)*0.02175),"")</f>
        <v/>
      </c>
      <c r="Y404" s="69" t="s">
        <v>48</v>
      </c>
      <c r="Z404" s="70" t="s">
        <v>48</v>
      </c>
      <c r="AD404" s="71"/>
      <c r="BA404" s="293" t="s">
        <v>66</v>
      </c>
    </row>
    <row r="405" spans="1:53" ht="27" customHeight="1" x14ac:dyDescent="0.25">
      <c r="A405" s="64" t="s">
        <v>561</v>
      </c>
      <c r="B405" s="64" t="s">
        <v>562</v>
      </c>
      <c r="C405" s="37">
        <v>4301051431</v>
      </c>
      <c r="D405" s="356">
        <v>4607091389654</v>
      </c>
      <c r="E405" s="356"/>
      <c r="F405" s="63">
        <v>0.33</v>
      </c>
      <c r="G405" s="38">
        <v>6</v>
      </c>
      <c r="H405" s="63">
        <v>1.98</v>
      </c>
      <c r="I405" s="63">
        <v>2.258</v>
      </c>
      <c r="J405" s="38">
        <v>156</v>
      </c>
      <c r="K405" s="38" t="s">
        <v>80</v>
      </c>
      <c r="L405" s="39" t="s">
        <v>136</v>
      </c>
      <c r="M405" s="38">
        <v>45</v>
      </c>
      <c r="N405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8"/>
      <c r="P405" s="358"/>
      <c r="Q405" s="358"/>
      <c r="R405" s="359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ht="27" customHeight="1" x14ac:dyDescent="0.25">
      <c r="A406" s="64" t="s">
        <v>563</v>
      </c>
      <c r="B406" s="64" t="s">
        <v>564</v>
      </c>
      <c r="C406" s="37">
        <v>4301051284</v>
      </c>
      <c r="D406" s="356">
        <v>4607091384352</v>
      </c>
      <c r="E406" s="356"/>
      <c r="F406" s="63">
        <v>0.6</v>
      </c>
      <c r="G406" s="38">
        <v>4</v>
      </c>
      <c r="H406" s="63">
        <v>2.4</v>
      </c>
      <c r="I406" s="63">
        <v>2.6459999999999999</v>
      </c>
      <c r="J406" s="38">
        <v>120</v>
      </c>
      <c r="K406" s="38" t="s">
        <v>80</v>
      </c>
      <c r="L406" s="39" t="s">
        <v>136</v>
      </c>
      <c r="M406" s="38">
        <v>45</v>
      </c>
      <c r="N406" s="4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8"/>
      <c r="P406" s="358"/>
      <c r="Q406" s="358"/>
      <c r="R406" s="35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4301051257</v>
      </c>
      <c r="D407" s="356">
        <v>4607091389661</v>
      </c>
      <c r="E407" s="356"/>
      <c r="F407" s="63">
        <v>0.55000000000000004</v>
      </c>
      <c r="G407" s="38">
        <v>4</v>
      </c>
      <c r="H407" s="63">
        <v>2.2000000000000002</v>
      </c>
      <c r="I407" s="63">
        <v>2.492</v>
      </c>
      <c r="J407" s="38">
        <v>120</v>
      </c>
      <c r="K407" s="38" t="s">
        <v>80</v>
      </c>
      <c r="L407" s="39" t="s">
        <v>136</v>
      </c>
      <c r="M407" s="38">
        <v>45</v>
      </c>
      <c r="N407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8"/>
      <c r="P407" s="358"/>
      <c r="Q407" s="358"/>
      <c r="R407" s="35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x14ac:dyDescent="0.2">
      <c r="A408" s="364"/>
      <c r="B408" s="364"/>
      <c r="C408" s="364"/>
      <c r="D408" s="364"/>
      <c r="E408" s="364"/>
      <c r="F408" s="364"/>
      <c r="G408" s="364"/>
      <c r="H408" s="364"/>
      <c r="I408" s="364"/>
      <c r="J408" s="364"/>
      <c r="K408" s="364"/>
      <c r="L408" s="364"/>
      <c r="M408" s="365"/>
      <c r="N408" s="361" t="s">
        <v>43</v>
      </c>
      <c r="O408" s="362"/>
      <c r="P408" s="362"/>
      <c r="Q408" s="362"/>
      <c r="R408" s="362"/>
      <c r="S408" s="362"/>
      <c r="T408" s="363"/>
      <c r="U408" s="43" t="s">
        <v>42</v>
      </c>
      <c r="V408" s="44">
        <f>IFERROR(V404/H404,"0")+IFERROR(V405/H405,"0")+IFERROR(V406/H406,"0")+IFERROR(V407/H407,"0")</f>
        <v>0</v>
      </c>
      <c r="W408" s="44">
        <f>IFERROR(W404/H404,"0")+IFERROR(W405/H405,"0")+IFERROR(W406/H406,"0")+IFERROR(W407/H407,"0")</f>
        <v>0</v>
      </c>
      <c r="X408" s="44">
        <f>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64"/>
      <c r="B409" s="364"/>
      <c r="C409" s="364"/>
      <c r="D409" s="364"/>
      <c r="E409" s="364"/>
      <c r="F409" s="364"/>
      <c r="G409" s="364"/>
      <c r="H409" s="364"/>
      <c r="I409" s="364"/>
      <c r="J409" s="364"/>
      <c r="K409" s="364"/>
      <c r="L409" s="364"/>
      <c r="M409" s="365"/>
      <c r="N409" s="361" t="s">
        <v>43</v>
      </c>
      <c r="O409" s="362"/>
      <c r="P409" s="362"/>
      <c r="Q409" s="362"/>
      <c r="R409" s="362"/>
      <c r="S409" s="362"/>
      <c r="T409" s="363"/>
      <c r="U409" s="43" t="s">
        <v>0</v>
      </c>
      <c r="V409" s="44">
        <f>IFERROR(SUM(V404:V407),"0")</f>
        <v>0</v>
      </c>
      <c r="W409" s="44">
        <f>IFERROR(SUM(W404:W407),"0")</f>
        <v>0</v>
      </c>
      <c r="X409" s="43"/>
      <c r="Y409" s="68"/>
      <c r="Z409" s="68"/>
    </row>
    <row r="410" spans="1:53" ht="14.25" customHeight="1" x14ac:dyDescent="0.25">
      <c r="A410" s="370" t="s">
        <v>213</v>
      </c>
      <c r="B410" s="370"/>
      <c r="C410" s="370"/>
      <c r="D410" s="370"/>
      <c r="E410" s="370"/>
      <c r="F410" s="370"/>
      <c r="G410" s="370"/>
      <c r="H410" s="370"/>
      <c r="I410" s="370"/>
      <c r="J410" s="370"/>
      <c r="K410" s="370"/>
      <c r="L410" s="370"/>
      <c r="M410" s="370"/>
      <c r="N410" s="370"/>
      <c r="O410" s="370"/>
      <c r="P410" s="370"/>
      <c r="Q410" s="370"/>
      <c r="R410" s="370"/>
      <c r="S410" s="370"/>
      <c r="T410" s="370"/>
      <c r="U410" s="370"/>
      <c r="V410" s="370"/>
      <c r="W410" s="370"/>
      <c r="X410" s="370"/>
      <c r="Y410" s="67"/>
      <c r="Z410" s="67"/>
    </row>
    <row r="411" spans="1:53" ht="27" customHeight="1" x14ac:dyDescent="0.25">
      <c r="A411" s="64" t="s">
        <v>567</v>
      </c>
      <c r="B411" s="64" t="s">
        <v>568</v>
      </c>
      <c r="C411" s="37">
        <v>4301060352</v>
      </c>
      <c r="D411" s="356">
        <v>4680115881648</v>
      </c>
      <c r="E411" s="356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117</v>
      </c>
      <c r="L411" s="39" t="s">
        <v>79</v>
      </c>
      <c r="M411" s="38">
        <v>35</v>
      </c>
      <c r="N411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8"/>
      <c r="P411" s="358"/>
      <c r="Q411" s="358"/>
      <c r="R411" s="359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x14ac:dyDescent="0.2">
      <c r="A412" s="364"/>
      <c r="B412" s="364"/>
      <c r="C412" s="364"/>
      <c r="D412" s="364"/>
      <c r="E412" s="364"/>
      <c r="F412" s="364"/>
      <c r="G412" s="364"/>
      <c r="H412" s="364"/>
      <c r="I412" s="364"/>
      <c r="J412" s="364"/>
      <c r="K412" s="364"/>
      <c r="L412" s="364"/>
      <c r="M412" s="365"/>
      <c r="N412" s="361" t="s">
        <v>43</v>
      </c>
      <c r="O412" s="362"/>
      <c r="P412" s="362"/>
      <c r="Q412" s="362"/>
      <c r="R412" s="362"/>
      <c r="S412" s="362"/>
      <c r="T412" s="363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64"/>
      <c r="B413" s="364"/>
      <c r="C413" s="364"/>
      <c r="D413" s="364"/>
      <c r="E413" s="364"/>
      <c r="F413" s="364"/>
      <c r="G413" s="364"/>
      <c r="H413" s="364"/>
      <c r="I413" s="364"/>
      <c r="J413" s="364"/>
      <c r="K413" s="364"/>
      <c r="L413" s="364"/>
      <c r="M413" s="365"/>
      <c r="N413" s="361" t="s">
        <v>43</v>
      </c>
      <c r="O413" s="362"/>
      <c r="P413" s="362"/>
      <c r="Q413" s="362"/>
      <c r="R413" s="362"/>
      <c r="S413" s="362"/>
      <c r="T413" s="363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70" t="s">
        <v>99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67"/>
      <c r="Z414" s="67"/>
    </row>
    <row r="415" spans="1:53" ht="27" customHeight="1" x14ac:dyDescent="0.25">
      <c r="A415" s="64" t="s">
        <v>569</v>
      </c>
      <c r="B415" s="64" t="s">
        <v>570</v>
      </c>
      <c r="C415" s="37">
        <v>4301032045</v>
      </c>
      <c r="D415" s="356">
        <v>4680115884335</v>
      </c>
      <c r="E415" s="356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8">
        <v>60</v>
      </c>
      <c r="N415" s="4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8"/>
      <c r="P415" s="358"/>
      <c r="Q415" s="358"/>
      <c r="R415" s="35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298" t="s">
        <v>66</v>
      </c>
    </row>
    <row r="416" spans="1:53" ht="27" customHeight="1" x14ac:dyDescent="0.25">
      <c r="A416" s="64" t="s">
        <v>573</v>
      </c>
      <c r="B416" s="64" t="s">
        <v>574</v>
      </c>
      <c r="C416" s="37">
        <v>4301032047</v>
      </c>
      <c r="D416" s="356">
        <v>4680115884342</v>
      </c>
      <c r="E416" s="356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8">
        <v>60</v>
      </c>
      <c r="N416" s="42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8"/>
      <c r="P416" s="358"/>
      <c r="Q416" s="358"/>
      <c r="R416" s="359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IFERROR(IF(W416=0,"",ROUNDUP(W416/H416,0)*0.00627),"")</f>
        <v/>
      </c>
      <c r="Y416" s="69" t="s">
        <v>48</v>
      </c>
      <c r="Z416" s="70" t="s">
        <v>48</v>
      </c>
      <c r="AD416" s="71"/>
      <c r="BA416" s="299" t="s">
        <v>66</v>
      </c>
    </row>
    <row r="417" spans="1:53" ht="27" customHeight="1" x14ac:dyDescent="0.25">
      <c r="A417" s="64" t="s">
        <v>575</v>
      </c>
      <c r="B417" s="64" t="s">
        <v>576</v>
      </c>
      <c r="C417" s="37">
        <v>4301170011</v>
      </c>
      <c r="D417" s="356">
        <v>4680115884113</v>
      </c>
      <c r="E417" s="356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8">
        <v>150</v>
      </c>
      <c r="N417" s="4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8"/>
      <c r="P417" s="358"/>
      <c r="Q417" s="358"/>
      <c r="R417" s="35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x14ac:dyDescent="0.2">
      <c r="A418" s="364"/>
      <c r="B418" s="364"/>
      <c r="C418" s="364"/>
      <c r="D418" s="364"/>
      <c r="E418" s="364"/>
      <c r="F418" s="364"/>
      <c r="G418" s="364"/>
      <c r="H418" s="364"/>
      <c r="I418" s="364"/>
      <c r="J418" s="364"/>
      <c r="K418" s="364"/>
      <c r="L418" s="364"/>
      <c r="M418" s="365"/>
      <c r="N418" s="361" t="s">
        <v>43</v>
      </c>
      <c r="O418" s="362"/>
      <c r="P418" s="362"/>
      <c r="Q418" s="362"/>
      <c r="R418" s="362"/>
      <c r="S418" s="362"/>
      <c r="T418" s="363"/>
      <c r="U418" s="43" t="s">
        <v>42</v>
      </c>
      <c r="V418" s="44">
        <f>IFERROR(V415/H415,"0")+IFERROR(V416/H416,"0")+IFERROR(V417/H417,"0")</f>
        <v>0</v>
      </c>
      <c r="W418" s="44">
        <f>IFERROR(W415/H415,"0")+IFERROR(W416/H416,"0")+IFERROR(W417/H417,"0")</f>
        <v>0</v>
      </c>
      <c r="X418" s="44">
        <f>IFERROR(IF(X415="",0,X415),"0")+IFERROR(IF(X416="",0,X416),"0")+IFERROR(IF(X417="",0,X417),"0")</f>
        <v>0</v>
      </c>
      <c r="Y418" s="68"/>
      <c r="Z418" s="68"/>
    </row>
    <row r="419" spans="1:53" x14ac:dyDescent="0.2">
      <c r="A419" s="364"/>
      <c r="B419" s="364"/>
      <c r="C419" s="364"/>
      <c r="D419" s="364"/>
      <c r="E419" s="364"/>
      <c r="F419" s="364"/>
      <c r="G419" s="364"/>
      <c r="H419" s="364"/>
      <c r="I419" s="364"/>
      <c r="J419" s="364"/>
      <c r="K419" s="364"/>
      <c r="L419" s="364"/>
      <c r="M419" s="365"/>
      <c r="N419" s="361" t="s">
        <v>43</v>
      </c>
      <c r="O419" s="362"/>
      <c r="P419" s="362"/>
      <c r="Q419" s="362"/>
      <c r="R419" s="362"/>
      <c r="S419" s="362"/>
      <c r="T419" s="363"/>
      <c r="U419" s="43" t="s">
        <v>0</v>
      </c>
      <c r="V419" s="44">
        <f>IFERROR(SUM(V415:V417),"0")</f>
        <v>0</v>
      </c>
      <c r="W419" s="44">
        <f>IFERROR(SUM(W415:W417),"0")</f>
        <v>0</v>
      </c>
      <c r="X419" s="43"/>
      <c r="Y419" s="68"/>
      <c r="Z419" s="68"/>
    </row>
    <row r="420" spans="1:53" ht="16.5" customHeight="1" x14ac:dyDescent="0.25">
      <c r="A420" s="385" t="s">
        <v>577</v>
      </c>
      <c r="B420" s="385"/>
      <c r="C420" s="385"/>
      <c r="D420" s="385"/>
      <c r="E420" s="385"/>
      <c r="F420" s="385"/>
      <c r="G420" s="385"/>
      <c r="H420" s="385"/>
      <c r="I420" s="385"/>
      <c r="J420" s="385"/>
      <c r="K420" s="385"/>
      <c r="L420" s="385"/>
      <c r="M420" s="385"/>
      <c r="N420" s="385"/>
      <c r="O420" s="385"/>
      <c r="P420" s="385"/>
      <c r="Q420" s="385"/>
      <c r="R420" s="385"/>
      <c r="S420" s="385"/>
      <c r="T420" s="385"/>
      <c r="U420" s="385"/>
      <c r="V420" s="385"/>
      <c r="W420" s="385"/>
      <c r="X420" s="385"/>
      <c r="Y420" s="66"/>
      <c r="Z420" s="66"/>
    </row>
    <row r="421" spans="1:53" ht="14.25" customHeight="1" x14ac:dyDescent="0.25">
      <c r="A421" s="370" t="s">
        <v>113</v>
      </c>
      <c r="B421" s="370"/>
      <c r="C421" s="370"/>
      <c r="D421" s="370"/>
      <c r="E421" s="370"/>
      <c r="F421" s="370"/>
      <c r="G421" s="370"/>
      <c r="H421" s="370"/>
      <c r="I421" s="370"/>
      <c r="J421" s="370"/>
      <c r="K421" s="370"/>
      <c r="L421" s="370"/>
      <c r="M421" s="370"/>
      <c r="N421" s="370"/>
      <c r="O421" s="370"/>
      <c r="P421" s="370"/>
      <c r="Q421" s="370"/>
      <c r="R421" s="370"/>
      <c r="S421" s="370"/>
      <c r="T421" s="370"/>
      <c r="U421" s="370"/>
      <c r="V421" s="370"/>
      <c r="W421" s="370"/>
      <c r="X421" s="370"/>
      <c r="Y421" s="67"/>
      <c r="Z421" s="67"/>
    </row>
    <row r="422" spans="1:53" ht="27" customHeight="1" x14ac:dyDescent="0.25">
      <c r="A422" s="64" t="s">
        <v>578</v>
      </c>
      <c r="B422" s="64" t="s">
        <v>579</v>
      </c>
      <c r="C422" s="37">
        <v>4301020214</v>
      </c>
      <c r="D422" s="356">
        <v>4607091389388</v>
      </c>
      <c r="E422" s="356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117</v>
      </c>
      <c r="L422" s="39" t="s">
        <v>116</v>
      </c>
      <c r="M422" s="38">
        <v>35</v>
      </c>
      <c r="N422" s="4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8"/>
      <c r="P422" s="358"/>
      <c r="Q422" s="358"/>
      <c r="R422" s="359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580</v>
      </c>
      <c r="B423" s="64" t="s">
        <v>581</v>
      </c>
      <c r="C423" s="37">
        <v>4301020185</v>
      </c>
      <c r="D423" s="356">
        <v>4607091389364</v>
      </c>
      <c r="E423" s="356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80</v>
      </c>
      <c r="L423" s="39" t="s">
        <v>136</v>
      </c>
      <c r="M423" s="38">
        <v>35</v>
      </c>
      <c r="N423" s="4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8"/>
      <c r="P423" s="358"/>
      <c r="Q423" s="358"/>
      <c r="R423" s="359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x14ac:dyDescent="0.2">
      <c r="A424" s="364"/>
      <c r="B424" s="364"/>
      <c r="C424" s="364"/>
      <c r="D424" s="364"/>
      <c r="E424" s="364"/>
      <c r="F424" s="364"/>
      <c r="G424" s="364"/>
      <c r="H424" s="364"/>
      <c r="I424" s="364"/>
      <c r="J424" s="364"/>
      <c r="K424" s="364"/>
      <c r="L424" s="364"/>
      <c r="M424" s="365"/>
      <c r="N424" s="361" t="s">
        <v>43</v>
      </c>
      <c r="O424" s="362"/>
      <c r="P424" s="362"/>
      <c r="Q424" s="362"/>
      <c r="R424" s="362"/>
      <c r="S424" s="362"/>
      <c r="T424" s="363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64"/>
      <c r="B425" s="364"/>
      <c r="C425" s="364"/>
      <c r="D425" s="364"/>
      <c r="E425" s="364"/>
      <c r="F425" s="364"/>
      <c r="G425" s="364"/>
      <c r="H425" s="364"/>
      <c r="I425" s="364"/>
      <c r="J425" s="364"/>
      <c r="K425" s="364"/>
      <c r="L425" s="364"/>
      <c r="M425" s="365"/>
      <c r="N425" s="361" t="s">
        <v>43</v>
      </c>
      <c r="O425" s="362"/>
      <c r="P425" s="362"/>
      <c r="Q425" s="362"/>
      <c r="R425" s="362"/>
      <c r="S425" s="362"/>
      <c r="T425" s="363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70" t="s">
        <v>76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370"/>
      <c r="Y426" s="67"/>
      <c r="Z426" s="67"/>
    </row>
    <row r="427" spans="1:53" ht="27" customHeight="1" x14ac:dyDescent="0.25">
      <c r="A427" s="64" t="s">
        <v>582</v>
      </c>
      <c r="B427" s="64" t="s">
        <v>583</v>
      </c>
      <c r="C427" s="37">
        <v>4301031212</v>
      </c>
      <c r="D427" s="356">
        <v>4607091389739</v>
      </c>
      <c r="E427" s="356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80</v>
      </c>
      <c r="L427" s="39" t="s">
        <v>116</v>
      </c>
      <c r="M427" s="38">
        <v>45</v>
      </c>
      <c r="N42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8"/>
      <c r="P427" s="358"/>
      <c r="Q427" s="358"/>
      <c r="R427" s="359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3" si="20">IFERROR(IF(V427="",0,CEILING((V427/$H427),1)*$H427),"")</f>
        <v>0</v>
      </c>
      <c r="X427" s="42" t="str">
        <f>IFERROR(IF(W427=0,"",ROUNDUP(W427/H427,0)*0.00753),"")</f>
        <v/>
      </c>
      <c r="Y427" s="69" t="s">
        <v>48</v>
      </c>
      <c r="Z427" s="70" t="s">
        <v>48</v>
      </c>
      <c r="AD427" s="71"/>
      <c r="BA427" s="303" t="s">
        <v>66</v>
      </c>
    </row>
    <row r="428" spans="1:53" ht="27" customHeight="1" x14ac:dyDescent="0.25">
      <c r="A428" s="64" t="s">
        <v>584</v>
      </c>
      <c r="B428" s="64" t="s">
        <v>585</v>
      </c>
      <c r="C428" s="37">
        <v>4301031247</v>
      </c>
      <c r="D428" s="356">
        <v>4680115883048</v>
      </c>
      <c r="E428" s="356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80</v>
      </c>
      <c r="L428" s="39" t="s">
        <v>79</v>
      </c>
      <c r="M428" s="38">
        <v>40</v>
      </c>
      <c r="N428" s="4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8"/>
      <c r="P428" s="358"/>
      <c r="Q428" s="358"/>
      <c r="R428" s="359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4" t="s">
        <v>66</v>
      </c>
    </row>
    <row r="429" spans="1:53" ht="27" customHeight="1" x14ac:dyDescent="0.25">
      <c r="A429" s="64" t="s">
        <v>586</v>
      </c>
      <c r="B429" s="64" t="s">
        <v>587</v>
      </c>
      <c r="C429" s="37">
        <v>4301031176</v>
      </c>
      <c r="D429" s="356">
        <v>4607091389425</v>
      </c>
      <c r="E429" s="356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176</v>
      </c>
      <c r="L429" s="39" t="s">
        <v>79</v>
      </c>
      <c r="M429" s="38">
        <v>45</v>
      </c>
      <c r="N429" s="4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8"/>
      <c r="P429" s="358"/>
      <c r="Q429" s="358"/>
      <c r="R429" s="359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588</v>
      </c>
      <c r="B430" s="64" t="s">
        <v>589</v>
      </c>
      <c r="C430" s="37">
        <v>4301031215</v>
      </c>
      <c r="D430" s="356">
        <v>4680115882911</v>
      </c>
      <c r="E430" s="356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176</v>
      </c>
      <c r="L430" s="39" t="s">
        <v>79</v>
      </c>
      <c r="M430" s="38">
        <v>40</v>
      </c>
      <c r="N430" s="41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8"/>
      <c r="P430" s="358"/>
      <c r="Q430" s="358"/>
      <c r="R430" s="35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4301031167</v>
      </c>
      <c r="D431" s="356">
        <v>4680115880771</v>
      </c>
      <c r="E431" s="356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176</v>
      </c>
      <c r="L431" s="39" t="s">
        <v>79</v>
      </c>
      <c r="M431" s="38">
        <v>45</v>
      </c>
      <c r="N431" s="4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8"/>
      <c r="P431" s="358"/>
      <c r="Q431" s="358"/>
      <c r="R431" s="35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4301031173</v>
      </c>
      <c r="D432" s="356">
        <v>4607091389500</v>
      </c>
      <c r="E432" s="35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176</v>
      </c>
      <c r="L432" s="39" t="s">
        <v>79</v>
      </c>
      <c r="M432" s="38">
        <v>45</v>
      </c>
      <c r="N432" s="4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8"/>
      <c r="P432" s="358"/>
      <c r="Q432" s="358"/>
      <c r="R432" s="35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4301031103</v>
      </c>
      <c r="D433" s="356">
        <v>4680115881983</v>
      </c>
      <c r="E433" s="356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176</v>
      </c>
      <c r="L433" s="39" t="s">
        <v>79</v>
      </c>
      <c r="M433" s="38">
        <v>40</v>
      </c>
      <c r="N433" s="4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8"/>
      <c r="P433" s="358"/>
      <c r="Q433" s="358"/>
      <c r="R433" s="35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x14ac:dyDescent="0.2">
      <c r="A434" s="364"/>
      <c r="B434" s="364"/>
      <c r="C434" s="364"/>
      <c r="D434" s="364"/>
      <c r="E434" s="364"/>
      <c r="F434" s="364"/>
      <c r="G434" s="364"/>
      <c r="H434" s="364"/>
      <c r="I434" s="364"/>
      <c r="J434" s="364"/>
      <c r="K434" s="364"/>
      <c r="L434" s="364"/>
      <c r="M434" s="365"/>
      <c r="N434" s="361" t="s">
        <v>43</v>
      </c>
      <c r="O434" s="362"/>
      <c r="P434" s="362"/>
      <c r="Q434" s="362"/>
      <c r="R434" s="362"/>
      <c r="S434" s="362"/>
      <c r="T434" s="363"/>
      <c r="U434" s="43" t="s">
        <v>42</v>
      </c>
      <c r="V434" s="44">
        <f>IFERROR(V427/H427,"0")+IFERROR(V428/H428,"0")+IFERROR(V429/H429,"0")+IFERROR(V430/H430,"0")+IFERROR(V431/H431,"0")+IFERROR(V432/H432,"0")+IFERROR(V433/H433,"0")</f>
        <v>0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8"/>
      <c r="Z434" s="68"/>
    </row>
    <row r="435" spans="1:53" x14ac:dyDescent="0.2">
      <c r="A435" s="364"/>
      <c r="B435" s="364"/>
      <c r="C435" s="364"/>
      <c r="D435" s="364"/>
      <c r="E435" s="364"/>
      <c r="F435" s="364"/>
      <c r="G435" s="364"/>
      <c r="H435" s="364"/>
      <c r="I435" s="364"/>
      <c r="J435" s="364"/>
      <c r="K435" s="364"/>
      <c r="L435" s="364"/>
      <c r="M435" s="365"/>
      <c r="N435" s="361" t="s">
        <v>43</v>
      </c>
      <c r="O435" s="362"/>
      <c r="P435" s="362"/>
      <c r="Q435" s="362"/>
      <c r="R435" s="362"/>
      <c r="S435" s="362"/>
      <c r="T435" s="363"/>
      <c r="U435" s="43" t="s">
        <v>0</v>
      </c>
      <c r="V435" s="44">
        <f>IFERROR(SUM(V427:V433),"0")</f>
        <v>0</v>
      </c>
      <c r="W435" s="44">
        <f>IFERROR(SUM(W427:W433),"0")</f>
        <v>0</v>
      </c>
      <c r="X435" s="43"/>
      <c r="Y435" s="68"/>
      <c r="Z435" s="68"/>
    </row>
    <row r="436" spans="1:53" ht="14.25" customHeight="1" x14ac:dyDescent="0.25">
      <c r="A436" s="370" t="s">
        <v>108</v>
      </c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  <c r="U436" s="370"/>
      <c r="V436" s="370"/>
      <c r="W436" s="370"/>
      <c r="X436" s="370"/>
      <c r="Y436" s="67"/>
      <c r="Z436" s="67"/>
    </row>
    <row r="437" spans="1:53" ht="27" customHeight="1" x14ac:dyDescent="0.25">
      <c r="A437" s="64" t="s">
        <v>596</v>
      </c>
      <c r="B437" s="64" t="s">
        <v>597</v>
      </c>
      <c r="C437" s="37">
        <v>4301170010</v>
      </c>
      <c r="D437" s="356">
        <v>4680115884090</v>
      </c>
      <c r="E437" s="356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572</v>
      </c>
      <c r="L437" s="39" t="s">
        <v>571</v>
      </c>
      <c r="M437" s="38">
        <v>150</v>
      </c>
      <c r="N437" s="4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8"/>
      <c r="P437" s="358"/>
      <c r="Q437" s="358"/>
      <c r="R437" s="35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x14ac:dyDescent="0.2">
      <c r="A438" s="364"/>
      <c r="B438" s="364"/>
      <c r="C438" s="364"/>
      <c r="D438" s="364"/>
      <c r="E438" s="364"/>
      <c r="F438" s="364"/>
      <c r="G438" s="364"/>
      <c r="H438" s="364"/>
      <c r="I438" s="364"/>
      <c r="J438" s="364"/>
      <c r="K438" s="364"/>
      <c r="L438" s="364"/>
      <c r="M438" s="365"/>
      <c r="N438" s="361" t="s">
        <v>43</v>
      </c>
      <c r="O438" s="362"/>
      <c r="P438" s="362"/>
      <c r="Q438" s="362"/>
      <c r="R438" s="362"/>
      <c r="S438" s="362"/>
      <c r="T438" s="36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64"/>
      <c r="B439" s="364"/>
      <c r="C439" s="364"/>
      <c r="D439" s="364"/>
      <c r="E439" s="364"/>
      <c r="F439" s="364"/>
      <c r="G439" s="364"/>
      <c r="H439" s="364"/>
      <c r="I439" s="364"/>
      <c r="J439" s="364"/>
      <c r="K439" s="364"/>
      <c r="L439" s="364"/>
      <c r="M439" s="365"/>
      <c r="N439" s="361" t="s">
        <v>43</v>
      </c>
      <c r="O439" s="362"/>
      <c r="P439" s="362"/>
      <c r="Q439" s="362"/>
      <c r="R439" s="362"/>
      <c r="S439" s="362"/>
      <c r="T439" s="36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customHeight="1" x14ac:dyDescent="0.25">
      <c r="A440" s="370" t="s">
        <v>598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67"/>
      <c r="Z440" s="67"/>
    </row>
    <row r="441" spans="1:53" ht="27" customHeight="1" x14ac:dyDescent="0.25">
      <c r="A441" s="64" t="s">
        <v>599</v>
      </c>
      <c r="B441" s="64" t="s">
        <v>600</v>
      </c>
      <c r="C441" s="37">
        <v>4301040357</v>
      </c>
      <c r="D441" s="356">
        <v>4680115884564</v>
      </c>
      <c r="E441" s="356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572</v>
      </c>
      <c r="L441" s="39" t="s">
        <v>571</v>
      </c>
      <c r="M441" s="38">
        <v>60</v>
      </c>
      <c r="N441" s="41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8"/>
      <c r="P441" s="358"/>
      <c r="Q441" s="358"/>
      <c r="R441" s="359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x14ac:dyDescent="0.2">
      <c r="A442" s="364"/>
      <c r="B442" s="364"/>
      <c r="C442" s="364"/>
      <c r="D442" s="364"/>
      <c r="E442" s="364"/>
      <c r="F442" s="364"/>
      <c r="G442" s="364"/>
      <c r="H442" s="364"/>
      <c r="I442" s="364"/>
      <c r="J442" s="364"/>
      <c r="K442" s="364"/>
      <c r="L442" s="364"/>
      <c r="M442" s="365"/>
      <c r="N442" s="361" t="s">
        <v>43</v>
      </c>
      <c r="O442" s="362"/>
      <c r="P442" s="362"/>
      <c r="Q442" s="362"/>
      <c r="R442" s="362"/>
      <c r="S442" s="362"/>
      <c r="T442" s="363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x14ac:dyDescent="0.2">
      <c r="A443" s="364"/>
      <c r="B443" s="364"/>
      <c r="C443" s="364"/>
      <c r="D443" s="364"/>
      <c r="E443" s="364"/>
      <c r="F443" s="364"/>
      <c r="G443" s="364"/>
      <c r="H443" s="364"/>
      <c r="I443" s="364"/>
      <c r="J443" s="364"/>
      <c r="K443" s="364"/>
      <c r="L443" s="364"/>
      <c r="M443" s="365"/>
      <c r="N443" s="361" t="s">
        <v>43</v>
      </c>
      <c r="O443" s="362"/>
      <c r="P443" s="362"/>
      <c r="Q443" s="362"/>
      <c r="R443" s="362"/>
      <c r="S443" s="362"/>
      <c r="T443" s="363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customHeight="1" x14ac:dyDescent="0.2">
      <c r="A444" s="384" t="s">
        <v>601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55"/>
      <c r="Z444" s="55"/>
    </row>
    <row r="445" spans="1:53" ht="16.5" customHeight="1" x14ac:dyDescent="0.25">
      <c r="A445" s="385" t="s">
        <v>601</v>
      </c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5"/>
      <c r="P445" s="385"/>
      <c r="Q445" s="385"/>
      <c r="R445" s="385"/>
      <c r="S445" s="385"/>
      <c r="T445" s="385"/>
      <c r="U445" s="385"/>
      <c r="V445" s="385"/>
      <c r="W445" s="385"/>
      <c r="X445" s="385"/>
      <c r="Y445" s="66"/>
      <c r="Z445" s="66"/>
    </row>
    <row r="446" spans="1:53" ht="14.25" customHeight="1" x14ac:dyDescent="0.25">
      <c r="A446" s="370" t="s">
        <v>121</v>
      </c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0"/>
      <c r="O446" s="370"/>
      <c r="P446" s="370"/>
      <c r="Q446" s="370"/>
      <c r="R446" s="370"/>
      <c r="S446" s="370"/>
      <c r="T446" s="370"/>
      <c r="U446" s="370"/>
      <c r="V446" s="370"/>
      <c r="W446" s="370"/>
      <c r="X446" s="370"/>
      <c r="Y446" s="67"/>
      <c r="Z446" s="67"/>
    </row>
    <row r="447" spans="1:53" ht="27" customHeight="1" x14ac:dyDescent="0.25">
      <c r="A447" s="64" t="s">
        <v>602</v>
      </c>
      <c r="B447" s="64" t="s">
        <v>603</v>
      </c>
      <c r="C447" s="37">
        <v>4301011795</v>
      </c>
      <c r="D447" s="356">
        <v>4607091389067</v>
      </c>
      <c r="E447" s="356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116</v>
      </c>
      <c r="M447" s="38">
        <v>60</v>
      </c>
      <c r="N447" s="406" t="s">
        <v>604</v>
      </c>
      <c r="O447" s="358"/>
      <c r="P447" s="358"/>
      <c r="Q447" s="358"/>
      <c r="R447" s="35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9" si="21">IFERROR(IF(V447="",0,CEILING((V447/$H447),1)*$H447),"")</f>
        <v>0</v>
      </c>
      <c r="X447" s="42" t="str">
        <f t="shared" ref="X447:X453" si="22"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605</v>
      </c>
      <c r="B448" s="64" t="s">
        <v>606</v>
      </c>
      <c r="C448" s="37">
        <v>4301011779</v>
      </c>
      <c r="D448" s="356">
        <v>4607091383522</v>
      </c>
      <c r="E448" s="356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60</v>
      </c>
      <c r="N448" s="407" t="s">
        <v>607</v>
      </c>
      <c r="O448" s="358"/>
      <c r="P448" s="358"/>
      <c r="Q448" s="358"/>
      <c r="R448" s="35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605</v>
      </c>
      <c r="B449" s="64" t="s">
        <v>608</v>
      </c>
      <c r="C449" s="37">
        <v>4301011363</v>
      </c>
      <c r="D449" s="356">
        <v>4607091383522</v>
      </c>
      <c r="E449" s="356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55</v>
      </c>
      <c r="N449" s="4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8"/>
      <c r="P449" s="358"/>
      <c r="Q449" s="358"/>
      <c r="R449" s="35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609</v>
      </c>
      <c r="B450" s="64" t="s">
        <v>610</v>
      </c>
      <c r="C450" s="37">
        <v>4301011785</v>
      </c>
      <c r="D450" s="356">
        <v>4607091384437</v>
      </c>
      <c r="E450" s="35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409" t="s">
        <v>611</v>
      </c>
      <c r="O450" s="358"/>
      <c r="P450" s="358"/>
      <c r="Q450" s="358"/>
      <c r="R450" s="35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16.5" customHeight="1" x14ac:dyDescent="0.25">
      <c r="A451" s="64" t="s">
        <v>612</v>
      </c>
      <c r="B451" s="64" t="s">
        <v>613</v>
      </c>
      <c r="C451" s="37">
        <v>4301011774</v>
      </c>
      <c r="D451" s="356">
        <v>4680115884502</v>
      </c>
      <c r="E451" s="35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410" t="s">
        <v>614</v>
      </c>
      <c r="O451" s="358"/>
      <c r="P451" s="358"/>
      <c r="Q451" s="358"/>
      <c r="R451" s="35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615</v>
      </c>
      <c r="B452" s="64" t="s">
        <v>616</v>
      </c>
      <c r="C452" s="37">
        <v>4301011771</v>
      </c>
      <c r="D452" s="356">
        <v>4607091389104</v>
      </c>
      <c r="E452" s="35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60</v>
      </c>
      <c r="N452" s="401" t="s">
        <v>617</v>
      </c>
      <c r="O452" s="358"/>
      <c r="P452" s="358"/>
      <c r="Q452" s="358"/>
      <c r="R452" s="35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customHeight="1" x14ac:dyDescent="0.25">
      <c r="A453" s="64" t="s">
        <v>618</v>
      </c>
      <c r="B453" s="64" t="s">
        <v>619</v>
      </c>
      <c r="C453" s="37">
        <v>4301011799</v>
      </c>
      <c r="D453" s="356">
        <v>4680115884519</v>
      </c>
      <c r="E453" s="35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136</v>
      </c>
      <c r="M453" s="38">
        <v>60</v>
      </c>
      <c r="N453" s="402" t="s">
        <v>620</v>
      </c>
      <c r="O453" s="358"/>
      <c r="P453" s="358"/>
      <c r="Q453" s="358"/>
      <c r="R453" s="35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621</v>
      </c>
      <c r="B454" s="64" t="s">
        <v>622</v>
      </c>
      <c r="C454" s="37">
        <v>4301011778</v>
      </c>
      <c r="D454" s="356">
        <v>4680115880603</v>
      </c>
      <c r="E454" s="356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116</v>
      </c>
      <c r="M454" s="38">
        <v>60</v>
      </c>
      <c r="N454" s="403" t="s">
        <v>623</v>
      </c>
      <c r="O454" s="358"/>
      <c r="P454" s="358"/>
      <c r="Q454" s="358"/>
      <c r="R454" s="35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624</v>
      </c>
      <c r="B455" s="64" t="s">
        <v>625</v>
      </c>
      <c r="C455" s="37">
        <v>4301011775</v>
      </c>
      <c r="D455" s="356">
        <v>4607091389999</v>
      </c>
      <c r="E455" s="356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60</v>
      </c>
      <c r="N455" s="404" t="s">
        <v>626</v>
      </c>
      <c r="O455" s="358"/>
      <c r="P455" s="358"/>
      <c r="Q455" s="358"/>
      <c r="R455" s="35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624</v>
      </c>
      <c r="B456" s="64" t="s">
        <v>627</v>
      </c>
      <c r="C456" s="37">
        <v>4301011168</v>
      </c>
      <c r="D456" s="356">
        <v>4607091389999</v>
      </c>
      <c r="E456" s="35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116</v>
      </c>
      <c r="M456" s="38">
        <v>55</v>
      </c>
      <c r="N456" s="4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628</v>
      </c>
      <c r="B457" s="64" t="s">
        <v>629</v>
      </c>
      <c r="C457" s="37">
        <v>4301011770</v>
      </c>
      <c r="D457" s="356">
        <v>4680115882782</v>
      </c>
      <c r="E457" s="35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398" t="s">
        <v>630</v>
      </c>
      <c r="O457" s="358"/>
      <c r="P457" s="358"/>
      <c r="Q457" s="358"/>
      <c r="R457" s="35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631</v>
      </c>
      <c r="B458" s="64" t="s">
        <v>632</v>
      </c>
      <c r="C458" s="37">
        <v>4301011190</v>
      </c>
      <c r="D458" s="356">
        <v>4607091389098</v>
      </c>
      <c r="E458" s="356"/>
      <c r="F458" s="63">
        <v>0.4</v>
      </c>
      <c r="G458" s="38">
        <v>6</v>
      </c>
      <c r="H458" s="63">
        <v>2.4</v>
      </c>
      <c r="I458" s="63">
        <v>2.6</v>
      </c>
      <c r="J458" s="38">
        <v>156</v>
      </c>
      <c r="K458" s="38" t="s">
        <v>80</v>
      </c>
      <c r="L458" s="39" t="s">
        <v>136</v>
      </c>
      <c r="M458" s="38">
        <v>50</v>
      </c>
      <c r="N458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633</v>
      </c>
      <c r="B459" s="64" t="s">
        <v>634</v>
      </c>
      <c r="C459" s="37">
        <v>4301011784</v>
      </c>
      <c r="D459" s="356">
        <v>4607091389982</v>
      </c>
      <c r="E459" s="35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60</v>
      </c>
      <c r="N459" s="400" t="s">
        <v>635</v>
      </c>
      <c r="O459" s="358"/>
      <c r="P459" s="358"/>
      <c r="Q459" s="358"/>
      <c r="R459" s="35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x14ac:dyDescent="0.2">
      <c r="A460" s="364"/>
      <c r="B460" s="364"/>
      <c r="C460" s="364"/>
      <c r="D460" s="364"/>
      <c r="E460" s="364"/>
      <c r="F460" s="364"/>
      <c r="G460" s="364"/>
      <c r="H460" s="364"/>
      <c r="I460" s="364"/>
      <c r="J460" s="364"/>
      <c r="K460" s="364"/>
      <c r="L460" s="364"/>
      <c r="M460" s="365"/>
      <c r="N460" s="361" t="s">
        <v>43</v>
      </c>
      <c r="O460" s="362"/>
      <c r="P460" s="362"/>
      <c r="Q460" s="362"/>
      <c r="R460" s="362"/>
      <c r="S460" s="362"/>
      <c r="T460" s="363"/>
      <c r="U460" s="43" t="s">
        <v>42</v>
      </c>
      <c r="V460" s="44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44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x14ac:dyDescent="0.2">
      <c r="A461" s="364"/>
      <c r="B461" s="364"/>
      <c r="C461" s="364"/>
      <c r="D461" s="364"/>
      <c r="E461" s="364"/>
      <c r="F461" s="364"/>
      <c r="G461" s="364"/>
      <c r="H461" s="364"/>
      <c r="I461" s="364"/>
      <c r="J461" s="364"/>
      <c r="K461" s="364"/>
      <c r="L461" s="364"/>
      <c r="M461" s="365"/>
      <c r="N461" s="361" t="s">
        <v>43</v>
      </c>
      <c r="O461" s="362"/>
      <c r="P461" s="362"/>
      <c r="Q461" s="362"/>
      <c r="R461" s="362"/>
      <c r="S461" s="362"/>
      <c r="T461" s="363"/>
      <c r="U461" s="43" t="s">
        <v>0</v>
      </c>
      <c r="V461" s="44">
        <f>IFERROR(SUM(V447:V459),"0")</f>
        <v>0</v>
      </c>
      <c r="W461" s="44">
        <f>IFERROR(SUM(W447:W459),"0")</f>
        <v>0</v>
      </c>
      <c r="X461" s="43"/>
      <c r="Y461" s="68"/>
      <c r="Z461" s="68"/>
    </row>
    <row r="462" spans="1:53" ht="14.25" customHeight="1" x14ac:dyDescent="0.25">
      <c r="A462" s="370" t="s">
        <v>113</v>
      </c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0"/>
      <c r="O462" s="370"/>
      <c r="P462" s="370"/>
      <c r="Q462" s="370"/>
      <c r="R462" s="370"/>
      <c r="S462" s="370"/>
      <c r="T462" s="370"/>
      <c r="U462" s="370"/>
      <c r="V462" s="370"/>
      <c r="W462" s="370"/>
      <c r="X462" s="370"/>
      <c r="Y462" s="67"/>
      <c r="Z462" s="67"/>
    </row>
    <row r="463" spans="1:53" ht="16.5" customHeight="1" x14ac:dyDescent="0.25">
      <c r="A463" s="64" t="s">
        <v>636</v>
      </c>
      <c r="B463" s="64" t="s">
        <v>637</v>
      </c>
      <c r="C463" s="37">
        <v>4301020222</v>
      </c>
      <c r="D463" s="356">
        <v>4607091388930</v>
      </c>
      <c r="E463" s="356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8">
        <v>55</v>
      </c>
      <c r="N463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9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ht="16.5" customHeight="1" x14ac:dyDescent="0.25">
      <c r="A464" s="64" t="s">
        <v>638</v>
      </c>
      <c r="B464" s="64" t="s">
        <v>639</v>
      </c>
      <c r="C464" s="37">
        <v>4301020206</v>
      </c>
      <c r="D464" s="356">
        <v>4680115880054</v>
      </c>
      <c r="E464" s="35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116</v>
      </c>
      <c r="M464" s="38">
        <v>55</v>
      </c>
      <c r="N464" s="3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9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6" t="s">
        <v>66</v>
      </c>
    </row>
    <row r="465" spans="1:53" x14ac:dyDescent="0.2">
      <c r="A465" s="364"/>
      <c r="B465" s="364"/>
      <c r="C465" s="364"/>
      <c r="D465" s="364"/>
      <c r="E465" s="364"/>
      <c r="F465" s="364"/>
      <c r="G465" s="364"/>
      <c r="H465" s="364"/>
      <c r="I465" s="364"/>
      <c r="J465" s="364"/>
      <c r="K465" s="364"/>
      <c r="L465" s="364"/>
      <c r="M465" s="365"/>
      <c r="N465" s="361" t="s">
        <v>43</v>
      </c>
      <c r="O465" s="362"/>
      <c r="P465" s="362"/>
      <c r="Q465" s="362"/>
      <c r="R465" s="362"/>
      <c r="S465" s="362"/>
      <c r="T465" s="363"/>
      <c r="U465" s="43" t="s">
        <v>42</v>
      </c>
      <c r="V465" s="44">
        <f>IFERROR(V463/H463,"0")+IFERROR(V464/H464,"0")</f>
        <v>0</v>
      </c>
      <c r="W465" s="44">
        <f>IFERROR(W463/H463,"0")+IFERROR(W464/H464,"0")</f>
        <v>0</v>
      </c>
      <c r="X465" s="44">
        <f>IFERROR(IF(X463="",0,X463),"0")+IFERROR(IF(X464="",0,X464),"0")</f>
        <v>0</v>
      </c>
      <c r="Y465" s="68"/>
      <c r="Z465" s="68"/>
    </row>
    <row r="466" spans="1:53" x14ac:dyDescent="0.2">
      <c r="A466" s="364"/>
      <c r="B466" s="364"/>
      <c r="C466" s="364"/>
      <c r="D466" s="364"/>
      <c r="E466" s="364"/>
      <c r="F466" s="364"/>
      <c r="G466" s="364"/>
      <c r="H466" s="364"/>
      <c r="I466" s="364"/>
      <c r="J466" s="364"/>
      <c r="K466" s="364"/>
      <c r="L466" s="364"/>
      <c r="M466" s="365"/>
      <c r="N466" s="361" t="s">
        <v>43</v>
      </c>
      <c r="O466" s="362"/>
      <c r="P466" s="362"/>
      <c r="Q466" s="362"/>
      <c r="R466" s="362"/>
      <c r="S466" s="362"/>
      <c r="T466" s="363"/>
      <c r="U466" s="43" t="s">
        <v>0</v>
      </c>
      <c r="V466" s="44">
        <f>IFERROR(SUM(V463:V464),"0")</f>
        <v>0</v>
      </c>
      <c r="W466" s="44">
        <f>IFERROR(SUM(W463:W464),"0")</f>
        <v>0</v>
      </c>
      <c r="X466" s="43"/>
      <c r="Y466" s="68"/>
      <c r="Z466" s="68"/>
    </row>
    <row r="467" spans="1:53" ht="14.25" customHeight="1" x14ac:dyDescent="0.25">
      <c r="A467" s="370" t="s">
        <v>76</v>
      </c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0"/>
      <c r="O467" s="370"/>
      <c r="P467" s="370"/>
      <c r="Q467" s="370"/>
      <c r="R467" s="370"/>
      <c r="S467" s="370"/>
      <c r="T467" s="370"/>
      <c r="U467" s="370"/>
      <c r="V467" s="370"/>
      <c r="W467" s="370"/>
      <c r="X467" s="370"/>
      <c r="Y467" s="67"/>
      <c r="Z467" s="67"/>
    </row>
    <row r="468" spans="1:53" ht="27" customHeight="1" x14ac:dyDescent="0.25">
      <c r="A468" s="64" t="s">
        <v>640</v>
      </c>
      <c r="B468" s="64" t="s">
        <v>641</v>
      </c>
      <c r="C468" s="37">
        <v>4301031252</v>
      </c>
      <c r="D468" s="356">
        <v>4680115883116</v>
      </c>
      <c r="E468" s="356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117</v>
      </c>
      <c r="L468" s="39" t="s">
        <v>116</v>
      </c>
      <c r="M468" s="38">
        <v>60</v>
      </c>
      <c r="N468" s="3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ref="W468:W473" si="23">IFERROR(IF(V468="",0,CEILING((V468/$H468),1)*$H468),"")</f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642</v>
      </c>
      <c r="B469" s="64" t="s">
        <v>643</v>
      </c>
      <c r="C469" s="37">
        <v>4301031248</v>
      </c>
      <c r="D469" s="356">
        <v>4680115883093</v>
      </c>
      <c r="E469" s="356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117</v>
      </c>
      <c r="L469" s="39" t="s">
        <v>79</v>
      </c>
      <c r="M469" s="38">
        <v>60</v>
      </c>
      <c r="N469" s="3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9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ht="27" customHeight="1" x14ac:dyDescent="0.25">
      <c r="A470" s="64" t="s">
        <v>644</v>
      </c>
      <c r="B470" s="64" t="s">
        <v>645</v>
      </c>
      <c r="C470" s="37">
        <v>4301031250</v>
      </c>
      <c r="D470" s="356">
        <v>4680115883109</v>
      </c>
      <c r="E470" s="356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117</v>
      </c>
      <c r="L470" s="39" t="s">
        <v>79</v>
      </c>
      <c r="M470" s="38">
        <v>60</v>
      </c>
      <c r="N470" s="3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9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3"/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646</v>
      </c>
      <c r="B471" s="64" t="s">
        <v>647</v>
      </c>
      <c r="C471" s="37">
        <v>4301031249</v>
      </c>
      <c r="D471" s="356">
        <v>4680115882072</v>
      </c>
      <c r="E471" s="356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116</v>
      </c>
      <c r="M471" s="38">
        <v>60</v>
      </c>
      <c r="N471" s="3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648</v>
      </c>
      <c r="B472" s="64" t="s">
        <v>649</v>
      </c>
      <c r="C472" s="37">
        <v>4301031251</v>
      </c>
      <c r="D472" s="356">
        <v>4680115882102</v>
      </c>
      <c r="E472" s="356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3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650</v>
      </c>
      <c r="B473" s="64" t="s">
        <v>651</v>
      </c>
      <c r="C473" s="37">
        <v>4301031253</v>
      </c>
      <c r="D473" s="356">
        <v>4680115882096</v>
      </c>
      <c r="E473" s="356"/>
      <c r="F473" s="63">
        <v>0.6</v>
      </c>
      <c r="G473" s="38">
        <v>6</v>
      </c>
      <c r="H473" s="63">
        <v>3.6</v>
      </c>
      <c r="I473" s="63">
        <v>3.81</v>
      </c>
      <c r="J473" s="38">
        <v>120</v>
      </c>
      <c r="K473" s="38" t="s">
        <v>80</v>
      </c>
      <c r="L473" s="39" t="s">
        <v>79</v>
      </c>
      <c r="M473" s="38">
        <v>60</v>
      </c>
      <c r="N473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x14ac:dyDescent="0.2">
      <c r="A474" s="364"/>
      <c r="B474" s="364"/>
      <c r="C474" s="364"/>
      <c r="D474" s="364"/>
      <c r="E474" s="364"/>
      <c r="F474" s="364"/>
      <c r="G474" s="364"/>
      <c r="H474" s="364"/>
      <c r="I474" s="364"/>
      <c r="J474" s="364"/>
      <c r="K474" s="364"/>
      <c r="L474" s="364"/>
      <c r="M474" s="365"/>
      <c r="N474" s="361" t="s">
        <v>43</v>
      </c>
      <c r="O474" s="362"/>
      <c r="P474" s="362"/>
      <c r="Q474" s="362"/>
      <c r="R474" s="362"/>
      <c r="S474" s="362"/>
      <c r="T474" s="363"/>
      <c r="U474" s="43" t="s">
        <v>42</v>
      </c>
      <c r="V474" s="44">
        <f>IFERROR(V468/H468,"0")+IFERROR(V469/H469,"0")+IFERROR(V470/H470,"0")+IFERROR(V471/H471,"0")+IFERROR(V472/H472,"0")+IFERROR(V473/H473,"0")</f>
        <v>0</v>
      </c>
      <c r="W474" s="44">
        <f>IFERROR(W468/H468,"0")+IFERROR(W469/H469,"0")+IFERROR(W470/H470,"0")+IFERROR(W471/H471,"0")+IFERROR(W472/H472,"0")+IFERROR(W473/H473,"0")</f>
        <v>0</v>
      </c>
      <c r="X474" s="44">
        <f>IFERROR(IF(X468="",0,X468),"0")+IFERROR(IF(X469="",0,X469),"0")+IFERROR(IF(X470="",0,X470),"0")+IFERROR(IF(X471="",0,X471),"0")+IFERROR(IF(X472="",0,X472),"0")+IFERROR(IF(X473="",0,X473),"0")</f>
        <v>0</v>
      </c>
      <c r="Y474" s="68"/>
      <c r="Z474" s="68"/>
    </row>
    <row r="475" spans="1:53" x14ac:dyDescent="0.2">
      <c r="A475" s="364"/>
      <c r="B475" s="364"/>
      <c r="C475" s="364"/>
      <c r="D475" s="364"/>
      <c r="E475" s="364"/>
      <c r="F475" s="364"/>
      <c r="G475" s="364"/>
      <c r="H475" s="364"/>
      <c r="I475" s="364"/>
      <c r="J475" s="364"/>
      <c r="K475" s="364"/>
      <c r="L475" s="364"/>
      <c r="M475" s="365"/>
      <c r="N475" s="361" t="s">
        <v>43</v>
      </c>
      <c r="O475" s="362"/>
      <c r="P475" s="362"/>
      <c r="Q475" s="362"/>
      <c r="R475" s="362"/>
      <c r="S475" s="362"/>
      <c r="T475" s="363"/>
      <c r="U475" s="43" t="s">
        <v>0</v>
      </c>
      <c r="V475" s="44">
        <f>IFERROR(SUM(V468:V473),"0")</f>
        <v>0</v>
      </c>
      <c r="W475" s="44">
        <f>IFERROR(SUM(W468:W473),"0")</f>
        <v>0</v>
      </c>
      <c r="X475" s="43"/>
      <c r="Y475" s="68"/>
      <c r="Z475" s="68"/>
    </row>
    <row r="476" spans="1:53" ht="14.25" customHeight="1" x14ac:dyDescent="0.25">
      <c r="A476" s="370" t="s">
        <v>81</v>
      </c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0"/>
      <c r="O476" s="370"/>
      <c r="P476" s="370"/>
      <c r="Q476" s="370"/>
      <c r="R476" s="370"/>
      <c r="S476" s="370"/>
      <c r="T476" s="370"/>
      <c r="U476" s="370"/>
      <c r="V476" s="370"/>
      <c r="W476" s="370"/>
      <c r="X476" s="370"/>
      <c r="Y476" s="67"/>
      <c r="Z476" s="67"/>
    </row>
    <row r="477" spans="1:53" ht="16.5" customHeight="1" x14ac:dyDescent="0.25">
      <c r="A477" s="64" t="s">
        <v>652</v>
      </c>
      <c r="B477" s="64" t="s">
        <v>653</v>
      </c>
      <c r="C477" s="37">
        <v>4301051230</v>
      </c>
      <c r="D477" s="356">
        <v>4607091383409</v>
      </c>
      <c r="E477" s="356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117</v>
      </c>
      <c r="L477" s="39" t="s">
        <v>79</v>
      </c>
      <c r="M477" s="38">
        <v>45</v>
      </c>
      <c r="N477" s="3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3" t="s">
        <v>66</v>
      </c>
    </row>
    <row r="478" spans="1:53" ht="16.5" customHeight="1" x14ac:dyDescent="0.25">
      <c r="A478" s="64" t="s">
        <v>654</v>
      </c>
      <c r="B478" s="64" t="s">
        <v>655</v>
      </c>
      <c r="C478" s="37">
        <v>4301051231</v>
      </c>
      <c r="D478" s="356">
        <v>4607091383416</v>
      </c>
      <c r="E478" s="356"/>
      <c r="F478" s="63">
        <v>1.3</v>
      </c>
      <c r="G478" s="38">
        <v>6</v>
      </c>
      <c r="H478" s="63">
        <v>7.8</v>
      </c>
      <c r="I478" s="63">
        <v>8.3460000000000001</v>
      </c>
      <c r="J478" s="38">
        <v>56</v>
      </c>
      <c r="K478" s="38" t="s">
        <v>117</v>
      </c>
      <c r="L478" s="39" t="s">
        <v>79</v>
      </c>
      <c r="M478" s="38">
        <v>45</v>
      </c>
      <c r="N478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4" t="s">
        <v>66</v>
      </c>
    </row>
    <row r="479" spans="1:53" x14ac:dyDescent="0.2">
      <c r="A479" s="364"/>
      <c r="B479" s="364"/>
      <c r="C479" s="364"/>
      <c r="D479" s="364"/>
      <c r="E479" s="364"/>
      <c r="F479" s="364"/>
      <c r="G479" s="364"/>
      <c r="H479" s="364"/>
      <c r="I479" s="364"/>
      <c r="J479" s="364"/>
      <c r="K479" s="364"/>
      <c r="L479" s="364"/>
      <c r="M479" s="365"/>
      <c r="N479" s="361" t="s">
        <v>43</v>
      </c>
      <c r="O479" s="362"/>
      <c r="P479" s="362"/>
      <c r="Q479" s="362"/>
      <c r="R479" s="362"/>
      <c r="S479" s="362"/>
      <c r="T479" s="363"/>
      <c r="U479" s="43" t="s">
        <v>42</v>
      </c>
      <c r="V479" s="44">
        <f>IFERROR(V477/H477,"0")+IFERROR(V478/H478,"0")</f>
        <v>0</v>
      </c>
      <c r="W479" s="44">
        <f>IFERROR(W477/H477,"0")+IFERROR(W478/H478,"0")</f>
        <v>0</v>
      </c>
      <c r="X479" s="44">
        <f>IFERROR(IF(X477="",0,X477),"0")+IFERROR(IF(X478="",0,X478),"0")</f>
        <v>0</v>
      </c>
      <c r="Y479" s="68"/>
      <c r="Z479" s="68"/>
    </row>
    <row r="480" spans="1:53" x14ac:dyDescent="0.2">
      <c r="A480" s="364"/>
      <c r="B480" s="364"/>
      <c r="C480" s="364"/>
      <c r="D480" s="364"/>
      <c r="E480" s="364"/>
      <c r="F480" s="364"/>
      <c r="G480" s="364"/>
      <c r="H480" s="364"/>
      <c r="I480" s="364"/>
      <c r="J480" s="364"/>
      <c r="K480" s="364"/>
      <c r="L480" s="364"/>
      <c r="M480" s="365"/>
      <c r="N480" s="361" t="s">
        <v>43</v>
      </c>
      <c r="O480" s="362"/>
      <c r="P480" s="362"/>
      <c r="Q480" s="362"/>
      <c r="R480" s="362"/>
      <c r="S480" s="362"/>
      <c r="T480" s="363"/>
      <c r="U480" s="43" t="s">
        <v>0</v>
      </c>
      <c r="V480" s="44">
        <f>IFERROR(SUM(V477:V478),"0")</f>
        <v>0</v>
      </c>
      <c r="W480" s="44">
        <f>IFERROR(SUM(W477:W478),"0")</f>
        <v>0</v>
      </c>
      <c r="X480" s="43"/>
      <c r="Y480" s="68"/>
      <c r="Z480" s="68"/>
    </row>
    <row r="481" spans="1:53" ht="27.75" customHeight="1" x14ac:dyDescent="0.2">
      <c r="A481" s="384" t="s">
        <v>656</v>
      </c>
      <c r="B481" s="384"/>
      <c r="C481" s="384"/>
      <c r="D481" s="384"/>
      <c r="E481" s="384"/>
      <c r="F481" s="384"/>
      <c r="G481" s="384"/>
      <c r="H481" s="384"/>
      <c r="I481" s="384"/>
      <c r="J481" s="384"/>
      <c r="K481" s="384"/>
      <c r="L481" s="384"/>
      <c r="M481" s="384"/>
      <c r="N481" s="384"/>
      <c r="O481" s="384"/>
      <c r="P481" s="384"/>
      <c r="Q481" s="384"/>
      <c r="R481" s="384"/>
      <c r="S481" s="384"/>
      <c r="T481" s="384"/>
      <c r="U481" s="384"/>
      <c r="V481" s="384"/>
      <c r="W481" s="384"/>
      <c r="X481" s="384"/>
      <c r="Y481" s="55"/>
      <c r="Z481" s="55"/>
    </row>
    <row r="482" spans="1:53" ht="16.5" customHeight="1" x14ac:dyDescent="0.25">
      <c r="A482" s="385" t="s">
        <v>657</v>
      </c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85"/>
      <c r="O482" s="385"/>
      <c r="P482" s="385"/>
      <c r="Q482" s="385"/>
      <c r="R482" s="385"/>
      <c r="S482" s="385"/>
      <c r="T482" s="385"/>
      <c r="U482" s="385"/>
      <c r="V482" s="385"/>
      <c r="W482" s="385"/>
      <c r="X482" s="385"/>
      <c r="Y482" s="66"/>
      <c r="Z482" s="66"/>
    </row>
    <row r="483" spans="1:53" ht="14.25" customHeight="1" x14ac:dyDescent="0.25">
      <c r="A483" s="370" t="s">
        <v>121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67"/>
      <c r="Z483" s="67"/>
    </row>
    <row r="484" spans="1:53" ht="27" customHeight="1" x14ac:dyDescent="0.25">
      <c r="A484" s="64" t="s">
        <v>658</v>
      </c>
      <c r="B484" s="64" t="s">
        <v>659</v>
      </c>
      <c r="C484" s="37">
        <v>4301011763</v>
      </c>
      <c r="D484" s="356">
        <v>4640242181011</v>
      </c>
      <c r="E484" s="35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117</v>
      </c>
      <c r="L484" s="39" t="s">
        <v>136</v>
      </c>
      <c r="M484" s="38">
        <v>55</v>
      </c>
      <c r="N484" s="386" t="s">
        <v>660</v>
      </c>
      <c r="O484" s="358"/>
      <c r="P484" s="358"/>
      <c r="Q484" s="358"/>
      <c r="R484" s="35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661</v>
      </c>
      <c r="B485" s="64" t="s">
        <v>662</v>
      </c>
      <c r="C485" s="37">
        <v>4301011585</v>
      </c>
      <c r="D485" s="356">
        <v>4640242180441</v>
      </c>
      <c r="E485" s="356"/>
      <c r="F485" s="63">
        <v>1.5</v>
      </c>
      <c r="G485" s="38">
        <v>8</v>
      </c>
      <c r="H485" s="63">
        <v>12</v>
      </c>
      <c r="I485" s="63">
        <v>12.48</v>
      </c>
      <c r="J485" s="38">
        <v>56</v>
      </c>
      <c r="K485" s="38" t="s">
        <v>117</v>
      </c>
      <c r="L485" s="39" t="s">
        <v>116</v>
      </c>
      <c r="M485" s="38">
        <v>50</v>
      </c>
      <c r="N485" s="387" t="s">
        <v>663</v>
      </c>
      <c r="O485" s="358"/>
      <c r="P485" s="358"/>
      <c r="Q485" s="358"/>
      <c r="R485" s="359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ht="27" customHeight="1" x14ac:dyDescent="0.25">
      <c r="A486" s="64" t="s">
        <v>664</v>
      </c>
      <c r="B486" s="64" t="s">
        <v>665</v>
      </c>
      <c r="C486" s="37">
        <v>4301011584</v>
      </c>
      <c r="D486" s="356">
        <v>4640242180564</v>
      </c>
      <c r="E486" s="356"/>
      <c r="F486" s="63">
        <v>1.5</v>
      </c>
      <c r="G486" s="38">
        <v>8</v>
      </c>
      <c r="H486" s="63">
        <v>12</v>
      </c>
      <c r="I486" s="63">
        <v>12.48</v>
      </c>
      <c r="J486" s="38">
        <v>56</v>
      </c>
      <c r="K486" s="38" t="s">
        <v>117</v>
      </c>
      <c r="L486" s="39" t="s">
        <v>116</v>
      </c>
      <c r="M486" s="38">
        <v>50</v>
      </c>
      <c r="N486" s="381" t="s">
        <v>666</v>
      </c>
      <c r="O486" s="358"/>
      <c r="P486" s="358"/>
      <c r="Q486" s="358"/>
      <c r="R486" s="35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667</v>
      </c>
      <c r="B487" s="64" t="s">
        <v>668</v>
      </c>
      <c r="C487" s="37">
        <v>4301011762</v>
      </c>
      <c r="D487" s="356">
        <v>4640242180922</v>
      </c>
      <c r="E487" s="35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55</v>
      </c>
      <c r="N487" s="382" t="s">
        <v>669</v>
      </c>
      <c r="O487" s="358"/>
      <c r="P487" s="358"/>
      <c r="Q487" s="358"/>
      <c r="R487" s="35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670</v>
      </c>
      <c r="B488" s="64" t="s">
        <v>671</v>
      </c>
      <c r="C488" s="37">
        <v>4301011551</v>
      </c>
      <c r="D488" s="356">
        <v>4640242180038</v>
      </c>
      <c r="E488" s="356"/>
      <c r="F488" s="63">
        <v>0.4</v>
      </c>
      <c r="G488" s="38">
        <v>10</v>
      </c>
      <c r="H488" s="63">
        <v>4</v>
      </c>
      <c r="I488" s="63">
        <v>4.24</v>
      </c>
      <c r="J488" s="38">
        <v>120</v>
      </c>
      <c r="K488" s="38" t="s">
        <v>80</v>
      </c>
      <c r="L488" s="39" t="s">
        <v>116</v>
      </c>
      <c r="M488" s="38">
        <v>50</v>
      </c>
      <c r="N488" s="383" t="s">
        <v>672</v>
      </c>
      <c r="O488" s="358"/>
      <c r="P488" s="358"/>
      <c r="Q488" s="358"/>
      <c r="R488" s="35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IFERROR(IF(W488=0,"",ROUNDUP(W488/H488,0)*0.00937),"")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x14ac:dyDescent="0.2">
      <c r="A489" s="364"/>
      <c r="B489" s="364"/>
      <c r="C489" s="364"/>
      <c r="D489" s="364"/>
      <c r="E489" s="364"/>
      <c r="F489" s="364"/>
      <c r="G489" s="364"/>
      <c r="H489" s="364"/>
      <c r="I489" s="364"/>
      <c r="J489" s="364"/>
      <c r="K489" s="364"/>
      <c r="L489" s="364"/>
      <c r="M489" s="365"/>
      <c r="N489" s="361" t="s">
        <v>43</v>
      </c>
      <c r="O489" s="362"/>
      <c r="P489" s="362"/>
      <c r="Q489" s="362"/>
      <c r="R489" s="362"/>
      <c r="S489" s="362"/>
      <c r="T489" s="363"/>
      <c r="U489" s="43" t="s">
        <v>42</v>
      </c>
      <c r="V489" s="44">
        <f>IFERROR(V484/H484,"0")+IFERROR(V485/H485,"0")+IFERROR(V486/H486,"0")+IFERROR(V487/H487,"0")+IFERROR(V488/H488,"0")</f>
        <v>0</v>
      </c>
      <c r="W489" s="44">
        <f>IFERROR(W484/H484,"0")+IFERROR(W485/H485,"0")+IFERROR(W486/H486,"0")+IFERROR(W487/H487,"0")+IFERROR(W488/H488,"0")</f>
        <v>0</v>
      </c>
      <c r="X489" s="44">
        <f>IFERROR(IF(X484="",0,X484),"0")+IFERROR(IF(X485="",0,X485),"0")+IFERROR(IF(X486="",0,X486),"0")+IFERROR(IF(X487="",0,X487),"0")+IFERROR(IF(X488="",0,X488),"0")</f>
        <v>0</v>
      </c>
      <c r="Y489" s="68"/>
      <c r="Z489" s="68"/>
    </row>
    <row r="490" spans="1:53" x14ac:dyDescent="0.2">
      <c r="A490" s="364"/>
      <c r="B490" s="364"/>
      <c r="C490" s="364"/>
      <c r="D490" s="364"/>
      <c r="E490" s="364"/>
      <c r="F490" s="364"/>
      <c r="G490" s="364"/>
      <c r="H490" s="364"/>
      <c r="I490" s="364"/>
      <c r="J490" s="364"/>
      <c r="K490" s="364"/>
      <c r="L490" s="364"/>
      <c r="M490" s="365"/>
      <c r="N490" s="361" t="s">
        <v>43</v>
      </c>
      <c r="O490" s="362"/>
      <c r="P490" s="362"/>
      <c r="Q490" s="362"/>
      <c r="R490" s="362"/>
      <c r="S490" s="362"/>
      <c r="T490" s="363"/>
      <c r="U490" s="43" t="s">
        <v>0</v>
      </c>
      <c r="V490" s="44">
        <f>IFERROR(SUM(V484:V488),"0")</f>
        <v>0</v>
      </c>
      <c r="W490" s="44">
        <f>IFERROR(SUM(W484:W488),"0")</f>
        <v>0</v>
      </c>
      <c r="X490" s="43"/>
      <c r="Y490" s="68"/>
      <c r="Z490" s="68"/>
    </row>
    <row r="491" spans="1:53" ht="14.25" customHeight="1" x14ac:dyDescent="0.25">
      <c r="A491" s="370" t="s">
        <v>113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67"/>
      <c r="Z491" s="67"/>
    </row>
    <row r="492" spans="1:53" ht="27" customHeight="1" x14ac:dyDescent="0.25">
      <c r="A492" s="64" t="s">
        <v>673</v>
      </c>
      <c r="B492" s="64" t="s">
        <v>674</v>
      </c>
      <c r="C492" s="37">
        <v>4301020260</v>
      </c>
      <c r="D492" s="356">
        <v>4640242180526</v>
      </c>
      <c r="E492" s="356"/>
      <c r="F492" s="63">
        <v>1.8</v>
      </c>
      <c r="G492" s="38">
        <v>6</v>
      </c>
      <c r="H492" s="63">
        <v>10.8</v>
      </c>
      <c r="I492" s="63">
        <v>11.28</v>
      </c>
      <c r="J492" s="38">
        <v>56</v>
      </c>
      <c r="K492" s="38" t="s">
        <v>117</v>
      </c>
      <c r="L492" s="39" t="s">
        <v>116</v>
      </c>
      <c r="M492" s="38">
        <v>50</v>
      </c>
      <c r="N492" s="378" t="s">
        <v>675</v>
      </c>
      <c r="O492" s="358"/>
      <c r="P492" s="358"/>
      <c r="Q492" s="358"/>
      <c r="R492" s="359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0" t="s">
        <v>66</v>
      </c>
    </row>
    <row r="493" spans="1:53" ht="16.5" customHeight="1" x14ac:dyDescent="0.25">
      <c r="A493" s="64" t="s">
        <v>676</v>
      </c>
      <c r="B493" s="64" t="s">
        <v>677</v>
      </c>
      <c r="C493" s="37">
        <v>4301020269</v>
      </c>
      <c r="D493" s="356">
        <v>4640242180519</v>
      </c>
      <c r="E493" s="356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117</v>
      </c>
      <c r="L493" s="39" t="s">
        <v>136</v>
      </c>
      <c r="M493" s="38">
        <v>50</v>
      </c>
      <c r="N493" s="379" t="s">
        <v>678</v>
      </c>
      <c r="O493" s="358"/>
      <c r="P493" s="358"/>
      <c r="Q493" s="358"/>
      <c r="R493" s="359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ht="27" customHeight="1" x14ac:dyDescent="0.25">
      <c r="A494" s="64" t="s">
        <v>679</v>
      </c>
      <c r="B494" s="64" t="s">
        <v>680</v>
      </c>
      <c r="C494" s="37">
        <v>4301020309</v>
      </c>
      <c r="D494" s="356">
        <v>4640242180090</v>
      </c>
      <c r="E494" s="35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117</v>
      </c>
      <c r="L494" s="39" t="s">
        <v>116</v>
      </c>
      <c r="M494" s="38">
        <v>50</v>
      </c>
      <c r="N494" s="380" t="s">
        <v>681</v>
      </c>
      <c r="O494" s="358"/>
      <c r="P494" s="358"/>
      <c r="Q494" s="358"/>
      <c r="R494" s="35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x14ac:dyDescent="0.2">
      <c r="A495" s="364"/>
      <c r="B495" s="364"/>
      <c r="C495" s="364"/>
      <c r="D495" s="364"/>
      <c r="E495" s="364"/>
      <c r="F495" s="364"/>
      <c r="G495" s="364"/>
      <c r="H495" s="364"/>
      <c r="I495" s="364"/>
      <c r="J495" s="364"/>
      <c r="K495" s="364"/>
      <c r="L495" s="364"/>
      <c r="M495" s="365"/>
      <c r="N495" s="361" t="s">
        <v>43</v>
      </c>
      <c r="O495" s="362"/>
      <c r="P495" s="362"/>
      <c r="Q495" s="362"/>
      <c r="R495" s="362"/>
      <c r="S495" s="362"/>
      <c r="T495" s="363"/>
      <c r="U495" s="43" t="s">
        <v>42</v>
      </c>
      <c r="V495" s="44">
        <f>IFERROR(V492/H492,"0")+IFERROR(V493/H493,"0")+IFERROR(V494/H494,"0")</f>
        <v>0</v>
      </c>
      <c r="W495" s="44">
        <f>IFERROR(W492/H492,"0")+IFERROR(W493/H493,"0")+IFERROR(W494/H494,"0")</f>
        <v>0</v>
      </c>
      <c r="X495" s="44">
        <f>IFERROR(IF(X492="",0,X492),"0")+IFERROR(IF(X493="",0,X493),"0")+IFERROR(IF(X494="",0,X494),"0")</f>
        <v>0</v>
      </c>
      <c r="Y495" s="68"/>
      <c r="Z495" s="68"/>
    </row>
    <row r="496" spans="1:53" x14ac:dyDescent="0.2">
      <c r="A496" s="364"/>
      <c r="B496" s="364"/>
      <c r="C496" s="364"/>
      <c r="D496" s="364"/>
      <c r="E496" s="364"/>
      <c r="F496" s="364"/>
      <c r="G496" s="364"/>
      <c r="H496" s="364"/>
      <c r="I496" s="364"/>
      <c r="J496" s="364"/>
      <c r="K496" s="364"/>
      <c r="L496" s="364"/>
      <c r="M496" s="365"/>
      <c r="N496" s="361" t="s">
        <v>43</v>
      </c>
      <c r="O496" s="362"/>
      <c r="P496" s="362"/>
      <c r="Q496" s="362"/>
      <c r="R496" s="362"/>
      <c r="S496" s="362"/>
      <c r="T496" s="363"/>
      <c r="U496" s="43" t="s">
        <v>0</v>
      </c>
      <c r="V496" s="44">
        <f>IFERROR(SUM(V492:V494),"0")</f>
        <v>0</v>
      </c>
      <c r="W496" s="44">
        <f>IFERROR(SUM(W492:W494),"0")</f>
        <v>0</v>
      </c>
      <c r="X496" s="43"/>
      <c r="Y496" s="68"/>
      <c r="Z496" s="68"/>
    </row>
    <row r="497" spans="1:53" ht="14.25" customHeight="1" x14ac:dyDescent="0.25">
      <c r="A497" s="370" t="s">
        <v>76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67"/>
      <c r="Z497" s="67"/>
    </row>
    <row r="498" spans="1:53" ht="27" customHeight="1" x14ac:dyDescent="0.25">
      <c r="A498" s="64" t="s">
        <v>682</v>
      </c>
      <c r="B498" s="64" t="s">
        <v>683</v>
      </c>
      <c r="C498" s="37">
        <v>4301031280</v>
      </c>
      <c r="D498" s="356">
        <v>4640242180816</v>
      </c>
      <c r="E498" s="356"/>
      <c r="F498" s="63">
        <v>0.7</v>
      </c>
      <c r="G498" s="38">
        <v>6</v>
      </c>
      <c r="H498" s="63">
        <v>4.2</v>
      </c>
      <c r="I498" s="63">
        <v>4.46</v>
      </c>
      <c r="J498" s="38">
        <v>156</v>
      </c>
      <c r="K498" s="38" t="s">
        <v>80</v>
      </c>
      <c r="L498" s="39" t="s">
        <v>79</v>
      </c>
      <c r="M498" s="38">
        <v>40</v>
      </c>
      <c r="N498" s="374" t="s">
        <v>684</v>
      </c>
      <c r="O498" s="358"/>
      <c r="P498" s="358"/>
      <c r="Q498" s="358"/>
      <c r="R498" s="35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3" t="s">
        <v>66</v>
      </c>
    </row>
    <row r="499" spans="1:53" ht="27" customHeight="1" x14ac:dyDescent="0.25">
      <c r="A499" s="64" t="s">
        <v>685</v>
      </c>
      <c r="B499" s="64" t="s">
        <v>686</v>
      </c>
      <c r="C499" s="37">
        <v>4301031244</v>
      </c>
      <c r="D499" s="356">
        <v>4640242180595</v>
      </c>
      <c r="E499" s="356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80</v>
      </c>
      <c r="L499" s="39" t="s">
        <v>79</v>
      </c>
      <c r="M499" s="38">
        <v>40</v>
      </c>
      <c r="N499" s="375" t="s">
        <v>687</v>
      </c>
      <c r="O499" s="358"/>
      <c r="P499" s="358"/>
      <c r="Q499" s="358"/>
      <c r="R499" s="35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4" t="s">
        <v>66</v>
      </c>
    </row>
    <row r="500" spans="1:53" ht="27" customHeight="1" x14ac:dyDescent="0.25">
      <c r="A500" s="64" t="s">
        <v>688</v>
      </c>
      <c r="B500" s="64" t="s">
        <v>689</v>
      </c>
      <c r="C500" s="37">
        <v>4301031203</v>
      </c>
      <c r="D500" s="356">
        <v>4640242180908</v>
      </c>
      <c r="E500" s="356"/>
      <c r="F500" s="63">
        <v>0.28000000000000003</v>
      </c>
      <c r="G500" s="38">
        <v>6</v>
      </c>
      <c r="H500" s="63">
        <v>1.68</v>
      </c>
      <c r="I500" s="63">
        <v>1.81</v>
      </c>
      <c r="J500" s="38">
        <v>234</v>
      </c>
      <c r="K500" s="38" t="s">
        <v>176</v>
      </c>
      <c r="L500" s="39" t="s">
        <v>79</v>
      </c>
      <c r="M500" s="38">
        <v>40</v>
      </c>
      <c r="N500" s="376" t="s">
        <v>690</v>
      </c>
      <c r="O500" s="358"/>
      <c r="P500" s="358"/>
      <c r="Q500" s="358"/>
      <c r="R500" s="359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IFERROR(IF(W500=0,"",ROUNDUP(W500/H500,0)*0.00502),"")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691</v>
      </c>
      <c r="B501" s="64" t="s">
        <v>692</v>
      </c>
      <c r="C501" s="37">
        <v>4301031200</v>
      </c>
      <c r="D501" s="356">
        <v>4640242180489</v>
      </c>
      <c r="E501" s="356"/>
      <c r="F501" s="63">
        <v>0.28000000000000003</v>
      </c>
      <c r="G501" s="38">
        <v>6</v>
      </c>
      <c r="H501" s="63">
        <v>1.68</v>
      </c>
      <c r="I501" s="63">
        <v>1.84</v>
      </c>
      <c r="J501" s="38">
        <v>234</v>
      </c>
      <c r="K501" s="38" t="s">
        <v>176</v>
      </c>
      <c r="L501" s="39" t="s">
        <v>79</v>
      </c>
      <c r="M501" s="38">
        <v>40</v>
      </c>
      <c r="N501" s="377" t="s">
        <v>693</v>
      </c>
      <c r="O501" s="358"/>
      <c r="P501" s="358"/>
      <c r="Q501" s="358"/>
      <c r="R501" s="35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x14ac:dyDescent="0.2">
      <c r="A502" s="364"/>
      <c r="B502" s="364"/>
      <c r="C502" s="364"/>
      <c r="D502" s="364"/>
      <c r="E502" s="364"/>
      <c r="F502" s="364"/>
      <c r="G502" s="364"/>
      <c r="H502" s="364"/>
      <c r="I502" s="364"/>
      <c r="J502" s="364"/>
      <c r="K502" s="364"/>
      <c r="L502" s="364"/>
      <c r="M502" s="365"/>
      <c r="N502" s="361" t="s">
        <v>43</v>
      </c>
      <c r="O502" s="362"/>
      <c r="P502" s="362"/>
      <c r="Q502" s="362"/>
      <c r="R502" s="362"/>
      <c r="S502" s="362"/>
      <c r="T502" s="363"/>
      <c r="U502" s="43" t="s">
        <v>42</v>
      </c>
      <c r="V502" s="44">
        <f>IFERROR(V498/H498,"0")+IFERROR(V499/H499,"0")+IFERROR(V500/H500,"0")+IFERROR(V501/H501,"0")</f>
        <v>0</v>
      </c>
      <c r="W502" s="44">
        <f>IFERROR(W498/H498,"0")+IFERROR(W499/H499,"0")+IFERROR(W500/H500,"0")+IFERROR(W501/H501,"0")</f>
        <v>0</v>
      </c>
      <c r="X502" s="44">
        <f>IFERROR(IF(X498="",0,X498),"0")+IFERROR(IF(X499="",0,X499),"0")+IFERROR(IF(X500="",0,X500),"0")+IFERROR(IF(X501="",0,X501),"0")</f>
        <v>0</v>
      </c>
      <c r="Y502" s="68"/>
      <c r="Z502" s="68"/>
    </row>
    <row r="503" spans="1:53" x14ac:dyDescent="0.2">
      <c r="A503" s="364"/>
      <c r="B503" s="364"/>
      <c r="C503" s="364"/>
      <c r="D503" s="364"/>
      <c r="E503" s="364"/>
      <c r="F503" s="364"/>
      <c r="G503" s="364"/>
      <c r="H503" s="364"/>
      <c r="I503" s="364"/>
      <c r="J503" s="364"/>
      <c r="K503" s="364"/>
      <c r="L503" s="364"/>
      <c r="M503" s="365"/>
      <c r="N503" s="361" t="s">
        <v>43</v>
      </c>
      <c r="O503" s="362"/>
      <c r="P503" s="362"/>
      <c r="Q503" s="362"/>
      <c r="R503" s="362"/>
      <c r="S503" s="362"/>
      <c r="T503" s="363"/>
      <c r="U503" s="43" t="s">
        <v>0</v>
      </c>
      <c r="V503" s="44">
        <f>IFERROR(SUM(V498:V501),"0")</f>
        <v>0</v>
      </c>
      <c r="W503" s="44">
        <f>IFERROR(SUM(W498:W501),"0")</f>
        <v>0</v>
      </c>
      <c r="X503" s="43"/>
      <c r="Y503" s="68"/>
      <c r="Z503" s="68"/>
    </row>
    <row r="504" spans="1:53" ht="14.25" customHeight="1" x14ac:dyDescent="0.25">
      <c r="A504" s="370" t="s">
        <v>81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67"/>
      <c r="Z504" s="67"/>
    </row>
    <row r="505" spans="1:53" ht="27" customHeight="1" x14ac:dyDescent="0.25">
      <c r="A505" s="64" t="s">
        <v>694</v>
      </c>
      <c r="B505" s="64" t="s">
        <v>695</v>
      </c>
      <c r="C505" s="37">
        <v>4301051310</v>
      </c>
      <c r="D505" s="356">
        <v>4680115880870</v>
      </c>
      <c r="E505" s="356"/>
      <c r="F505" s="63">
        <v>1.3</v>
      </c>
      <c r="G505" s="38">
        <v>6</v>
      </c>
      <c r="H505" s="63">
        <v>7.8</v>
      </c>
      <c r="I505" s="63">
        <v>8.3640000000000008</v>
      </c>
      <c r="J505" s="38">
        <v>56</v>
      </c>
      <c r="K505" s="38" t="s">
        <v>117</v>
      </c>
      <c r="L505" s="39" t="s">
        <v>136</v>
      </c>
      <c r="M505" s="38">
        <v>40</v>
      </c>
      <c r="N505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8"/>
      <c r="P505" s="358"/>
      <c r="Q505" s="358"/>
      <c r="R505" s="359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IFERROR(IF(W505=0,"",ROUNDUP(W505/H505,0)*0.02175),"")</f>
        <v/>
      </c>
      <c r="Y505" s="69" t="s">
        <v>48</v>
      </c>
      <c r="Z505" s="70" t="s">
        <v>48</v>
      </c>
      <c r="AD505" s="71"/>
      <c r="BA505" s="347" t="s">
        <v>66</v>
      </c>
    </row>
    <row r="506" spans="1:53" ht="27" customHeight="1" x14ac:dyDescent="0.25">
      <c r="A506" s="64" t="s">
        <v>696</v>
      </c>
      <c r="B506" s="64" t="s">
        <v>697</v>
      </c>
      <c r="C506" s="37">
        <v>4301051510</v>
      </c>
      <c r="D506" s="356">
        <v>4640242180540</v>
      </c>
      <c r="E506" s="356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117</v>
      </c>
      <c r="L506" s="39" t="s">
        <v>79</v>
      </c>
      <c r="M506" s="38">
        <v>30</v>
      </c>
      <c r="N506" s="372" t="s">
        <v>698</v>
      </c>
      <c r="O506" s="358"/>
      <c r="P506" s="358"/>
      <c r="Q506" s="358"/>
      <c r="R506" s="359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48" t="s">
        <v>66</v>
      </c>
    </row>
    <row r="507" spans="1:53" ht="27" customHeight="1" x14ac:dyDescent="0.25">
      <c r="A507" s="64" t="s">
        <v>699</v>
      </c>
      <c r="B507" s="64" t="s">
        <v>700</v>
      </c>
      <c r="C507" s="37">
        <v>4301051390</v>
      </c>
      <c r="D507" s="356">
        <v>4640242181233</v>
      </c>
      <c r="E507" s="356"/>
      <c r="F507" s="63">
        <v>0.3</v>
      </c>
      <c r="G507" s="38">
        <v>6</v>
      </c>
      <c r="H507" s="63">
        <v>1.8</v>
      </c>
      <c r="I507" s="63">
        <v>1.984</v>
      </c>
      <c r="J507" s="38">
        <v>234</v>
      </c>
      <c r="K507" s="38" t="s">
        <v>176</v>
      </c>
      <c r="L507" s="39" t="s">
        <v>79</v>
      </c>
      <c r="M507" s="38">
        <v>40</v>
      </c>
      <c r="N507" s="373" t="s">
        <v>701</v>
      </c>
      <c r="O507" s="358"/>
      <c r="P507" s="358"/>
      <c r="Q507" s="358"/>
      <c r="R507" s="359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702</v>
      </c>
      <c r="B508" s="64" t="s">
        <v>703</v>
      </c>
      <c r="C508" s="37">
        <v>4301051508</v>
      </c>
      <c r="D508" s="356">
        <v>4640242180557</v>
      </c>
      <c r="E508" s="356"/>
      <c r="F508" s="63">
        <v>0.5</v>
      </c>
      <c r="G508" s="38">
        <v>6</v>
      </c>
      <c r="H508" s="63">
        <v>3</v>
      </c>
      <c r="I508" s="63">
        <v>3.2839999999999998</v>
      </c>
      <c r="J508" s="38">
        <v>156</v>
      </c>
      <c r="K508" s="38" t="s">
        <v>80</v>
      </c>
      <c r="L508" s="39" t="s">
        <v>79</v>
      </c>
      <c r="M508" s="38">
        <v>30</v>
      </c>
      <c r="N508" s="357" t="s">
        <v>704</v>
      </c>
      <c r="O508" s="358"/>
      <c r="P508" s="358"/>
      <c r="Q508" s="358"/>
      <c r="R508" s="35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705</v>
      </c>
      <c r="B509" s="64" t="s">
        <v>706</v>
      </c>
      <c r="C509" s="37">
        <v>4301051448</v>
      </c>
      <c r="D509" s="356">
        <v>4640242181226</v>
      </c>
      <c r="E509" s="356"/>
      <c r="F509" s="63">
        <v>0.3</v>
      </c>
      <c r="G509" s="38">
        <v>6</v>
      </c>
      <c r="H509" s="63">
        <v>1.8</v>
      </c>
      <c r="I509" s="63">
        <v>1.972</v>
      </c>
      <c r="J509" s="38">
        <v>234</v>
      </c>
      <c r="K509" s="38" t="s">
        <v>176</v>
      </c>
      <c r="L509" s="39" t="s">
        <v>79</v>
      </c>
      <c r="M509" s="38">
        <v>30</v>
      </c>
      <c r="N509" s="360" t="s">
        <v>707</v>
      </c>
      <c r="O509" s="358"/>
      <c r="P509" s="358"/>
      <c r="Q509" s="358"/>
      <c r="R509" s="35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x14ac:dyDescent="0.2">
      <c r="A510" s="364"/>
      <c r="B510" s="364"/>
      <c r="C510" s="364"/>
      <c r="D510" s="364"/>
      <c r="E510" s="364"/>
      <c r="F510" s="364"/>
      <c r="G510" s="364"/>
      <c r="H510" s="364"/>
      <c r="I510" s="364"/>
      <c r="J510" s="364"/>
      <c r="K510" s="364"/>
      <c r="L510" s="364"/>
      <c r="M510" s="365"/>
      <c r="N510" s="361" t="s">
        <v>43</v>
      </c>
      <c r="O510" s="362"/>
      <c r="P510" s="362"/>
      <c r="Q510" s="362"/>
      <c r="R510" s="362"/>
      <c r="S510" s="362"/>
      <c r="T510" s="363"/>
      <c r="U510" s="43" t="s">
        <v>42</v>
      </c>
      <c r="V510" s="44">
        <f>IFERROR(V505/H505,"0")+IFERROR(V506/H506,"0")+IFERROR(V507/H507,"0")+IFERROR(V508/H508,"0")+IFERROR(V509/H509,"0")</f>
        <v>0</v>
      </c>
      <c r="W510" s="44">
        <f>IFERROR(W505/H505,"0")+IFERROR(W506/H506,"0")+IFERROR(W507/H507,"0")+IFERROR(W508/H508,"0")+IFERROR(W509/H509,"0")</f>
        <v>0</v>
      </c>
      <c r="X510" s="44">
        <f>IFERROR(IF(X505="",0,X505),"0")+IFERROR(IF(X506="",0,X506),"0")+IFERROR(IF(X507="",0,X507),"0")+IFERROR(IF(X508="",0,X508),"0")+IFERROR(IF(X509="",0,X509),"0")</f>
        <v>0</v>
      </c>
      <c r="Y510" s="68"/>
      <c r="Z510" s="68"/>
    </row>
    <row r="511" spans="1:53" x14ac:dyDescent="0.2">
      <c r="A511" s="364"/>
      <c r="B511" s="364"/>
      <c r="C511" s="364"/>
      <c r="D511" s="364"/>
      <c r="E511" s="364"/>
      <c r="F511" s="364"/>
      <c r="G511" s="364"/>
      <c r="H511" s="364"/>
      <c r="I511" s="364"/>
      <c r="J511" s="364"/>
      <c r="K511" s="364"/>
      <c r="L511" s="364"/>
      <c r="M511" s="365"/>
      <c r="N511" s="361" t="s">
        <v>43</v>
      </c>
      <c r="O511" s="362"/>
      <c r="P511" s="362"/>
      <c r="Q511" s="362"/>
      <c r="R511" s="362"/>
      <c r="S511" s="362"/>
      <c r="T511" s="363"/>
      <c r="U511" s="43" t="s">
        <v>0</v>
      </c>
      <c r="V511" s="44">
        <f>IFERROR(SUM(V505:V509),"0")</f>
        <v>0</v>
      </c>
      <c r="W511" s="44">
        <f>IFERROR(SUM(W505:W509),"0")</f>
        <v>0</v>
      </c>
      <c r="X511" s="43"/>
      <c r="Y511" s="68"/>
      <c r="Z511" s="68"/>
    </row>
    <row r="512" spans="1:53" ht="15" customHeight="1" x14ac:dyDescent="0.2">
      <c r="A512" s="364"/>
      <c r="B512" s="364"/>
      <c r="C512" s="364"/>
      <c r="D512" s="364"/>
      <c r="E512" s="364"/>
      <c r="F512" s="364"/>
      <c r="G512" s="364"/>
      <c r="H512" s="364"/>
      <c r="I512" s="364"/>
      <c r="J512" s="364"/>
      <c r="K512" s="364"/>
      <c r="L512" s="364"/>
      <c r="M512" s="369"/>
      <c r="N512" s="366" t="s">
        <v>36</v>
      </c>
      <c r="O512" s="367"/>
      <c r="P512" s="367"/>
      <c r="Q512" s="367"/>
      <c r="R512" s="367"/>
      <c r="S512" s="367"/>
      <c r="T512" s="368"/>
      <c r="U512" s="43" t="s">
        <v>0</v>
      </c>
      <c r="V512" s="44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0</v>
      </c>
      <c r="W512" s="44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0</v>
      </c>
      <c r="X512" s="43"/>
      <c r="Y512" s="68"/>
      <c r="Z512" s="68"/>
    </row>
    <row r="513" spans="1:29" x14ac:dyDescent="0.2">
      <c r="A513" s="364"/>
      <c r="B513" s="364"/>
      <c r="C513" s="364"/>
      <c r="D513" s="364"/>
      <c r="E513" s="364"/>
      <c r="F513" s="364"/>
      <c r="G513" s="364"/>
      <c r="H513" s="364"/>
      <c r="I513" s="364"/>
      <c r="J513" s="364"/>
      <c r="K513" s="364"/>
      <c r="L513" s="364"/>
      <c r="M513" s="369"/>
      <c r="N513" s="366" t="s">
        <v>37</v>
      </c>
      <c r="O513" s="367"/>
      <c r="P513" s="367"/>
      <c r="Q513" s="367"/>
      <c r="R513" s="367"/>
      <c r="S513" s="367"/>
      <c r="T513" s="368"/>
      <c r="U513" s="43" t="s">
        <v>0</v>
      </c>
      <c r="V513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0</v>
      </c>
      <c r="W513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0</v>
      </c>
      <c r="X513" s="43"/>
      <c r="Y513" s="68"/>
      <c r="Z513" s="68"/>
    </row>
    <row r="514" spans="1:29" x14ac:dyDescent="0.2">
      <c r="A514" s="364"/>
      <c r="B514" s="364"/>
      <c r="C514" s="364"/>
      <c r="D514" s="364"/>
      <c r="E514" s="364"/>
      <c r="F514" s="364"/>
      <c r="G514" s="364"/>
      <c r="H514" s="364"/>
      <c r="I514" s="364"/>
      <c r="J514" s="364"/>
      <c r="K514" s="364"/>
      <c r="L514" s="364"/>
      <c r="M514" s="369"/>
      <c r="N514" s="366" t="s">
        <v>38</v>
      </c>
      <c r="O514" s="367"/>
      <c r="P514" s="367"/>
      <c r="Q514" s="367"/>
      <c r="R514" s="367"/>
      <c r="S514" s="367"/>
      <c r="T514" s="368"/>
      <c r="U514" s="43" t="s">
        <v>23</v>
      </c>
      <c r="V514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0</v>
      </c>
      <c r="W514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0</v>
      </c>
      <c r="X514" s="43"/>
      <c r="Y514" s="68"/>
      <c r="Z514" s="68"/>
    </row>
    <row r="515" spans="1:29" x14ac:dyDescent="0.2">
      <c r="A515" s="364"/>
      <c r="B515" s="364"/>
      <c r="C515" s="364"/>
      <c r="D515" s="364"/>
      <c r="E515" s="364"/>
      <c r="F515" s="364"/>
      <c r="G515" s="364"/>
      <c r="H515" s="364"/>
      <c r="I515" s="364"/>
      <c r="J515" s="364"/>
      <c r="K515" s="364"/>
      <c r="L515" s="364"/>
      <c r="M515" s="369"/>
      <c r="N515" s="366" t="s">
        <v>39</v>
      </c>
      <c r="O515" s="367"/>
      <c r="P515" s="367"/>
      <c r="Q515" s="367"/>
      <c r="R515" s="367"/>
      <c r="S515" s="367"/>
      <c r="T515" s="368"/>
      <c r="U515" s="43" t="s">
        <v>0</v>
      </c>
      <c r="V515" s="44">
        <f>GrossWeightTotal+PalletQtyTotal*25</f>
        <v>0</v>
      </c>
      <c r="W515" s="44">
        <f>GrossWeightTotalR+PalletQtyTotalR*25</f>
        <v>0</v>
      </c>
      <c r="X515" s="43"/>
      <c r="Y515" s="68"/>
      <c r="Z515" s="68"/>
    </row>
    <row r="516" spans="1:29" x14ac:dyDescent="0.2">
      <c r="A516" s="364"/>
      <c r="B516" s="364"/>
      <c r="C516" s="364"/>
      <c r="D516" s="364"/>
      <c r="E516" s="364"/>
      <c r="F516" s="364"/>
      <c r="G516" s="364"/>
      <c r="H516" s="364"/>
      <c r="I516" s="364"/>
      <c r="J516" s="364"/>
      <c r="K516" s="364"/>
      <c r="L516" s="364"/>
      <c r="M516" s="369"/>
      <c r="N516" s="366" t="s">
        <v>40</v>
      </c>
      <c r="O516" s="367"/>
      <c r="P516" s="367"/>
      <c r="Q516" s="367"/>
      <c r="R516" s="367"/>
      <c r="S516" s="367"/>
      <c r="T516" s="368"/>
      <c r="U516" s="43" t="s">
        <v>23</v>
      </c>
      <c r="V516" s="44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0</v>
      </c>
      <c r="W516" s="44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0</v>
      </c>
      <c r="X516" s="43"/>
      <c r="Y516" s="68"/>
      <c r="Z516" s="68"/>
    </row>
    <row r="517" spans="1:29" ht="14.25" x14ac:dyDescent="0.2">
      <c r="A517" s="364"/>
      <c r="B517" s="364"/>
      <c r="C517" s="364"/>
      <c r="D517" s="364"/>
      <c r="E517" s="364"/>
      <c r="F517" s="364"/>
      <c r="G517" s="364"/>
      <c r="H517" s="364"/>
      <c r="I517" s="364"/>
      <c r="J517" s="364"/>
      <c r="K517" s="364"/>
      <c r="L517" s="364"/>
      <c r="M517" s="369"/>
      <c r="N517" s="366" t="s">
        <v>41</v>
      </c>
      <c r="O517" s="367"/>
      <c r="P517" s="367"/>
      <c r="Q517" s="367"/>
      <c r="R517" s="367"/>
      <c r="S517" s="367"/>
      <c r="T517" s="368"/>
      <c r="U517" s="46" t="s">
        <v>54</v>
      </c>
      <c r="V517" s="43"/>
      <c r="W517" s="43"/>
      <c r="X517" s="43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0</v>
      </c>
      <c r="Y517" s="68"/>
      <c r="Z517" s="68"/>
    </row>
    <row r="518" spans="1:29" ht="13.5" thickBot="1" x14ac:dyDescent="0.25"/>
    <row r="519" spans="1:29" ht="27" thickTop="1" thickBot="1" x14ac:dyDescent="0.25">
      <c r="A519" s="47" t="s">
        <v>9</v>
      </c>
      <c r="B519" s="72" t="s">
        <v>75</v>
      </c>
      <c r="C519" s="352" t="s">
        <v>111</v>
      </c>
      <c r="D519" s="352" t="s">
        <v>111</v>
      </c>
      <c r="E519" s="352" t="s">
        <v>111</v>
      </c>
      <c r="F519" s="352" t="s">
        <v>111</v>
      </c>
      <c r="G519" s="352" t="s">
        <v>235</v>
      </c>
      <c r="H519" s="352" t="s">
        <v>235</v>
      </c>
      <c r="I519" s="352" t="s">
        <v>235</v>
      </c>
      <c r="J519" s="352" t="s">
        <v>235</v>
      </c>
      <c r="K519" s="353"/>
      <c r="L519" s="352" t="s">
        <v>235</v>
      </c>
      <c r="M519" s="352" t="s">
        <v>235</v>
      </c>
      <c r="N519" s="352" t="s">
        <v>235</v>
      </c>
      <c r="O519" s="352" t="s">
        <v>235</v>
      </c>
      <c r="P519" s="72" t="s">
        <v>470</v>
      </c>
      <c r="Q519" s="352" t="s">
        <v>474</v>
      </c>
      <c r="R519" s="352" t="s">
        <v>474</v>
      </c>
      <c r="S519" s="352" t="s">
        <v>527</v>
      </c>
      <c r="T519" s="352" t="s">
        <v>527</v>
      </c>
      <c r="U519" s="72" t="s">
        <v>601</v>
      </c>
      <c r="V519" s="72" t="s">
        <v>656</v>
      </c>
      <c r="Z519" s="61"/>
      <c r="AC519" s="1"/>
    </row>
    <row r="520" spans="1:29" ht="14.25" customHeight="1" thickTop="1" x14ac:dyDescent="0.2">
      <c r="A520" s="354" t="s">
        <v>10</v>
      </c>
      <c r="B520" s="352" t="s">
        <v>75</v>
      </c>
      <c r="C520" s="352" t="s">
        <v>112</v>
      </c>
      <c r="D520" s="352" t="s">
        <v>120</v>
      </c>
      <c r="E520" s="352" t="s">
        <v>111</v>
      </c>
      <c r="F520" s="352" t="s">
        <v>227</v>
      </c>
      <c r="G520" s="352" t="s">
        <v>236</v>
      </c>
      <c r="H520" s="352" t="s">
        <v>243</v>
      </c>
      <c r="I520" s="352" t="s">
        <v>262</v>
      </c>
      <c r="J520" s="352" t="s">
        <v>321</v>
      </c>
      <c r="K520" s="1"/>
      <c r="L520" s="352" t="s">
        <v>342</v>
      </c>
      <c r="M520" s="352" t="s">
        <v>361</v>
      </c>
      <c r="N520" s="352" t="s">
        <v>439</v>
      </c>
      <c r="O520" s="352" t="s">
        <v>457</v>
      </c>
      <c r="P520" s="352" t="s">
        <v>471</v>
      </c>
      <c r="Q520" s="352" t="s">
        <v>475</v>
      </c>
      <c r="R520" s="352" t="s">
        <v>502</v>
      </c>
      <c r="S520" s="352" t="s">
        <v>528</v>
      </c>
      <c r="T520" s="352" t="s">
        <v>577</v>
      </c>
      <c r="U520" s="352" t="s">
        <v>601</v>
      </c>
      <c r="V520" s="352" t="s">
        <v>657</v>
      </c>
      <c r="Z520" s="61"/>
      <c r="AC520" s="1"/>
    </row>
    <row r="521" spans="1:29" ht="13.5" thickBot="1" x14ac:dyDescent="0.25">
      <c r="A521" s="355"/>
      <c r="B521" s="352"/>
      <c r="C521" s="352"/>
      <c r="D521" s="352"/>
      <c r="E521" s="352"/>
      <c r="F521" s="352"/>
      <c r="G521" s="352"/>
      <c r="H521" s="352"/>
      <c r="I521" s="352"/>
      <c r="J521" s="352"/>
      <c r="K521" s="1"/>
      <c r="L521" s="352"/>
      <c r="M521" s="352"/>
      <c r="N521" s="352"/>
      <c r="O521" s="352"/>
      <c r="P521" s="352"/>
      <c r="Q521" s="352"/>
      <c r="R521" s="352"/>
      <c r="S521" s="352"/>
      <c r="T521" s="352"/>
      <c r="U521" s="352"/>
      <c r="V521" s="352"/>
      <c r="Z521" s="61"/>
      <c r="AC521" s="1"/>
    </row>
    <row r="522" spans="1:29" ht="18" thickTop="1" thickBot="1" x14ac:dyDescent="0.25">
      <c r="A522" s="47" t="s">
        <v>13</v>
      </c>
      <c r="B522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53">
        <f>IFERROR(W51*1,"0")+IFERROR(W52*1,"0")</f>
        <v>0</v>
      </c>
      <c r="D522" s="53">
        <f>IFERROR(W57*1,"0")+IFERROR(W58*1,"0")+IFERROR(W59*1,"0")+IFERROR(W60*1,"0")</f>
        <v>0</v>
      </c>
      <c r="E522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2" s="53">
        <f>IFERROR(W130*1,"0")+IFERROR(W131*1,"0")+IFERROR(W132*1,"0")+IFERROR(W133*1,"0")</f>
        <v>0</v>
      </c>
      <c r="G522" s="53">
        <f>IFERROR(W139*1,"0")+IFERROR(W140*1,"0")+IFERROR(W141*1,"0")</f>
        <v>0</v>
      </c>
      <c r="H522" s="53">
        <f>IFERROR(W146*1,"0")+IFERROR(W147*1,"0")+IFERROR(W148*1,"0")+IFERROR(W149*1,"0")+IFERROR(W150*1,"0")+IFERROR(W151*1,"0")+IFERROR(W152*1,"0")+IFERROR(W153*1,"0")+IFERROR(W154*1,"0")</f>
        <v>0</v>
      </c>
      <c r="I522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2" s="53">
        <f>IFERROR(W204*1,"0")+IFERROR(W205*1,"0")+IFERROR(W206*1,"0")+IFERROR(W207*1,"0")+IFERROR(W208*1,"0")+IFERROR(W209*1,"0")+IFERROR(W213*1,"0")</f>
        <v>0</v>
      </c>
      <c r="K522" s="1"/>
      <c r="L522" s="53">
        <f>IFERROR(W218*1,"0")+IFERROR(W219*1,"0")+IFERROR(W220*1,"0")+IFERROR(W221*1,"0")+IFERROR(W222*1,"0")+IFERROR(W223*1,"0")</f>
        <v>0</v>
      </c>
      <c r="M522" s="53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2" s="53">
        <f>IFERROR(W287*1,"0")+IFERROR(W288*1,"0")+IFERROR(W289*1,"0")+IFERROR(W290*1,"0")+IFERROR(W291*1,"0")+IFERROR(W292*1,"0")+IFERROR(W293*1,"0")+IFERROR(W294*1,"0")+IFERROR(W298*1,"0")+IFERROR(W299*1,"0")</f>
        <v>0</v>
      </c>
      <c r="O522" s="53">
        <f>IFERROR(W304*1,"0")+IFERROR(W308*1,"0")+IFERROR(W309*1,"0")+IFERROR(W310*1,"0")+IFERROR(W314*1,"0")+IFERROR(W318*1,"0")</f>
        <v>0</v>
      </c>
      <c r="P522" s="53">
        <f>IFERROR(W324*1,"0")</f>
        <v>0</v>
      </c>
      <c r="Q522" s="53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0</v>
      </c>
      <c r="R522" s="53">
        <f>IFERROR(W357*1,"0")+IFERROR(W358*1,"0")+IFERROR(W359*1,"0")+IFERROR(W360*1,"0")+IFERROR(W361*1,"0")+IFERROR(W365*1,"0")+IFERROR(W366*1,"0")+IFERROR(W370*1,"0")+IFERROR(W371*1,"0")+IFERROR(W372*1,"0")+IFERROR(W373*1,"0")+IFERROR(W377*1,"0")</f>
        <v>0</v>
      </c>
      <c r="S522" s="53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0</v>
      </c>
      <c r="T522" s="53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53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0</v>
      </c>
      <c r="V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61"/>
      <c r="AC522" s="1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D281:E281"/>
    <mergeCell ref="N281:R281"/>
    <mergeCell ref="D282:E282"/>
    <mergeCell ref="N282:R282"/>
    <mergeCell ref="N283:T283"/>
    <mergeCell ref="A283:M284"/>
    <mergeCell ref="N284:T284"/>
    <mergeCell ref="A285:X285"/>
    <mergeCell ref="A286:X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N295:T295"/>
    <mergeCell ref="A295:M296"/>
    <mergeCell ref="N296:T296"/>
    <mergeCell ref="A297:X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A303:X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N325:T325"/>
    <mergeCell ref="A325:M326"/>
    <mergeCell ref="N326:T326"/>
    <mergeCell ref="A327:X327"/>
    <mergeCell ref="A328:X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N349:T349"/>
    <mergeCell ref="A349:M350"/>
    <mergeCell ref="N350:T350"/>
    <mergeCell ref="A351:X351"/>
    <mergeCell ref="D352:E352"/>
    <mergeCell ref="N352:R352"/>
    <mergeCell ref="N353:T353"/>
    <mergeCell ref="A353:M354"/>
    <mergeCell ref="N354:T354"/>
    <mergeCell ref="A355:X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N378:T378"/>
    <mergeCell ref="A378:M379"/>
    <mergeCell ref="N379:T379"/>
    <mergeCell ref="A380:X380"/>
    <mergeCell ref="A381:X381"/>
    <mergeCell ref="A382:X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N465:T465"/>
    <mergeCell ref="A465:M466"/>
    <mergeCell ref="N466:T466"/>
    <mergeCell ref="A467:X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A482:X482"/>
    <mergeCell ref="A483:X483"/>
    <mergeCell ref="D484:E484"/>
    <mergeCell ref="N484:R484"/>
    <mergeCell ref="D485:E485"/>
    <mergeCell ref="N485:R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D492:E492"/>
    <mergeCell ref="N492:R492"/>
    <mergeCell ref="D493:E493"/>
    <mergeCell ref="N493:R493"/>
    <mergeCell ref="D494:E494"/>
    <mergeCell ref="N494:R494"/>
    <mergeCell ref="N495:T495"/>
    <mergeCell ref="A495:M496"/>
    <mergeCell ref="N496:T496"/>
    <mergeCell ref="A497:X497"/>
    <mergeCell ref="D498:E498"/>
    <mergeCell ref="N498:R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T520:T521"/>
    <mergeCell ref="D508:E508"/>
    <mergeCell ref="N508:R508"/>
    <mergeCell ref="D509:E509"/>
    <mergeCell ref="N509:R509"/>
    <mergeCell ref="N510:T510"/>
    <mergeCell ref="A510:M511"/>
    <mergeCell ref="N511:T511"/>
    <mergeCell ref="N512:T512"/>
    <mergeCell ref="A512:M517"/>
    <mergeCell ref="N513:T513"/>
    <mergeCell ref="N514:T514"/>
    <mergeCell ref="N515:T515"/>
    <mergeCell ref="N516:T516"/>
    <mergeCell ref="N517:T517"/>
    <mergeCell ref="U520:U521"/>
    <mergeCell ref="V520:V521"/>
    <mergeCell ref="C519:F519"/>
    <mergeCell ref="G519:O519"/>
    <mergeCell ref="Q519:R519"/>
    <mergeCell ref="S519:T519"/>
    <mergeCell ref="A520:A521"/>
    <mergeCell ref="B520:B521"/>
    <mergeCell ref="C520:C521"/>
    <mergeCell ref="D520:D521"/>
    <mergeCell ref="E520:E521"/>
    <mergeCell ref="F520:F521"/>
    <mergeCell ref="G520:G521"/>
    <mergeCell ref="H520:H521"/>
    <mergeCell ref="I520:I521"/>
    <mergeCell ref="J520:J521"/>
    <mergeCell ref="L520:L521"/>
    <mergeCell ref="M520:M521"/>
    <mergeCell ref="N520:N521"/>
    <mergeCell ref="O520:O521"/>
    <mergeCell ref="P520:P521"/>
    <mergeCell ref="Q520:Q521"/>
    <mergeCell ref="R520:R521"/>
    <mergeCell ref="S520:S52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9"/>
    </row>
    <row r="3" spans="2:8" x14ac:dyDescent="0.2">
      <c r="B3" s="54" t="s">
        <v>709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711</v>
      </c>
      <c r="C6" s="54" t="s">
        <v>712</v>
      </c>
      <c r="D6" s="54" t="s">
        <v>713</v>
      </c>
      <c r="E6" s="54" t="s">
        <v>48</v>
      </c>
    </row>
    <row r="7" spans="2:8" x14ac:dyDescent="0.2">
      <c r="B7" s="54" t="s">
        <v>714</v>
      </c>
      <c r="C7" s="54" t="s">
        <v>715</v>
      </c>
      <c r="D7" s="54" t="s">
        <v>716</v>
      </c>
      <c r="E7" s="54" t="s">
        <v>48</v>
      </c>
    </row>
    <row r="8" spans="2:8" x14ac:dyDescent="0.2">
      <c r="B8" s="54" t="s">
        <v>717</v>
      </c>
      <c r="C8" s="54" t="s">
        <v>718</v>
      </c>
      <c r="D8" s="54" t="s">
        <v>719</v>
      </c>
      <c r="E8" s="54" t="s">
        <v>48</v>
      </c>
    </row>
    <row r="9" spans="2:8" x14ac:dyDescent="0.2">
      <c r="B9" s="54" t="s">
        <v>720</v>
      </c>
      <c r="C9" s="54" t="s">
        <v>721</v>
      </c>
      <c r="D9" s="54" t="s">
        <v>722</v>
      </c>
      <c r="E9" s="54" t="s">
        <v>48</v>
      </c>
    </row>
    <row r="10" spans="2:8" x14ac:dyDescent="0.2">
      <c r="B10" s="54" t="s">
        <v>723</v>
      </c>
      <c r="C10" s="54" t="s">
        <v>724</v>
      </c>
      <c r="D10" s="54" t="s">
        <v>725</v>
      </c>
      <c r="E10" s="54" t="s">
        <v>48</v>
      </c>
    </row>
    <row r="12" spans="2:8" x14ac:dyDescent="0.2">
      <c r="B12" s="54" t="s">
        <v>726</v>
      </c>
      <c r="C12" s="54" t="s">
        <v>712</v>
      </c>
      <c r="D12" s="54" t="s">
        <v>48</v>
      </c>
      <c r="E12" s="54" t="s">
        <v>48</v>
      </c>
    </row>
    <row r="14" spans="2:8" x14ac:dyDescent="0.2">
      <c r="B14" s="54" t="s">
        <v>727</v>
      </c>
      <c r="C14" s="54" t="s">
        <v>715</v>
      </c>
      <c r="D14" s="54" t="s">
        <v>48</v>
      </c>
      <c r="E14" s="54" t="s">
        <v>48</v>
      </c>
    </row>
    <row r="16" spans="2:8" x14ac:dyDescent="0.2">
      <c r="B16" s="54" t="s">
        <v>728</v>
      </c>
      <c r="C16" s="54" t="s">
        <v>718</v>
      </c>
      <c r="D16" s="54" t="s">
        <v>48</v>
      </c>
      <c r="E16" s="54" t="s">
        <v>48</v>
      </c>
    </row>
    <row r="18" spans="2:5" x14ac:dyDescent="0.2">
      <c r="B18" s="54" t="s">
        <v>729</v>
      </c>
      <c r="C18" s="54" t="s">
        <v>721</v>
      </c>
      <c r="D18" s="54" t="s">
        <v>48</v>
      </c>
      <c r="E18" s="54" t="s">
        <v>48</v>
      </c>
    </row>
    <row r="20" spans="2:5" x14ac:dyDescent="0.2">
      <c r="B20" s="54" t="s">
        <v>730</v>
      </c>
      <c r="C20" s="54" t="s">
        <v>724</v>
      </c>
      <c r="D20" s="54" t="s">
        <v>48</v>
      </c>
      <c r="E20" s="54" t="s">
        <v>48</v>
      </c>
    </row>
    <row r="22" spans="2:5" x14ac:dyDescent="0.2">
      <c r="B22" s="54" t="s">
        <v>731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732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733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741</v>
      </c>
      <c r="C32" s="54" t="s">
        <v>48</v>
      </c>
      <c r="D32" s="54" t="s">
        <v>48</v>
      </c>
      <c r="E32" s="54" t="s">
        <v>48</v>
      </c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1166</vt:i4>
      </vt:variant>
    </vt:vector>
  </HeadingPairs>
  <TitlesOfParts>
    <vt:vector size="11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2024-03-14T06:22:57Z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