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12763CC1-9C7C-48B3-A80A-5A186685B7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заказа'!$B$18:$X$519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6" i="2" l="1"/>
  <c r="V515" i="2"/>
  <c r="V513" i="2"/>
  <c r="V512" i="2"/>
  <c r="W511" i="2"/>
  <c r="X511" i="2" s="1"/>
  <c r="W510" i="2"/>
  <c r="X510" i="2" s="1"/>
  <c r="W509" i="2"/>
  <c r="X509" i="2" s="1"/>
  <c r="W508" i="2"/>
  <c r="X508" i="2" s="1"/>
  <c r="W507" i="2"/>
  <c r="X507" i="2" s="1"/>
  <c r="N507" i="2"/>
  <c r="V505" i="2"/>
  <c r="V504" i="2"/>
  <c r="W503" i="2"/>
  <c r="X503" i="2" s="1"/>
  <c r="W502" i="2"/>
  <c r="X502" i="2" s="1"/>
  <c r="W501" i="2"/>
  <c r="X501" i="2" s="1"/>
  <c r="W500" i="2"/>
  <c r="X500" i="2" s="1"/>
  <c r="V498" i="2"/>
  <c r="V497" i="2"/>
  <c r="W496" i="2"/>
  <c r="X496" i="2" s="1"/>
  <c r="W495" i="2"/>
  <c r="X495" i="2" s="1"/>
  <c r="W494" i="2"/>
  <c r="V492" i="2"/>
  <c r="V491" i="2"/>
  <c r="X490" i="2"/>
  <c r="W490" i="2"/>
  <c r="W489" i="2"/>
  <c r="X489" i="2" s="1"/>
  <c r="W488" i="2"/>
  <c r="X488" i="2" s="1"/>
  <c r="X487" i="2"/>
  <c r="W487" i="2"/>
  <c r="W486" i="2"/>
  <c r="V524" i="2" s="1"/>
  <c r="V482" i="2"/>
  <c r="V481" i="2"/>
  <c r="W480" i="2"/>
  <c r="X480" i="2" s="1"/>
  <c r="N480" i="2"/>
  <c r="W479" i="2"/>
  <c r="W481" i="2" s="1"/>
  <c r="N479" i="2"/>
  <c r="V477" i="2"/>
  <c r="V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N471" i="2"/>
  <c r="W470" i="2"/>
  <c r="N470" i="2"/>
  <c r="V468" i="2"/>
  <c r="V467" i="2"/>
  <c r="W466" i="2"/>
  <c r="X466" i="2" s="1"/>
  <c r="N466" i="2"/>
  <c r="W465" i="2"/>
  <c r="W468" i="2" s="1"/>
  <c r="N465" i="2"/>
  <c r="V463" i="2"/>
  <c r="V462" i="2"/>
  <c r="W461" i="2"/>
  <c r="X461" i="2" s="1"/>
  <c r="W460" i="2"/>
  <c r="X460" i="2" s="1"/>
  <c r="N460" i="2"/>
  <c r="W459" i="2"/>
  <c r="X459" i="2" s="1"/>
  <c r="W458" i="2"/>
  <c r="X458" i="2" s="1"/>
  <c r="W457" i="2"/>
  <c r="X457" i="2" s="1"/>
  <c r="N457" i="2"/>
  <c r="W456" i="2"/>
  <c r="X456" i="2" s="1"/>
  <c r="W455" i="2"/>
  <c r="X455" i="2" s="1"/>
  <c r="W454" i="2"/>
  <c r="X454" i="2" s="1"/>
  <c r="W453" i="2"/>
  <c r="X453" i="2" s="1"/>
  <c r="W452" i="2"/>
  <c r="X452" i="2" s="1"/>
  <c r="W451" i="2"/>
  <c r="X451" i="2" s="1"/>
  <c r="N451" i="2"/>
  <c r="W450" i="2"/>
  <c r="X450" i="2" s="1"/>
  <c r="W449" i="2"/>
  <c r="X449" i="2" s="1"/>
  <c r="V445" i="2"/>
  <c r="V444" i="2"/>
  <c r="W443" i="2"/>
  <c r="W444" i="2" s="1"/>
  <c r="N443" i="2"/>
  <c r="V441" i="2"/>
  <c r="V440" i="2"/>
  <c r="W439" i="2"/>
  <c r="W440" i="2" s="1"/>
  <c r="N439" i="2"/>
  <c r="V437" i="2"/>
  <c r="V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N429" i="2"/>
  <c r="V427" i="2"/>
  <c r="V426" i="2"/>
  <c r="W425" i="2"/>
  <c r="N425" i="2"/>
  <c r="W424" i="2"/>
  <c r="X424" i="2" s="1"/>
  <c r="N424" i="2"/>
  <c r="V421" i="2"/>
  <c r="V420" i="2"/>
  <c r="W419" i="2"/>
  <c r="X419" i="2" s="1"/>
  <c r="N419" i="2"/>
  <c r="W418" i="2"/>
  <c r="X418" i="2" s="1"/>
  <c r="N418" i="2"/>
  <c r="W417" i="2"/>
  <c r="X417" i="2" s="1"/>
  <c r="N417" i="2"/>
  <c r="V415" i="2"/>
  <c r="V414" i="2"/>
  <c r="W413" i="2"/>
  <c r="W414" i="2" s="1"/>
  <c r="N413" i="2"/>
  <c r="V411" i="2"/>
  <c r="V410" i="2"/>
  <c r="W409" i="2"/>
  <c r="X409" i="2" s="1"/>
  <c r="N409" i="2"/>
  <c r="W408" i="2"/>
  <c r="X408" i="2" s="1"/>
  <c r="N408" i="2"/>
  <c r="W407" i="2"/>
  <c r="X407" i="2" s="1"/>
  <c r="N407" i="2"/>
  <c r="W406" i="2"/>
  <c r="X406" i="2" s="1"/>
  <c r="N406" i="2"/>
  <c r="V404" i="2"/>
  <c r="V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V388" i="2"/>
  <c r="V387" i="2"/>
  <c r="W386" i="2"/>
  <c r="X386" i="2" s="1"/>
  <c r="N386" i="2"/>
  <c r="W385" i="2"/>
  <c r="W388" i="2" s="1"/>
  <c r="N385" i="2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N368" i="2"/>
  <c r="W367" i="2"/>
  <c r="W370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W359" i="2"/>
  <c r="X359" i="2" s="1"/>
  <c r="N359" i="2"/>
  <c r="V356" i="2"/>
  <c r="V355" i="2"/>
  <c r="W354" i="2"/>
  <c r="X354" i="2" s="1"/>
  <c r="X355" i="2" s="1"/>
  <c r="N354" i="2"/>
  <c r="V352" i="2"/>
  <c r="V351" i="2"/>
  <c r="W350" i="2"/>
  <c r="N350" i="2"/>
  <c r="W349" i="2"/>
  <c r="X349" i="2" s="1"/>
  <c r="V347" i="2"/>
  <c r="V346" i="2"/>
  <c r="W345" i="2"/>
  <c r="X345" i="2" s="1"/>
  <c r="N345" i="2"/>
  <c r="W344" i="2"/>
  <c r="X344" i="2" s="1"/>
  <c r="N344" i="2"/>
  <c r="W343" i="2"/>
  <c r="X343" i="2" s="1"/>
  <c r="N343" i="2"/>
  <c r="V341" i="2"/>
  <c r="V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W332" i="2"/>
  <c r="X332" i="2" s="1"/>
  <c r="N332" i="2"/>
  <c r="V328" i="2"/>
  <c r="V327" i="2"/>
  <c r="W326" i="2"/>
  <c r="W327" i="2" s="1"/>
  <c r="N326" i="2"/>
  <c r="V322" i="2"/>
  <c r="V321" i="2"/>
  <c r="W320" i="2"/>
  <c r="W321" i="2" s="1"/>
  <c r="N320" i="2"/>
  <c r="V318" i="2"/>
  <c r="V317" i="2"/>
  <c r="W316" i="2"/>
  <c r="W318" i="2" s="1"/>
  <c r="N316" i="2"/>
  <c r="V314" i="2"/>
  <c r="V313" i="2"/>
  <c r="W312" i="2"/>
  <c r="X312" i="2" s="1"/>
  <c r="N312" i="2"/>
  <c r="W311" i="2"/>
  <c r="X311" i="2" s="1"/>
  <c r="N311" i="2"/>
  <c r="W310" i="2"/>
  <c r="W313" i="2" s="1"/>
  <c r="N310" i="2"/>
  <c r="V308" i="2"/>
  <c r="V307" i="2"/>
  <c r="W306" i="2"/>
  <c r="O524" i="2" s="1"/>
  <c r="N306" i="2"/>
  <c r="V303" i="2"/>
  <c r="V302" i="2"/>
  <c r="W301" i="2"/>
  <c r="X301" i="2" s="1"/>
  <c r="N301" i="2"/>
  <c r="W300" i="2"/>
  <c r="X300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N289" i="2"/>
  <c r="V286" i="2"/>
  <c r="V285" i="2"/>
  <c r="W284" i="2"/>
  <c r="X284" i="2" s="1"/>
  <c r="N284" i="2"/>
  <c r="W283" i="2"/>
  <c r="N283" i="2"/>
  <c r="W282" i="2"/>
  <c r="X282" i="2" s="1"/>
  <c r="N282" i="2"/>
  <c r="V280" i="2"/>
  <c r="V279" i="2"/>
  <c r="W278" i="2"/>
  <c r="X278" i="2" s="1"/>
  <c r="N278" i="2"/>
  <c r="W277" i="2"/>
  <c r="X277" i="2" s="1"/>
  <c r="W276" i="2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X261" i="2" s="1"/>
  <c r="N261" i="2"/>
  <c r="W260" i="2"/>
  <c r="N260" i="2"/>
  <c r="W259" i="2"/>
  <c r="W267" i="2" s="1"/>
  <c r="N259" i="2"/>
  <c r="V257" i="2"/>
  <c r="V256" i="2"/>
  <c r="W255" i="2"/>
  <c r="X255" i="2" s="1"/>
  <c r="N255" i="2"/>
  <c r="W254" i="2"/>
  <c r="X254" i="2" s="1"/>
  <c r="N254" i="2"/>
  <c r="W253" i="2"/>
  <c r="X253" i="2" s="1"/>
  <c r="N253" i="2"/>
  <c r="W252" i="2"/>
  <c r="X252" i="2" s="1"/>
  <c r="N252" i="2"/>
  <c r="V250" i="2"/>
  <c r="V249" i="2"/>
  <c r="W248" i="2"/>
  <c r="W250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N232" i="2"/>
  <c r="W231" i="2"/>
  <c r="X231" i="2" s="1"/>
  <c r="N231" i="2"/>
  <c r="W230" i="2"/>
  <c r="X230" i="2" s="1"/>
  <c r="N230" i="2"/>
  <c r="V227" i="2"/>
  <c r="V226" i="2"/>
  <c r="W225" i="2"/>
  <c r="X225" i="2" s="1"/>
  <c r="W224" i="2"/>
  <c r="X224" i="2" s="1"/>
  <c r="W223" i="2"/>
  <c r="X223" i="2" s="1"/>
  <c r="W222" i="2"/>
  <c r="X222" i="2" s="1"/>
  <c r="W221" i="2"/>
  <c r="X221" i="2" s="1"/>
  <c r="W220" i="2"/>
  <c r="X220" i="2" s="1"/>
  <c r="V217" i="2"/>
  <c r="V216" i="2"/>
  <c r="W215" i="2"/>
  <c r="W216" i="2" s="1"/>
  <c r="N215" i="2"/>
  <c r="V213" i="2"/>
  <c r="V212" i="2"/>
  <c r="W211" i="2"/>
  <c r="X211" i="2" s="1"/>
  <c r="W210" i="2"/>
  <c r="X210" i="2" s="1"/>
  <c r="W209" i="2"/>
  <c r="X209" i="2" s="1"/>
  <c r="W208" i="2"/>
  <c r="X208" i="2" s="1"/>
  <c r="W207" i="2"/>
  <c r="X207" i="2" s="1"/>
  <c r="W206" i="2"/>
  <c r="V203" i="2"/>
  <c r="V202" i="2"/>
  <c r="W201" i="2"/>
  <c r="X201" i="2" s="1"/>
  <c r="N201" i="2"/>
  <c r="W200" i="2"/>
  <c r="X200" i="2" s="1"/>
  <c r="N200" i="2"/>
  <c r="W199" i="2"/>
  <c r="N199" i="2"/>
  <c r="W198" i="2"/>
  <c r="X198" i="2" s="1"/>
  <c r="N198" i="2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W176" i="2" s="1"/>
  <c r="N171" i="2"/>
  <c r="V169" i="2"/>
  <c r="V168" i="2"/>
  <c r="W167" i="2"/>
  <c r="X167" i="2" s="1"/>
  <c r="N167" i="2"/>
  <c r="W166" i="2"/>
  <c r="X166" i="2" s="1"/>
  <c r="N166" i="2"/>
  <c r="V164" i="2"/>
  <c r="V163" i="2"/>
  <c r="W162" i="2"/>
  <c r="X162" i="2" s="1"/>
  <c r="N162" i="2"/>
  <c r="W161" i="2"/>
  <c r="X161" i="2" s="1"/>
  <c r="N161" i="2"/>
  <c r="V158" i="2"/>
  <c r="V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N148" i="2"/>
  <c r="V145" i="2"/>
  <c r="V144" i="2"/>
  <c r="W143" i="2"/>
  <c r="X143" i="2" s="1"/>
  <c r="N143" i="2"/>
  <c r="W142" i="2"/>
  <c r="X142" i="2" s="1"/>
  <c r="N142" i="2"/>
  <c r="W141" i="2"/>
  <c r="X141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N133" i="2"/>
  <c r="W132" i="2"/>
  <c r="N132" i="2"/>
  <c r="V129" i="2"/>
  <c r="V128" i="2"/>
  <c r="W127" i="2"/>
  <c r="X127" i="2" s="1"/>
  <c r="N127" i="2"/>
  <c r="W126" i="2"/>
  <c r="X126" i="2" s="1"/>
  <c r="N126" i="2"/>
  <c r="W125" i="2"/>
  <c r="X125" i="2" s="1"/>
  <c r="N125" i="2"/>
  <c r="W124" i="2"/>
  <c r="W123" i="2"/>
  <c r="X123" i="2" s="1"/>
  <c r="N123" i="2"/>
  <c r="W122" i="2"/>
  <c r="X122" i="2" s="1"/>
  <c r="N122" i="2"/>
  <c r="W121" i="2"/>
  <c r="X121" i="2" s="1"/>
  <c r="N121" i="2"/>
  <c r="V119" i="2"/>
  <c r="V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X109" i="2"/>
  <c r="W109" i="2"/>
  <c r="N109" i="2"/>
  <c r="W108" i="2"/>
  <c r="X108" i="2" s="1"/>
  <c r="N108" i="2"/>
  <c r="W107" i="2"/>
  <c r="X107" i="2" s="1"/>
  <c r="N107" i="2"/>
  <c r="W106" i="2"/>
  <c r="N106" i="2"/>
  <c r="V104" i="2"/>
  <c r="V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V93" i="2"/>
  <c r="V92" i="2"/>
  <c r="W91" i="2"/>
  <c r="X91" i="2" s="1"/>
  <c r="N91" i="2"/>
  <c r="W90" i="2"/>
  <c r="X90" i="2" s="1"/>
  <c r="N90" i="2"/>
  <c r="W89" i="2"/>
  <c r="N89" i="2"/>
  <c r="W88" i="2"/>
  <c r="W92" i="2" s="1"/>
  <c r="N88" i="2"/>
  <c r="V86" i="2"/>
  <c r="V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X56" i="2" s="1"/>
  <c r="N56" i="2"/>
  <c r="V53" i="2"/>
  <c r="V52" i="2"/>
  <c r="W51" i="2"/>
  <c r="X51" i="2" s="1"/>
  <c r="N51" i="2"/>
  <c r="W50" i="2"/>
  <c r="C524" i="2" s="1"/>
  <c r="N50" i="2"/>
  <c r="V46" i="2"/>
  <c r="V45" i="2"/>
  <c r="W44" i="2"/>
  <c r="X44" i="2" s="1"/>
  <c r="X45" i="2" s="1"/>
  <c r="N44" i="2"/>
  <c r="V42" i="2"/>
  <c r="V41" i="2"/>
  <c r="W40" i="2"/>
  <c r="W41" i="2" s="1"/>
  <c r="N40" i="2"/>
  <c r="V38" i="2"/>
  <c r="V37" i="2"/>
  <c r="W36" i="2"/>
  <c r="W38" i="2" s="1"/>
  <c r="N36" i="2"/>
  <c r="V34" i="2"/>
  <c r="V33" i="2"/>
  <c r="W32" i="2"/>
  <c r="X32" i="2" s="1"/>
  <c r="N32" i="2"/>
  <c r="W31" i="2"/>
  <c r="X31" i="2" s="1"/>
  <c r="W30" i="2"/>
  <c r="X30" i="2" s="1"/>
  <c r="N30" i="2"/>
  <c r="W29" i="2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A10" i="2" s="1"/>
  <c r="D7" i="2"/>
  <c r="O6" i="2"/>
  <c r="N2" i="2"/>
  <c r="W203" i="2" l="1"/>
  <c r="W285" i="2"/>
  <c r="W516" i="2"/>
  <c r="V514" i="2"/>
  <c r="X226" i="2"/>
  <c r="W351" i="2"/>
  <c r="X504" i="2"/>
  <c r="E524" i="2"/>
  <c r="V518" i="2"/>
  <c r="X103" i="2"/>
  <c r="W352" i="2"/>
  <c r="W365" i="2"/>
  <c r="T524" i="2"/>
  <c r="W437" i="2"/>
  <c r="W498" i="2"/>
  <c r="W24" i="2"/>
  <c r="W33" i="2"/>
  <c r="W45" i="2"/>
  <c r="W46" i="2"/>
  <c r="X88" i="2"/>
  <c r="W93" i="2"/>
  <c r="W53" i="2"/>
  <c r="D524" i="2"/>
  <c r="W60" i="2"/>
  <c r="W104" i="2"/>
  <c r="W119" i="2"/>
  <c r="F524" i="2"/>
  <c r="G524" i="2"/>
  <c r="W157" i="2"/>
  <c r="I524" i="2"/>
  <c r="W168" i="2"/>
  <c r="W195" i="2"/>
  <c r="W202" i="2"/>
  <c r="X199" i="2"/>
  <c r="W213" i="2"/>
  <c r="W217" i="2"/>
  <c r="W245" i="2"/>
  <c r="W257" i="2"/>
  <c r="X259" i="2"/>
  <c r="W268" i="2"/>
  <c r="X270" i="2"/>
  <c r="X273" i="2" s="1"/>
  <c r="W273" i="2"/>
  <c r="W280" i="2"/>
  <c r="W286" i="2"/>
  <c r="X283" i="2"/>
  <c r="W298" i="2"/>
  <c r="X302" i="2"/>
  <c r="X306" i="2"/>
  <c r="X307" i="2" s="1"/>
  <c r="W307" i="2"/>
  <c r="W317" i="2"/>
  <c r="X320" i="2"/>
  <c r="X321" i="2" s="1"/>
  <c r="W377" i="2"/>
  <c r="X379" i="2"/>
  <c r="X380" i="2" s="1"/>
  <c r="W380" i="2"/>
  <c r="W403" i="2"/>
  <c r="W404" i="2"/>
  <c r="W411" i="2"/>
  <c r="W415" i="2"/>
  <c r="X420" i="2"/>
  <c r="W426" i="2"/>
  <c r="X429" i="2"/>
  <c r="X436" i="2" s="1"/>
  <c r="X439" i="2"/>
  <c r="X440" i="2" s="1"/>
  <c r="X443" i="2"/>
  <c r="X444" i="2" s="1"/>
  <c r="U524" i="2"/>
  <c r="W477" i="2"/>
  <c r="X479" i="2"/>
  <c r="X481" i="2" s="1"/>
  <c r="W482" i="2"/>
  <c r="W492" i="2"/>
  <c r="W505" i="2"/>
  <c r="W512" i="2"/>
  <c r="V517" i="2"/>
  <c r="W129" i="2"/>
  <c r="X163" i="2"/>
  <c r="X168" i="2"/>
  <c r="W169" i="2"/>
  <c r="X202" i="2"/>
  <c r="W249" i="2"/>
  <c r="W279" i="2"/>
  <c r="X285" i="2"/>
  <c r="W322" i="2"/>
  <c r="W341" i="2"/>
  <c r="X346" i="2"/>
  <c r="W369" i="2"/>
  <c r="X376" i="2"/>
  <c r="W387" i="2"/>
  <c r="W441" i="2"/>
  <c r="W445" i="2"/>
  <c r="W463" i="2"/>
  <c r="W491" i="2"/>
  <c r="W504" i="2"/>
  <c r="F9" i="2"/>
  <c r="H9" i="2"/>
  <c r="X512" i="2"/>
  <c r="X403" i="2"/>
  <c r="X410" i="2"/>
  <c r="X256" i="2"/>
  <c r="X60" i="2"/>
  <c r="X144" i="2"/>
  <c r="X462" i="2"/>
  <c r="X29" i="2"/>
  <c r="X33" i="2" s="1"/>
  <c r="W34" i="2"/>
  <c r="W226" i="2"/>
  <c r="W61" i="2"/>
  <c r="W227" i="2"/>
  <c r="W256" i="2"/>
  <c r="X276" i="2"/>
  <c r="X279" i="2" s="1"/>
  <c r="W308" i="2"/>
  <c r="W355" i="2"/>
  <c r="W376" i="2"/>
  <c r="J524" i="2"/>
  <c r="F10" i="2"/>
  <c r="W302" i="2"/>
  <c r="L524" i="2"/>
  <c r="W86" i="2"/>
  <c r="X50" i="2"/>
  <c r="X52" i="2" s="1"/>
  <c r="W158" i="2"/>
  <c r="W175" i="2"/>
  <c r="X215" i="2"/>
  <c r="X216" i="2" s="1"/>
  <c r="W246" i="2"/>
  <c r="W297" i="2"/>
  <c r="W328" i="2"/>
  <c r="X350" i="2"/>
  <c r="X351" i="2" s="1"/>
  <c r="X367" i="2"/>
  <c r="X369" i="2" s="1"/>
  <c r="X385" i="2"/>
  <c r="X387" i="2" s="1"/>
  <c r="X413" i="2"/>
  <c r="X414" i="2" s="1"/>
  <c r="X470" i="2"/>
  <c r="X476" i="2" s="1"/>
  <c r="X494" i="2"/>
  <c r="X497" i="2" s="1"/>
  <c r="M524" i="2"/>
  <c r="W118" i="2"/>
  <c r="W128" i="2"/>
  <c r="W136" i="2"/>
  <c r="X22" i="2"/>
  <c r="X23" i="2" s="1"/>
  <c r="X64" i="2"/>
  <c r="X85" i="2" s="1"/>
  <c r="W103" i="2"/>
  <c r="W144" i="2"/>
  <c r="X171" i="2"/>
  <c r="X175" i="2" s="1"/>
  <c r="X289" i="2"/>
  <c r="X297" i="2" s="1"/>
  <c r="X310" i="2"/>
  <c r="X313" i="2" s="1"/>
  <c r="W356" i="2"/>
  <c r="X425" i="2"/>
  <c r="X426" i="2" s="1"/>
  <c r="X465" i="2"/>
  <c r="X467" i="2" s="1"/>
  <c r="N524" i="2"/>
  <c r="J9" i="2"/>
  <c r="X260" i="2"/>
  <c r="W42" i="2"/>
  <c r="W164" i="2"/>
  <c r="W196" i="2"/>
  <c r="X89" i="2"/>
  <c r="X92" i="2" s="1"/>
  <c r="X132" i="2"/>
  <c r="X136" i="2" s="1"/>
  <c r="W314" i="2"/>
  <c r="W137" i="2"/>
  <c r="W303" i="2"/>
  <c r="W340" i="2"/>
  <c r="W513" i="2"/>
  <c r="B524" i="2"/>
  <c r="X178" i="2"/>
  <c r="X195" i="2" s="1"/>
  <c r="X206" i="2"/>
  <c r="X212" i="2" s="1"/>
  <c r="X106" i="2"/>
  <c r="X118" i="2" s="1"/>
  <c r="X148" i="2"/>
  <c r="X157" i="2" s="1"/>
  <c r="X36" i="2"/>
  <c r="X37" i="2" s="1"/>
  <c r="W37" i="2"/>
  <c r="W23" i="2"/>
  <c r="W52" i="2"/>
  <c r="W85" i="2"/>
  <c r="X248" i="2"/>
  <c r="X249" i="2" s="1"/>
  <c r="X316" i="2"/>
  <c r="X317" i="2" s="1"/>
  <c r="P524" i="2"/>
  <c r="W145" i="2"/>
  <c r="W346" i="2"/>
  <c r="W420" i="2"/>
  <c r="Q524" i="2"/>
  <c r="W436" i="2"/>
  <c r="W476" i="2"/>
  <c r="R524" i="2"/>
  <c r="X333" i="2"/>
  <c r="X340" i="2" s="1"/>
  <c r="W364" i="2"/>
  <c r="W410" i="2"/>
  <c r="W427" i="2"/>
  <c r="W467" i="2"/>
  <c r="W497" i="2"/>
  <c r="W515" i="2"/>
  <c r="S524" i="2"/>
  <c r="X40" i="2"/>
  <c r="X41" i="2" s="1"/>
  <c r="W212" i="2"/>
  <c r="X124" i="2"/>
  <c r="X128" i="2" s="1"/>
  <c r="X232" i="2"/>
  <c r="X245" i="2" s="1"/>
  <c r="X326" i="2"/>
  <c r="X327" i="2" s="1"/>
  <c r="W347" i="2"/>
  <c r="X360" i="2"/>
  <c r="X364" i="2" s="1"/>
  <c r="W421" i="2"/>
  <c r="W462" i="2"/>
  <c r="W163" i="2"/>
  <c r="H524" i="2"/>
  <c r="X486" i="2"/>
  <c r="X491" i="2" s="1"/>
  <c r="W517" i="2" l="1"/>
  <c r="X267" i="2"/>
  <c r="W514" i="2"/>
  <c r="W518" i="2"/>
  <c r="X519" i="2"/>
</calcChain>
</file>

<file path=xl/sharedStrings.xml><?xml version="1.0" encoding="utf-8"?>
<sst xmlns="http://schemas.openxmlformats.org/spreadsheetml/2006/main" count="3382" uniqueCount="731">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</sst>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4"/>
  <sheetViews>
    <sheetView showGridLines="0" tabSelected="1" zoomScaleNormal="100" zoomScaleSheetLayoutView="100" workbookViewId="0">
      <selection activeCell="O13" sqref="O13:P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54" t="s">
        <v>29</v>
      </c>
      <c r="E1" s="354"/>
      <c r="F1" s="354"/>
      <c r="G1" s="14" t="s">
        <v>66</v>
      </c>
      <c r="H1" s="354" t="s">
        <v>49</v>
      </c>
      <c r="I1" s="354"/>
      <c r="J1" s="354"/>
      <c r="K1" s="354"/>
      <c r="L1" s="354"/>
      <c r="M1" s="354"/>
      <c r="N1" s="354"/>
      <c r="O1" s="354"/>
      <c r="P1" s="355" t="s">
        <v>67</v>
      </c>
      <c r="Q1" s="356"/>
      <c r="R1" s="35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7"/>
      <c r="O3" s="357"/>
      <c r="P3" s="357"/>
      <c r="Q3" s="357"/>
      <c r="R3" s="357"/>
      <c r="S3" s="357"/>
      <c r="T3" s="357"/>
      <c r="U3" s="35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8" t="s">
        <v>8</v>
      </c>
      <c r="B5" s="358"/>
      <c r="C5" s="358"/>
      <c r="D5" s="359"/>
      <c r="E5" s="359"/>
      <c r="F5" s="360" t="s">
        <v>14</v>
      </c>
      <c r="G5" s="360"/>
      <c r="H5" s="359"/>
      <c r="I5" s="359"/>
      <c r="J5" s="359"/>
      <c r="K5" s="359"/>
      <c r="L5" s="359"/>
      <c r="N5" s="27" t="s">
        <v>4</v>
      </c>
      <c r="O5" s="361">
        <v>45361</v>
      </c>
      <c r="P5" s="361"/>
      <c r="R5" s="362" t="s">
        <v>3</v>
      </c>
      <c r="S5" s="363"/>
      <c r="T5" s="364" t="s">
        <v>712</v>
      </c>
      <c r="U5" s="365"/>
      <c r="Z5" s="60"/>
      <c r="AA5" s="60"/>
      <c r="AB5" s="60"/>
    </row>
    <row r="6" spans="1:29" s="17" customFormat="1" ht="24" customHeight="1" x14ac:dyDescent="0.2">
      <c r="A6" s="358" t="s">
        <v>1</v>
      </c>
      <c r="B6" s="358"/>
      <c r="C6" s="358"/>
      <c r="D6" s="366" t="s">
        <v>713</v>
      </c>
      <c r="E6" s="366"/>
      <c r="F6" s="366"/>
      <c r="G6" s="366"/>
      <c r="H6" s="366"/>
      <c r="I6" s="366"/>
      <c r="J6" s="366"/>
      <c r="K6" s="366"/>
      <c r="L6" s="366"/>
      <c r="N6" s="27" t="s">
        <v>30</v>
      </c>
      <c r="O6" s="367" t="str">
        <f>IF(O5=0," ",CHOOSE(WEEKDAY(O5,2),"Понедельник","Вторник","Среда","Четверг","Пятница","Суббота","Воскресенье"))</f>
        <v>Воскресенье</v>
      </c>
      <c r="P6" s="367"/>
      <c r="R6" s="368" t="s">
        <v>5</v>
      </c>
      <c r="S6" s="369"/>
      <c r="T6" s="370" t="s">
        <v>69</v>
      </c>
      <c r="U6" s="371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8"/>
      <c r="N7" s="29"/>
      <c r="O7" s="49"/>
      <c r="P7" s="49"/>
      <c r="R7" s="368"/>
      <c r="S7" s="369"/>
      <c r="T7" s="372"/>
      <c r="U7" s="373"/>
      <c r="Z7" s="60"/>
      <c r="AA7" s="60"/>
      <c r="AB7" s="60"/>
    </row>
    <row r="8" spans="1:29" s="17" customFormat="1" ht="25.5" customHeight="1" x14ac:dyDescent="0.2">
      <c r="A8" s="379" t="s">
        <v>60</v>
      </c>
      <c r="B8" s="379"/>
      <c r="C8" s="379"/>
      <c r="D8" s="380"/>
      <c r="E8" s="380"/>
      <c r="F8" s="380"/>
      <c r="G8" s="380"/>
      <c r="H8" s="380"/>
      <c r="I8" s="380"/>
      <c r="J8" s="380"/>
      <c r="K8" s="380"/>
      <c r="L8" s="380"/>
      <c r="N8" s="27" t="s">
        <v>11</v>
      </c>
      <c r="O8" s="381">
        <v>0.33333333333333331</v>
      </c>
      <c r="P8" s="381"/>
      <c r="R8" s="368"/>
      <c r="S8" s="369"/>
      <c r="T8" s="372"/>
      <c r="U8" s="373"/>
      <c r="Z8" s="60"/>
      <c r="AA8" s="60"/>
      <c r="AB8" s="60"/>
    </row>
    <row r="9" spans="1:29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48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N9" s="31" t="s">
        <v>15</v>
      </c>
      <c r="O9" s="361"/>
      <c r="P9" s="361"/>
      <c r="R9" s="368"/>
      <c r="S9" s="369"/>
      <c r="T9" s="374"/>
      <c r="U9" s="375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6" t="str">
        <f>IFERROR(VLOOKUP($D$10,Proxy,2,FALSE),"")</f>
        <v/>
      </c>
      <c r="I10" s="386"/>
      <c r="J10" s="386"/>
      <c r="K10" s="386"/>
      <c r="L10" s="386"/>
      <c r="N10" s="31" t="s">
        <v>35</v>
      </c>
      <c r="O10" s="381"/>
      <c r="P10" s="381"/>
      <c r="S10" s="29" t="s">
        <v>12</v>
      </c>
      <c r="T10" s="387" t="s">
        <v>70</v>
      </c>
      <c r="U10" s="38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81"/>
      <c r="P11" s="381"/>
      <c r="S11" s="29" t="s">
        <v>31</v>
      </c>
      <c r="T11" s="389" t="s">
        <v>57</v>
      </c>
      <c r="U11" s="38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90" t="s">
        <v>71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N12" s="27" t="s">
        <v>33</v>
      </c>
      <c r="O12" s="391"/>
      <c r="P12" s="391"/>
      <c r="Q12" s="28"/>
      <c r="R12"/>
      <c r="S12" s="29" t="s">
        <v>48</v>
      </c>
      <c r="T12" s="392"/>
      <c r="U12" s="392"/>
      <c r="V12"/>
      <c r="Z12" s="60"/>
      <c r="AA12" s="60"/>
      <c r="AB12" s="60"/>
    </row>
    <row r="13" spans="1:29" s="17" customFormat="1" ht="23.25" customHeight="1" x14ac:dyDescent="0.2">
      <c r="A13" s="390" t="s">
        <v>72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1"/>
      <c r="N13" s="31" t="s">
        <v>34</v>
      </c>
      <c r="O13" s="389"/>
      <c r="P13" s="38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90" t="s">
        <v>73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93" t="s">
        <v>74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/>
      <c r="N15" s="394" t="s">
        <v>63</v>
      </c>
      <c r="O15" s="394"/>
      <c r="P15" s="394"/>
      <c r="Q15" s="394"/>
      <c r="R15" s="39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5"/>
      <c r="O16" s="395"/>
      <c r="P16" s="395"/>
      <c r="Q16" s="395"/>
      <c r="R16" s="39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7" t="s">
        <v>61</v>
      </c>
      <c r="B17" s="397" t="s">
        <v>51</v>
      </c>
      <c r="C17" s="398" t="s">
        <v>50</v>
      </c>
      <c r="D17" s="397" t="s">
        <v>52</v>
      </c>
      <c r="E17" s="397"/>
      <c r="F17" s="397" t="s">
        <v>24</v>
      </c>
      <c r="G17" s="397" t="s">
        <v>27</v>
      </c>
      <c r="H17" s="397" t="s">
        <v>25</v>
      </c>
      <c r="I17" s="397" t="s">
        <v>26</v>
      </c>
      <c r="J17" s="399" t="s">
        <v>16</v>
      </c>
      <c r="K17" s="399" t="s">
        <v>65</v>
      </c>
      <c r="L17" s="399" t="s">
        <v>2</v>
      </c>
      <c r="M17" s="397" t="s">
        <v>28</v>
      </c>
      <c r="N17" s="397" t="s">
        <v>17</v>
      </c>
      <c r="O17" s="397"/>
      <c r="P17" s="397"/>
      <c r="Q17" s="397"/>
      <c r="R17" s="397"/>
      <c r="S17" s="396" t="s">
        <v>58</v>
      </c>
      <c r="T17" s="397"/>
      <c r="U17" s="397" t="s">
        <v>6</v>
      </c>
      <c r="V17" s="397" t="s">
        <v>44</v>
      </c>
      <c r="W17" s="401" t="s">
        <v>56</v>
      </c>
      <c r="X17" s="397" t="s">
        <v>18</v>
      </c>
      <c r="Y17" s="403" t="s">
        <v>62</v>
      </c>
      <c r="Z17" s="403" t="s">
        <v>19</v>
      </c>
      <c r="AA17" s="404" t="s">
        <v>59</v>
      </c>
      <c r="AB17" s="405"/>
      <c r="AC17" s="406"/>
      <c r="AD17" s="410"/>
      <c r="BA17" s="411" t="s">
        <v>64</v>
      </c>
    </row>
    <row r="18" spans="1:53" ht="14.25" customHeight="1" x14ac:dyDescent="0.2">
      <c r="A18" s="397"/>
      <c r="B18" s="397"/>
      <c r="C18" s="398"/>
      <c r="D18" s="397"/>
      <c r="E18" s="397"/>
      <c r="F18" s="397" t="s">
        <v>20</v>
      </c>
      <c r="G18" s="397" t="s">
        <v>21</v>
      </c>
      <c r="H18" s="397" t="s">
        <v>22</v>
      </c>
      <c r="I18" s="397" t="s">
        <v>22</v>
      </c>
      <c r="J18" s="400"/>
      <c r="K18" s="400"/>
      <c r="L18" s="400"/>
      <c r="M18" s="397"/>
      <c r="N18" s="397"/>
      <c r="O18" s="397"/>
      <c r="P18" s="397"/>
      <c r="Q18" s="397"/>
      <c r="R18" s="397"/>
      <c r="S18" s="36" t="s">
        <v>47</v>
      </c>
      <c r="T18" s="36" t="s">
        <v>46</v>
      </c>
      <c r="U18" s="397"/>
      <c r="V18" s="397"/>
      <c r="W18" s="402"/>
      <c r="X18" s="397"/>
      <c r="Y18" s="403"/>
      <c r="Z18" s="403"/>
      <c r="AA18" s="407"/>
      <c r="AB18" s="408"/>
      <c r="AC18" s="409"/>
      <c r="AD18" s="410"/>
      <c r="BA18" s="411"/>
    </row>
    <row r="19" spans="1:53" ht="27.75" customHeight="1" x14ac:dyDescent="0.2">
      <c r="A19" s="412" t="s">
        <v>75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55"/>
      <c r="Z19" s="55"/>
    </row>
    <row r="20" spans="1:53" ht="16.5" customHeight="1" x14ac:dyDescent="0.25">
      <c r="A20" s="413" t="s">
        <v>75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66"/>
      <c r="Z20" s="66"/>
    </row>
    <row r="21" spans="1:53" ht="14.25" customHeight="1" x14ac:dyDescent="0.25">
      <c r="A21" s="414" t="s">
        <v>76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15">
        <v>4607091389258</v>
      </c>
      <c r="E22" s="4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7"/>
      <c r="P22" s="417"/>
      <c r="Q22" s="417"/>
      <c r="R22" s="41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22"/>
      <c r="B23" s="422"/>
      <c r="C23" s="422"/>
      <c r="D23" s="422"/>
      <c r="E23" s="422"/>
      <c r="F23" s="422"/>
      <c r="G23" s="422"/>
      <c r="H23" s="422"/>
      <c r="I23" s="422"/>
      <c r="J23" s="422"/>
      <c r="K23" s="422"/>
      <c r="L23" s="422"/>
      <c r="M23" s="423"/>
      <c r="N23" s="419" t="s">
        <v>43</v>
      </c>
      <c r="O23" s="420"/>
      <c r="P23" s="420"/>
      <c r="Q23" s="420"/>
      <c r="R23" s="420"/>
      <c r="S23" s="420"/>
      <c r="T23" s="421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22"/>
      <c r="B24" s="422"/>
      <c r="C24" s="422"/>
      <c r="D24" s="422"/>
      <c r="E24" s="422"/>
      <c r="F24" s="422"/>
      <c r="G24" s="422"/>
      <c r="H24" s="422"/>
      <c r="I24" s="422"/>
      <c r="J24" s="422"/>
      <c r="K24" s="422"/>
      <c r="L24" s="422"/>
      <c r="M24" s="423"/>
      <c r="N24" s="419" t="s">
        <v>43</v>
      </c>
      <c r="O24" s="420"/>
      <c r="P24" s="420"/>
      <c r="Q24" s="420"/>
      <c r="R24" s="420"/>
      <c r="S24" s="420"/>
      <c r="T24" s="421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14" t="s">
        <v>81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15">
        <v>4607091383881</v>
      </c>
      <c r="E26" s="4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17"/>
      <c r="P26" s="417"/>
      <c r="Q26" s="417"/>
      <c r="R26" s="41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15">
        <v>4607091388237</v>
      </c>
      <c r="E27" s="4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17"/>
      <c r="P27" s="417"/>
      <c r="Q27" s="417"/>
      <c r="R27" s="41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15">
        <v>4607091383935</v>
      </c>
      <c r="E28" s="4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2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17"/>
      <c r="P28" s="417"/>
      <c r="Q28" s="417"/>
      <c r="R28" s="41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15">
        <v>4680115881853</v>
      </c>
      <c r="E29" s="4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17"/>
      <c r="P29" s="417"/>
      <c r="Q29" s="417"/>
      <c r="R29" s="41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15">
        <v>4607091383911</v>
      </c>
      <c r="E30" s="4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17"/>
      <c r="P30" s="417"/>
      <c r="Q30" s="417"/>
      <c r="R30" s="41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415">
        <v>4607091383911</v>
      </c>
      <c r="E31" s="41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429" t="s">
        <v>93</v>
      </c>
      <c r="O31" s="417"/>
      <c r="P31" s="417"/>
      <c r="Q31" s="417"/>
      <c r="R31" s="41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15">
        <v>4607091388244</v>
      </c>
      <c r="E32" s="41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17"/>
      <c r="P32" s="417"/>
      <c r="Q32" s="417"/>
      <c r="R32" s="41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422"/>
      <c r="B33" s="422"/>
      <c r="C33" s="422"/>
      <c r="D33" s="422"/>
      <c r="E33" s="422"/>
      <c r="F33" s="422"/>
      <c r="G33" s="422"/>
      <c r="H33" s="422"/>
      <c r="I33" s="422"/>
      <c r="J33" s="422"/>
      <c r="K33" s="422"/>
      <c r="L33" s="422"/>
      <c r="M33" s="423"/>
      <c r="N33" s="419" t="s">
        <v>43</v>
      </c>
      <c r="O33" s="420"/>
      <c r="P33" s="420"/>
      <c r="Q33" s="420"/>
      <c r="R33" s="420"/>
      <c r="S33" s="420"/>
      <c r="T33" s="421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422"/>
      <c r="B34" s="422"/>
      <c r="C34" s="422"/>
      <c r="D34" s="422"/>
      <c r="E34" s="422"/>
      <c r="F34" s="422"/>
      <c r="G34" s="422"/>
      <c r="H34" s="422"/>
      <c r="I34" s="422"/>
      <c r="J34" s="422"/>
      <c r="K34" s="422"/>
      <c r="L34" s="422"/>
      <c r="M34" s="423"/>
      <c r="N34" s="419" t="s">
        <v>43</v>
      </c>
      <c r="O34" s="420"/>
      <c r="P34" s="420"/>
      <c r="Q34" s="420"/>
      <c r="R34" s="420"/>
      <c r="S34" s="420"/>
      <c r="T34" s="421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414" t="s">
        <v>96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415">
        <v>4607091388503</v>
      </c>
      <c r="E36" s="41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4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417"/>
      <c r="P36" s="417"/>
      <c r="Q36" s="417"/>
      <c r="R36" s="41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422"/>
      <c r="B37" s="422"/>
      <c r="C37" s="422"/>
      <c r="D37" s="422"/>
      <c r="E37" s="422"/>
      <c r="F37" s="422"/>
      <c r="G37" s="422"/>
      <c r="H37" s="422"/>
      <c r="I37" s="422"/>
      <c r="J37" s="422"/>
      <c r="K37" s="422"/>
      <c r="L37" s="422"/>
      <c r="M37" s="423"/>
      <c r="N37" s="419" t="s">
        <v>43</v>
      </c>
      <c r="O37" s="420"/>
      <c r="P37" s="420"/>
      <c r="Q37" s="420"/>
      <c r="R37" s="420"/>
      <c r="S37" s="420"/>
      <c r="T37" s="421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422"/>
      <c r="B38" s="422"/>
      <c r="C38" s="422"/>
      <c r="D38" s="422"/>
      <c r="E38" s="422"/>
      <c r="F38" s="422"/>
      <c r="G38" s="422"/>
      <c r="H38" s="422"/>
      <c r="I38" s="422"/>
      <c r="J38" s="422"/>
      <c r="K38" s="422"/>
      <c r="L38" s="422"/>
      <c r="M38" s="423"/>
      <c r="N38" s="419" t="s">
        <v>43</v>
      </c>
      <c r="O38" s="420"/>
      <c r="P38" s="420"/>
      <c r="Q38" s="420"/>
      <c r="R38" s="420"/>
      <c r="S38" s="420"/>
      <c r="T38" s="421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414" t="s">
        <v>101</v>
      </c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415">
        <v>4607091388282</v>
      </c>
      <c r="E40" s="4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4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417"/>
      <c r="P40" s="417"/>
      <c r="Q40" s="417"/>
      <c r="R40" s="41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422"/>
      <c r="B41" s="422"/>
      <c r="C41" s="422"/>
      <c r="D41" s="422"/>
      <c r="E41" s="422"/>
      <c r="F41" s="422"/>
      <c r="G41" s="422"/>
      <c r="H41" s="422"/>
      <c r="I41" s="422"/>
      <c r="J41" s="422"/>
      <c r="K41" s="422"/>
      <c r="L41" s="422"/>
      <c r="M41" s="423"/>
      <c r="N41" s="419" t="s">
        <v>43</v>
      </c>
      <c r="O41" s="420"/>
      <c r="P41" s="420"/>
      <c r="Q41" s="420"/>
      <c r="R41" s="420"/>
      <c r="S41" s="420"/>
      <c r="T41" s="421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422"/>
      <c r="B42" s="422"/>
      <c r="C42" s="422"/>
      <c r="D42" s="422"/>
      <c r="E42" s="422"/>
      <c r="F42" s="422"/>
      <c r="G42" s="422"/>
      <c r="H42" s="422"/>
      <c r="I42" s="422"/>
      <c r="J42" s="422"/>
      <c r="K42" s="422"/>
      <c r="L42" s="422"/>
      <c r="M42" s="423"/>
      <c r="N42" s="419" t="s">
        <v>43</v>
      </c>
      <c r="O42" s="420"/>
      <c r="P42" s="420"/>
      <c r="Q42" s="420"/>
      <c r="R42" s="420"/>
      <c r="S42" s="420"/>
      <c r="T42" s="421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414" t="s">
        <v>105</v>
      </c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415">
        <v>4607091389111</v>
      </c>
      <c r="E44" s="41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43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417"/>
      <c r="P44" s="417"/>
      <c r="Q44" s="417"/>
      <c r="R44" s="41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422"/>
      <c r="B45" s="422"/>
      <c r="C45" s="422"/>
      <c r="D45" s="422"/>
      <c r="E45" s="422"/>
      <c r="F45" s="422"/>
      <c r="G45" s="422"/>
      <c r="H45" s="422"/>
      <c r="I45" s="422"/>
      <c r="J45" s="422"/>
      <c r="K45" s="422"/>
      <c r="L45" s="422"/>
      <c r="M45" s="423"/>
      <c r="N45" s="419" t="s">
        <v>43</v>
      </c>
      <c r="O45" s="420"/>
      <c r="P45" s="420"/>
      <c r="Q45" s="420"/>
      <c r="R45" s="420"/>
      <c r="S45" s="420"/>
      <c r="T45" s="421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422"/>
      <c r="B46" s="422"/>
      <c r="C46" s="422"/>
      <c r="D46" s="422"/>
      <c r="E46" s="422"/>
      <c r="F46" s="422"/>
      <c r="G46" s="422"/>
      <c r="H46" s="422"/>
      <c r="I46" s="422"/>
      <c r="J46" s="422"/>
      <c r="K46" s="422"/>
      <c r="L46" s="422"/>
      <c r="M46" s="423"/>
      <c r="N46" s="419" t="s">
        <v>43</v>
      </c>
      <c r="O46" s="420"/>
      <c r="P46" s="420"/>
      <c r="Q46" s="420"/>
      <c r="R46" s="420"/>
      <c r="S46" s="420"/>
      <c r="T46" s="421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412" t="s">
        <v>108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55"/>
      <c r="Z47" s="55"/>
    </row>
    <row r="48" spans="1:53" ht="16.5" customHeight="1" x14ac:dyDescent="0.25">
      <c r="A48" s="413" t="s">
        <v>109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66"/>
      <c r="Z48" s="66"/>
    </row>
    <row r="49" spans="1:53" ht="14.25" customHeight="1" x14ac:dyDescent="0.25">
      <c r="A49" s="414" t="s">
        <v>110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415">
        <v>4680115881440</v>
      </c>
      <c r="E50" s="41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417"/>
      <c r="P50" s="417"/>
      <c r="Q50" s="417"/>
      <c r="R50" s="41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415">
        <v>4680115881433</v>
      </c>
      <c r="E51" s="41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417"/>
      <c r="P51" s="417"/>
      <c r="Q51" s="417"/>
      <c r="R51" s="41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422"/>
      <c r="B52" s="422"/>
      <c r="C52" s="422"/>
      <c r="D52" s="422"/>
      <c r="E52" s="422"/>
      <c r="F52" s="422"/>
      <c r="G52" s="422"/>
      <c r="H52" s="422"/>
      <c r="I52" s="422"/>
      <c r="J52" s="422"/>
      <c r="K52" s="422"/>
      <c r="L52" s="422"/>
      <c r="M52" s="423"/>
      <c r="N52" s="419" t="s">
        <v>43</v>
      </c>
      <c r="O52" s="420"/>
      <c r="P52" s="420"/>
      <c r="Q52" s="420"/>
      <c r="R52" s="420"/>
      <c r="S52" s="420"/>
      <c r="T52" s="421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422"/>
      <c r="B53" s="422"/>
      <c r="C53" s="422"/>
      <c r="D53" s="422"/>
      <c r="E53" s="422"/>
      <c r="F53" s="422"/>
      <c r="G53" s="422"/>
      <c r="H53" s="422"/>
      <c r="I53" s="422"/>
      <c r="J53" s="422"/>
      <c r="K53" s="422"/>
      <c r="L53" s="422"/>
      <c r="M53" s="423"/>
      <c r="N53" s="419" t="s">
        <v>43</v>
      </c>
      <c r="O53" s="420"/>
      <c r="P53" s="420"/>
      <c r="Q53" s="420"/>
      <c r="R53" s="420"/>
      <c r="S53" s="420"/>
      <c r="T53" s="421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413" t="s">
        <v>117</v>
      </c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3"/>
      <c r="P54" s="413"/>
      <c r="Q54" s="413"/>
      <c r="R54" s="413"/>
      <c r="S54" s="413"/>
      <c r="T54" s="413"/>
      <c r="U54" s="413"/>
      <c r="V54" s="413"/>
      <c r="W54" s="413"/>
      <c r="X54" s="413"/>
      <c r="Y54" s="66"/>
      <c r="Z54" s="66"/>
    </row>
    <row r="55" spans="1:53" ht="14.25" customHeight="1" x14ac:dyDescent="0.25">
      <c r="A55" s="414" t="s">
        <v>118</v>
      </c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415">
        <v>4680115881426</v>
      </c>
      <c r="E56" s="41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43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417"/>
      <c r="P56" s="417"/>
      <c r="Q56" s="417"/>
      <c r="R56" s="41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415">
        <v>4680115881426</v>
      </c>
      <c r="E57" s="41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4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417"/>
      <c r="P57" s="417"/>
      <c r="Q57" s="417"/>
      <c r="R57" s="41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415">
        <v>4680115881419</v>
      </c>
      <c r="E58" s="41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4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417"/>
      <c r="P58" s="417"/>
      <c r="Q58" s="417"/>
      <c r="R58" s="41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415">
        <v>4680115881525</v>
      </c>
      <c r="E59" s="41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439" t="s">
        <v>127</v>
      </c>
      <c r="O59" s="417"/>
      <c r="P59" s="417"/>
      <c r="Q59" s="417"/>
      <c r="R59" s="41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422"/>
      <c r="B60" s="422"/>
      <c r="C60" s="422"/>
      <c r="D60" s="422"/>
      <c r="E60" s="422"/>
      <c r="F60" s="422"/>
      <c r="G60" s="422"/>
      <c r="H60" s="422"/>
      <c r="I60" s="422"/>
      <c r="J60" s="422"/>
      <c r="K60" s="422"/>
      <c r="L60" s="422"/>
      <c r="M60" s="423"/>
      <c r="N60" s="419" t="s">
        <v>43</v>
      </c>
      <c r="O60" s="420"/>
      <c r="P60" s="420"/>
      <c r="Q60" s="420"/>
      <c r="R60" s="420"/>
      <c r="S60" s="420"/>
      <c r="T60" s="421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422"/>
      <c r="B61" s="422"/>
      <c r="C61" s="422"/>
      <c r="D61" s="422"/>
      <c r="E61" s="422"/>
      <c r="F61" s="422"/>
      <c r="G61" s="422"/>
      <c r="H61" s="422"/>
      <c r="I61" s="422"/>
      <c r="J61" s="422"/>
      <c r="K61" s="422"/>
      <c r="L61" s="422"/>
      <c r="M61" s="423"/>
      <c r="N61" s="419" t="s">
        <v>43</v>
      </c>
      <c r="O61" s="420"/>
      <c r="P61" s="420"/>
      <c r="Q61" s="420"/>
      <c r="R61" s="420"/>
      <c r="S61" s="420"/>
      <c r="T61" s="421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413" t="s">
        <v>108</v>
      </c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3"/>
      <c r="Q62" s="413"/>
      <c r="R62" s="413"/>
      <c r="S62" s="413"/>
      <c r="T62" s="413"/>
      <c r="U62" s="413"/>
      <c r="V62" s="413"/>
      <c r="W62" s="413"/>
      <c r="X62" s="413"/>
      <c r="Y62" s="66"/>
      <c r="Z62" s="66"/>
    </row>
    <row r="63" spans="1:53" ht="14.25" customHeight="1" x14ac:dyDescent="0.25">
      <c r="A63" s="414" t="s">
        <v>118</v>
      </c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415">
        <v>4607091382945</v>
      </c>
      <c r="E64" s="41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4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417"/>
      <c r="P64" s="417"/>
      <c r="Q64" s="417"/>
      <c r="R64" s="41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4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415">
        <v>4607091385670</v>
      </c>
      <c r="E65" s="41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417"/>
      <c r="P65" s="417"/>
      <c r="Q65" s="417"/>
      <c r="R65" s="41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415">
        <v>4607091385670</v>
      </c>
      <c r="E66" s="41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4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7"/>
      <c r="P66" s="417"/>
      <c r="Q66" s="417"/>
      <c r="R66" s="41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415">
        <v>4680115883956</v>
      </c>
      <c r="E67" s="41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4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417"/>
      <c r="P67" s="417"/>
      <c r="Q67" s="417"/>
      <c r="R67" s="41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415">
        <v>4680115881327</v>
      </c>
      <c r="E68" s="41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4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417"/>
      <c r="P68" s="417"/>
      <c r="Q68" s="417"/>
      <c r="R68" s="41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4301011703</v>
      </c>
      <c r="D69" s="415">
        <v>4680115882133</v>
      </c>
      <c r="E69" s="415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114</v>
      </c>
      <c r="L69" s="39" t="s">
        <v>113</v>
      </c>
      <c r="M69" s="38">
        <v>50</v>
      </c>
      <c r="N69" s="44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417"/>
      <c r="P69" s="417"/>
      <c r="Q69" s="417"/>
      <c r="R69" s="41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4301011514</v>
      </c>
      <c r="D70" s="415">
        <v>4680115882133</v>
      </c>
      <c r="E70" s="415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114</v>
      </c>
      <c r="L70" s="39" t="s">
        <v>113</v>
      </c>
      <c r="M70" s="38">
        <v>50</v>
      </c>
      <c r="N70" s="4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417"/>
      <c r="P70" s="417"/>
      <c r="Q70" s="417"/>
      <c r="R70" s="41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415">
        <v>4607091382952</v>
      </c>
      <c r="E71" s="41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4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417"/>
      <c r="P71" s="417"/>
      <c r="Q71" s="417"/>
      <c r="R71" s="41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415">
        <v>4680115882539</v>
      </c>
      <c r="E72" s="41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17"/>
      <c r="P72" s="417"/>
      <c r="Q72" s="417"/>
      <c r="R72" s="41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8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415">
        <v>4607091385687</v>
      </c>
      <c r="E73" s="41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4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7"/>
      <c r="P73" s="417"/>
      <c r="Q73" s="417"/>
      <c r="R73" s="41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415">
        <v>4607091384604</v>
      </c>
      <c r="E74" s="41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417"/>
      <c r="P74" s="417"/>
      <c r="Q74" s="417"/>
      <c r="R74" s="41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415">
        <v>4680115880283</v>
      </c>
      <c r="E75" s="41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4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417"/>
      <c r="P75" s="417"/>
      <c r="Q75" s="417"/>
      <c r="R75" s="41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415">
        <v>4680115883949</v>
      </c>
      <c r="E76" s="41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4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417"/>
      <c r="P76" s="417"/>
      <c r="Q76" s="417"/>
      <c r="R76" s="41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154</v>
      </c>
      <c r="B77" s="64" t="s">
        <v>155</v>
      </c>
      <c r="C77" s="37">
        <v>4301011476</v>
      </c>
      <c r="D77" s="415">
        <v>4680115881518</v>
      </c>
      <c r="E77" s="415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80</v>
      </c>
      <c r="L77" s="39" t="s">
        <v>132</v>
      </c>
      <c r="M77" s="38">
        <v>50</v>
      </c>
      <c r="N77" s="4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417"/>
      <c r="P77" s="417"/>
      <c r="Q77" s="417"/>
      <c r="R77" s="41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4301011443</v>
      </c>
      <c r="D78" s="415">
        <v>4680115881303</v>
      </c>
      <c r="E78" s="415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138</v>
      </c>
      <c r="M78" s="38">
        <v>50</v>
      </c>
      <c r="N78" s="4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17"/>
      <c r="P78" s="417"/>
      <c r="Q78" s="417"/>
      <c r="R78" s="41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158</v>
      </c>
      <c r="B79" s="64" t="s">
        <v>159</v>
      </c>
      <c r="C79" s="37">
        <v>4301011562</v>
      </c>
      <c r="D79" s="415">
        <v>4680115882577</v>
      </c>
      <c r="E79" s="41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417"/>
      <c r="P79" s="417"/>
      <c r="Q79" s="417"/>
      <c r="R79" s="41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158</v>
      </c>
      <c r="B80" s="64" t="s">
        <v>160</v>
      </c>
      <c r="C80" s="37">
        <v>4301011564</v>
      </c>
      <c r="D80" s="415">
        <v>4680115882577</v>
      </c>
      <c r="E80" s="415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100</v>
      </c>
      <c r="M80" s="38">
        <v>90</v>
      </c>
      <c r="N80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417"/>
      <c r="P80" s="417"/>
      <c r="Q80" s="417"/>
      <c r="R80" s="41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4301011432</v>
      </c>
      <c r="D81" s="415">
        <v>4680115882720</v>
      </c>
      <c r="E81" s="415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113</v>
      </c>
      <c r="M81" s="38">
        <v>90</v>
      </c>
      <c r="N81" s="4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17"/>
      <c r="P81" s="417"/>
      <c r="Q81" s="417"/>
      <c r="R81" s="41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163</v>
      </c>
      <c r="B82" s="64" t="s">
        <v>164</v>
      </c>
      <c r="C82" s="37">
        <v>4301011417</v>
      </c>
      <c r="D82" s="415">
        <v>4680115880269</v>
      </c>
      <c r="E82" s="415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132</v>
      </c>
      <c r="M82" s="38">
        <v>50</v>
      </c>
      <c r="N82" s="4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17"/>
      <c r="P82" s="417"/>
      <c r="Q82" s="417"/>
      <c r="R82" s="41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4301011415</v>
      </c>
      <c r="D83" s="415">
        <v>4680115880429</v>
      </c>
      <c r="E83" s="415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17"/>
      <c r="P83" s="417"/>
      <c r="Q83" s="417"/>
      <c r="R83" s="41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167</v>
      </c>
      <c r="B84" s="64" t="s">
        <v>168</v>
      </c>
      <c r="C84" s="37">
        <v>4301011462</v>
      </c>
      <c r="D84" s="415">
        <v>4680115881457</v>
      </c>
      <c r="E84" s="415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132</v>
      </c>
      <c r="M84" s="38">
        <v>50</v>
      </c>
      <c r="N84" s="4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17"/>
      <c r="P84" s="417"/>
      <c r="Q84" s="417"/>
      <c r="R84" s="41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22"/>
      <c r="B85" s="422"/>
      <c r="C85" s="422"/>
      <c r="D85" s="422"/>
      <c r="E85" s="422"/>
      <c r="F85" s="422"/>
      <c r="G85" s="422"/>
      <c r="H85" s="422"/>
      <c r="I85" s="422"/>
      <c r="J85" s="422"/>
      <c r="K85" s="422"/>
      <c r="L85" s="422"/>
      <c r="M85" s="423"/>
      <c r="N85" s="419" t="s">
        <v>43</v>
      </c>
      <c r="O85" s="420"/>
      <c r="P85" s="420"/>
      <c r="Q85" s="420"/>
      <c r="R85" s="420"/>
      <c r="S85" s="420"/>
      <c r="T85" s="421"/>
      <c r="U85" s="43" t="s">
        <v>42</v>
      </c>
      <c r="V85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22"/>
      <c r="B86" s="422"/>
      <c r="C86" s="422"/>
      <c r="D86" s="422"/>
      <c r="E86" s="422"/>
      <c r="F86" s="422"/>
      <c r="G86" s="422"/>
      <c r="H86" s="422"/>
      <c r="I86" s="422"/>
      <c r="J86" s="422"/>
      <c r="K86" s="422"/>
      <c r="L86" s="422"/>
      <c r="M86" s="423"/>
      <c r="N86" s="419" t="s">
        <v>43</v>
      </c>
      <c r="O86" s="420"/>
      <c r="P86" s="420"/>
      <c r="Q86" s="420"/>
      <c r="R86" s="420"/>
      <c r="S86" s="420"/>
      <c r="T86" s="421"/>
      <c r="U86" s="43" t="s">
        <v>0</v>
      </c>
      <c r="V86" s="44">
        <f>IFERROR(SUM(V64:V84),"0")</f>
        <v>0</v>
      </c>
      <c r="W86" s="44">
        <f>IFERROR(SUM(W64:W84),"0")</f>
        <v>0</v>
      </c>
      <c r="X86" s="43"/>
      <c r="Y86" s="68"/>
      <c r="Z86" s="68"/>
    </row>
    <row r="87" spans="1:53" ht="14.25" customHeight="1" x14ac:dyDescent="0.25">
      <c r="A87" s="414" t="s">
        <v>110</v>
      </c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67"/>
      <c r="Z87" s="67"/>
    </row>
    <row r="88" spans="1:53" ht="16.5" customHeight="1" x14ac:dyDescent="0.25">
      <c r="A88" s="64" t="s">
        <v>169</v>
      </c>
      <c r="B88" s="64" t="s">
        <v>170</v>
      </c>
      <c r="C88" s="37">
        <v>4301020235</v>
      </c>
      <c r="D88" s="415">
        <v>4680115881488</v>
      </c>
      <c r="E88" s="415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114</v>
      </c>
      <c r="L88" s="39" t="s">
        <v>113</v>
      </c>
      <c r="M88" s="38">
        <v>50</v>
      </c>
      <c r="N88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17"/>
      <c r="P88" s="417"/>
      <c r="Q88" s="417"/>
      <c r="R88" s="41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4301020228</v>
      </c>
      <c r="D89" s="415">
        <v>4680115882751</v>
      </c>
      <c r="E89" s="415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80</v>
      </c>
      <c r="L89" s="39" t="s">
        <v>113</v>
      </c>
      <c r="M89" s="38">
        <v>90</v>
      </c>
      <c r="N89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417"/>
      <c r="P89" s="417"/>
      <c r="Q89" s="417"/>
      <c r="R89" s="41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IFERROR(IF(W89=0,"",ROUNDUP(W89/H89,0)*0.00937),"")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4301020258</v>
      </c>
      <c r="D90" s="415">
        <v>4680115882775</v>
      </c>
      <c r="E90" s="415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175</v>
      </c>
      <c r="L90" s="39" t="s">
        <v>132</v>
      </c>
      <c r="M90" s="38">
        <v>50</v>
      </c>
      <c r="N90" s="4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417"/>
      <c r="P90" s="417"/>
      <c r="Q90" s="417"/>
      <c r="R90" s="41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IFERROR(IF(W90=0,"",ROUNDUP(W90/H90,0)*0.00502),"")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176</v>
      </c>
      <c r="B91" s="64" t="s">
        <v>177</v>
      </c>
      <c r="C91" s="37">
        <v>4301020217</v>
      </c>
      <c r="D91" s="415">
        <v>4680115880658</v>
      </c>
      <c r="E91" s="415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80</v>
      </c>
      <c r="L91" s="39" t="s">
        <v>113</v>
      </c>
      <c r="M91" s="38">
        <v>50</v>
      </c>
      <c r="N91" s="4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417"/>
      <c r="P91" s="417"/>
      <c r="Q91" s="417"/>
      <c r="R91" s="418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IFERROR(IF(W91=0,"",ROUNDUP(W91/H91,0)*0.00753),"")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x14ac:dyDescent="0.2">
      <c r="A92" s="422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3"/>
      <c r="N92" s="419" t="s">
        <v>43</v>
      </c>
      <c r="O92" s="420"/>
      <c r="P92" s="420"/>
      <c r="Q92" s="420"/>
      <c r="R92" s="420"/>
      <c r="S92" s="420"/>
      <c r="T92" s="421"/>
      <c r="U92" s="43" t="s">
        <v>42</v>
      </c>
      <c r="V92" s="44">
        <f>IFERROR(V88/H88,"0")+IFERROR(V89/H89,"0")+IFERROR(V90/H90,"0")+IFERROR(V91/H91,"0")</f>
        <v>0</v>
      </c>
      <c r="W92" s="44">
        <f>IFERROR(W88/H88,"0")+IFERROR(W89/H89,"0")+IFERROR(W90/H90,"0")+IFERROR(W91/H91,"0")</f>
        <v>0</v>
      </c>
      <c r="X92" s="44">
        <f>IFERROR(IF(X88="",0,X88),"0")+IFERROR(IF(X89="",0,X89),"0")+IFERROR(IF(X90="",0,X90),"0")+IFERROR(IF(X91="",0,X91),"0")</f>
        <v>0</v>
      </c>
      <c r="Y92" s="68"/>
      <c r="Z92" s="68"/>
    </row>
    <row r="93" spans="1:53" x14ac:dyDescent="0.2">
      <c r="A93" s="422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3"/>
      <c r="N93" s="419" t="s">
        <v>43</v>
      </c>
      <c r="O93" s="420"/>
      <c r="P93" s="420"/>
      <c r="Q93" s="420"/>
      <c r="R93" s="420"/>
      <c r="S93" s="420"/>
      <c r="T93" s="421"/>
      <c r="U93" s="43" t="s">
        <v>0</v>
      </c>
      <c r="V93" s="44">
        <f>IFERROR(SUM(V88:V91),"0")</f>
        <v>0</v>
      </c>
      <c r="W93" s="44">
        <f>IFERROR(SUM(W88:W91),"0")</f>
        <v>0</v>
      </c>
      <c r="X93" s="43"/>
      <c r="Y93" s="68"/>
      <c r="Z93" s="68"/>
    </row>
    <row r="94" spans="1:53" ht="14.25" customHeight="1" x14ac:dyDescent="0.25">
      <c r="A94" s="414" t="s">
        <v>76</v>
      </c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67"/>
      <c r="Z94" s="67"/>
    </row>
    <row r="95" spans="1:53" ht="16.5" customHeight="1" x14ac:dyDescent="0.25">
      <c r="A95" s="64" t="s">
        <v>178</v>
      </c>
      <c r="B95" s="64" t="s">
        <v>179</v>
      </c>
      <c r="C95" s="37">
        <v>4301030895</v>
      </c>
      <c r="D95" s="415">
        <v>4607091387667</v>
      </c>
      <c r="E95" s="415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114</v>
      </c>
      <c r="L95" s="39" t="s">
        <v>113</v>
      </c>
      <c r="M95" s="38">
        <v>40</v>
      </c>
      <c r="N95" s="4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417"/>
      <c r="P95" s="417"/>
      <c r="Q95" s="417"/>
      <c r="R95" s="41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ref="W95:W102" si="5">IFERROR(IF(V95="",0,CEILING((V95/$H95),1)*$H95),"")</f>
        <v>0</v>
      </c>
      <c r="X95" s="42" t="str">
        <f>IFERROR(IF(W95=0,"",ROUNDUP(W95/H95,0)*0.02175),"")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180</v>
      </c>
      <c r="B96" s="64" t="s">
        <v>181</v>
      </c>
      <c r="C96" s="37">
        <v>4301030961</v>
      </c>
      <c r="D96" s="415">
        <v>4607091387636</v>
      </c>
      <c r="E96" s="415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80</v>
      </c>
      <c r="L96" s="39" t="s">
        <v>79</v>
      </c>
      <c r="M96" s="38">
        <v>40</v>
      </c>
      <c r="N96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417"/>
      <c r="P96" s="417"/>
      <c r="Q96" s="417"/>
      <c r="R96" s="41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IFERROR(IF(W96=0,"",ROUNDUP(W96/H96,0)*0.00937),"")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25">
      <c r="A97" s="64" t="s">
        <v>182</v>
      </c>
      <c r="B97" s="64" t="s">
        <v>183</v>
      </c>
      <c r="C97" s="37">
        <v>4301030963</v>
      </c>
      <c r="D97" s="415">
        <v>4607091382426</v>
      </c>
      <c r="E97" s="415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114</v>
      </c>
      <c r="L97" s="39" t="s">
        <v>79</v>
      </c>
      <c r="M97" s="38">
        <v>40</v>
      </c>
      <c r="N97" s="4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417"/>
      <c r="P97" s="417"/>
      <c r="Q97" s="417"/>
      <c r="R97" s="41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4301030962</v>
      </c>
      <c r="D98" s="415">
        <v>4607091386547</v>
      </c>
      <c r="E98" s="415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175</v>
      </c>
      <c r="L98" s="39" t="s">
        <v>79</v>
      </c>
      <c r="M98" s="38">
        <v>40</v>
      </c>
      <c r="N98" s="4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417"/>
      <c r="P98" s="417"/>
      <c r="Q98" s="417"/>
      <c r="R98" s="41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4301031079</v>
      </c>
      <c r="D99" s="415">
        <v>4607091384734</v>
      </c>
      <c r="E99" s="41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175</v>
      </c>
      <c r="L99" s="39" t="s">
        <v>79</v>
      </c>
      <c r="M99" s="38">
        <v>45</v>
      </c>
      <c r="N99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417"/>
      <c r="P99" s="417"/>
      <c r="Q99" s="417"/>
      <c r="R99" s="41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4301030964</v>
      </c>
      <c r="D100" s="415">
        <v>4607091382464</v>
      </c>
      <c r="E100" s="41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175</v>
      </c>
      <c r="L100" s="39" t="s">
        <v>79</v>
      </c>
      <c r="M100" s="38">
        <v>40</v>
      </c>
      <c r="N100" s="4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417"/>
      <c r="P100" s="417"/>
      <c r="Q100" s="417"/>
      <c r="R100" s="41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4301031235</v>
      </c>
      <c r="D101" s="415">
        <v>4680115883444</v>
      </c>
      <c r="E101" s="41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47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417"/>
      <c r="P101" s="417"/>
      <c r="Q101" s="417"/>
      <c r="R101" s="41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190</v>
      </c>
      <c r="B102" s="64" t="s">
        <v>192</v>
      </c>
      <c r="C102" s="37">
        <v>4301031234</v>
      </c>
      <c r="D102" s="415">
        <v>4680115883444</v>
      </c>
      <c r="E102" s="41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100</v>
      </c>
      <c r="M102" s="38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417"/>
      <c r="P102" s="417"/>
      <c r="Q102" s="417"/>
      <c r="R102" s="418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x14ac:dyDescent="0.2">
      <c r="A103" s="422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3"/>
      <c r="N103" s="419" t="s">
        <v>43</v>
      </c>
      <c r="O103" s="420"/>
      <c r="P103" s="420"/>
      <c r="Q103" s="420"/>
      <c r="R103" s="420"/>
      <c r="S103" s="420"/>
      <c r="T103" s="421"/>
      <c r="U103" s="43" t="s">
        <v>42</v>
      </c>
      <c r="V103" s="44">
        <f>IFERROR(V95/H95,"0")+IFERROR(V96/H96,"0")+IFERROR(V97/H97,"0")+IFERROR(V98/H98,"0")+IFERROR(V99/H99,"0")+IFERROR(V100/H100,"0")+IFERROR(V101/H101,"0")+IFERROR(V102/H102,"0")</f>
        <v>0</v>
      </c>
      <c r="W103" s="44">
        <f>IFERROR(W95/H95,"0")+IFERROR(W96/H96,"0")+IFERROR(W97/H97,"0")+IFERROR(W98/H98,"0")+IFERROR(W99/H99,"0")+IFERROR(W100/H100,"0")+IFERROR(W101/H101,"0")+IFERROR(W102/H102,"0")</f>
        <v>0</v>
      </c>
      <c r="X103" s="4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8"/>
      <c r="Z103" s="68"/>
    </row>
    <row r="104" spans="1:53" x14ac:dyDescent="0.2">
      <c r="A104" s="422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3"/>
      <c r="N104" s="419" t="s">
        <v>43</v>
      </c>
      <c r="O104" s="420"/>
      <c r="P104" s="420"/>
      <c r="Q104" s="420"/>
      <c r="R104" s="420"/>
      <c r="S104" s="420"/>
      <c r="T104" s="421"/>
      <c r="U104" s="43" t="s">
        <v>0</v>
      </c>
      <c r="V104" s="44">
        <f>IFERROR(SUM(V95:V102),"0")</f>
        <v>0</v>
      </c>
      <c r="W104" s="44">
        <f>IFERROR(SUM(W95:W102),"0")</f>
        <v>0</v>
      </c>
      <c r="X104" s="43"/>
      <c r="Y104" s="68"/>
      <c r="Z104" s="68"/>
    </row>
    <row r="105" spans="1:53" ht="14.25" customHeight="1" x14ac:dyDescent="0.25">
      <c r="A105" s="414" t="s">
        <v>81</v>
      </c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67"/>
      <c r="Z105" s="67"/>
    </row>
    <row r="106" spans="1:53" ht="27" customHeight="1" x14ac:dyDescent="0.25">
      <c r="A106" s="64" t="s">
        <v>193</v>
      </c>
      <c r="B106" s="64" t="s">
        <v>194</v>
      </c>
      <c r="C106" s="37">
        <v>4301051543</v>
      </c>
      <c r="D106" s="415">
        <v>4607091386967</v>
      </c>
      <c r="E106" s="415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4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417"/>
      <c r="P106" s="417"/>
      <c r="Q106" s="417"/>
      <c r="R106" s="41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7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25">
      <c r="A107" s="64" t="s">
        <v>193</v>
      </c>
      <c r="B107" s="64" t="s">
        <v>195</v>
      </c>
      <c r="C107" s="37">
        <v>4301051437</v>
      </c>
      <c r="D107" s="415">
        <v>4607091386967</v>
      </c>
      <c r="E107" s="41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114</v>
      </c>
      <c r="L107" s="39" t="s">
        <v>132</v>
      </c>
      <c r="M107" s="38">
        <v>45</v>
      </c>
      <c r="N107" s="4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417"/>
      <c r="P107" s="417"/>
      <c r="Q107" s="417"/>
      <c r="R107" s="41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4301051611</v>
      </c>
      <c r="D108" s="415">
        <v>4607091385304</v>
      </c>
      <c r="E108" s="41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114</v>
      </c>
      <c r="L108" s="39" t="s">
        <v>79</v>
      </c>
      <c r="M108" s="38">
        <v>40</v>
      </c>
      <c r="N108" s="4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417"/>
      <c r="P108" s="417"/>
      <c r="Q108" s="417"/>
      <c r="R108" s="41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4301051306</v>
      </c>
      <c r="D109" s="415">
        <v>4607091386264</v>
      </c>
      <c r="E109" s="41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417"/>
      <c r="P109" s="417"/>
      <c r="Q109" s="417"/>
      <c r="R109" s="41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198</v>
      </c>
      <c r="B110" s="64" t="s">
        <v>200</v>
      </c>
      <c r="C110" s="37">
        <v>4301051648</v>
      </c>
      <c r="D110" s="415">
        <v>4607091386264</v>
      </c>
      <c r="E110" s="41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77" t="s">
        <v>201</v>
      </c>
      <c r="O110" s="417"/>
      <c r="P110" s="417"/>
      <c r="Q110" s="417"/>
      <c r="R110" s="41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202</v>
      </c>
      <c r="B111" s="64" t="s">
        <v>203</v>
      </c>
      <c r="C111" s="37">
        <v>4301051477</v>
      </c>
      <c r="D111" s="415">
        <v>4680115882584</v>
      </c>
      <c r="E111" s="41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100</v>
      </c>
      <c r="M111" s="38">
        <v>60</v>
      </c>
      <c r="N111" s="4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417"/>
      <c r="P111" s="417"/>
      <c r="Q111" s="417"/>
      <c r="R111" s="41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202</v>
      </c>
      <c r="B112" s="64" t="s">
        <v>204</v>
      </c>
      <c r="C112" s="37">
        <v>4301051476</v>
      </c>
      <c r="D112" s="415">
        <v>4680115882584</v>
      </c>
      <c r="E112" s="41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100</v>
      </c>
      <c r="M112" s="38">
        <v>60</v>
      </c>
      <c r="N112" s="4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417"/>
      <c r="P112" s="417"/>
      <c r="Q112" s="417"/>
      <c r="R112" s="41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205</v>
      </c>
      <c r="B113" s="64" t="s">
        <v>206</v>
      </c>
      <c r="C113" s="37">
        <v>4301051436</v>
      </c>
      <c r="D113" s="415">
        <v>4607091385731</v>
      </c>
      <c r="E113" s="41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132</v>
      </c>
      <c r="M113" s="38">
        <v>45</v>
      </c>
      <c r="N113" s="4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417"/>
      <c r="P113" s="417"/>
      <c r="Q113" s="417"/>
      <c r="R113" s="41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207</v>
      </c>
      <c r="B114" s="64" t="s">
        <v>208</v>
      </c>
      <c r="C114" s="37">
        <v>4301051439</v>
      </c>
      <c r="D114" s="415">
        <v>4680115880214</v>
      </c>
      <c r="E114" s="41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132</v>
      </c>
      <c r="M114" s="38">
        <v>45</v>
      </c>
      <c r="N114" s="48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417"/>
      <c r="P114" s="417"/>
      <c r="Q114" s="417"/>
      <c r="R114" s="41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209</v>
      </c>
      <c r="B115" s="64" t="s">
        <v>210</v>
      </c>
      <c r="C115" s="37">
        <v>4301051438</v>
      </c>
      <c r="D115" s="415">
        <v>4680115880894</v>
      </c>
      <c r="E115" s="41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132</v>
      </c>
      <c r="M115" s="38">
        <v>45</v>
      </c>
      <c r="N115" s="48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417"/>
      <c r="P115" s="417"/>
      <c r="Q115" s="417"/>
      <c r="R115" s="41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211</v>
      </c>
      <c r="B116" s="64" t="s">
        <v>212</v>
      </c>
      <c r="C116" s="37">
        <v>4301051313</v>
      </c>
      <c r="D116" s="415">
        <v>4607091385427</v>
      </c>
      <c r="E116" s="41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17"/>
      <c r="P116" s="417"/>
      <c r="Q116" s="417"/>
      <c r="R116" s="41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213</v>
      </c>
      <c r="B117" s="64" t="s">
        <v>214</v>
      </c>
      <c r="C117" s="37">
        <v>4301051480</v>
      </c>
      <c r="D117" s="415">
        <v>4680115882645</v>
      </c>
      <c r="E117" s="41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417"/>
      <c r="P117" s="417"/>
      <c r="Q117" s="417"/>
      <c r="R117" s="41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22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419" t="s">
        <v>43</v>
      </c>
      <c r="O118" s="420"/>
      <c r="P118" s="420"/>
      <c r="Q118" s="420"/>
      <c r="R118" s="420"/>
      <c r="S118" s="420"/>
      <c r="T118" s="421"/>
      <c r="U118" s="43" t="s">
        <v>42</v>
      </c>
      <c r="V118" s="4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422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419" t="s">
        <v>43</v>
      </c>
      <c r="O119" s="420"/>
      <c r="P119" s="420"/>
      <c r="Q119" s="420"/>
      <c r="R119" s="420"/>
      <c r="S119" s="420"/>
      <c r="T119" s="421"/>
      <c r="U119" s="43" t="s">
        <v>0</v>
      </c>
      <c r="V119" s="44">
        <f>IFERROR(SUM(V106:V117),"0")</f>
        <v>0</v>
      </c>
      <c r="W119" s="44">
        <f>IFERROR(SUM(W106:W117),"0")</f>
        <v>0</v>
      </c>
      <c r="X119" s="43"/>
      <c r="Y119" s="68"/>
      <c r="Z119" s="68"/>
    </row>
    <row r="120" spans="1:53" ht="14.25" customHeight="1" x14ac:dyDescent="0.25">
      <c r="A120" s="414" t="s">
        <v>215</v>
      </c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67"/>
      <c r="Z120" s="67"/>
    </row>
    <row r="121" spans="1:53" ht="27" customHeight="1" x14ac:dyDescent="0.25">
      <c r="A121" s="64" t="s">
        <v>216</v>
      </c>
      <c r="B121" s="64" t="s">
        <v>217</v>
      </c>
      <c r="C121" s="37">
        <v>4301060296</v>
      </c>
      <c r="D121" s="415">
        <v>4607091383065</v>
      </c>
      <c r="E121" s="41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17"/>
      <c r="P121" s="417"/>
      <c r="Q121" s="417"/>
      <c r="R121" s="41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4301060350</v>
      </c>
      <c r="D122" s="415">
        <v>4680115881532</v>
      </c>
      <c r="E122" s="41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8">
        <v>30</v>
      </c>
      <c r="N122" s="4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17"/>
      <c r="P122" s="417"/>
      <c r="Q122" s="417"/>
      <c r="R122" s="41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218</v>
      </c>
      <c r="B123" s="64" t="s">
        <v>220</v>
      </c>
      <c r="C123" s="37">
        <v>4301060366</v>
      </c>
      <c r="D123" s="415">
        <v>4680115881532</v>
      </c>
      <c r="E123" s="415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114</v>
      </c>
      <c r="L123" s="39" t="s">
        <v>79</v>
      </c>
      <c r="M123" s="38">
        <v>30</v>
      </c>
      <c r="N123" s="4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7"/>
      <c r="P123" s="417"/>
      <c r="Q123" s="417"/>
      <c r="R123" s="41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218</v>
      </c>
      <c r="B124" s="64" t="s">
        <v>221</v>
      </c>
      <c r="C124" s="37">
        <v>4301060371</v>
      </c>
      <c r="D124" s="415">
        <v>4680115881532</v>
      </c>
      <c r="E124" s="415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114</v>
      </c>
      <c r="L124" s="39" t="s">
        <v>79</v>
      </c>
      <c r="M124" s="38">
        <v>30</v>
      </c>
      <c r="N124" s="488" t="s">
        <v>222</v>
      </c>
      <c r="O124" s="417"/>
      <c r="P124" s="417"/>
      <c r="Q124" s="417"/>
      <c r="R124" s="41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223</v>
      </c>
      <c r="B125" s="64" t="s">
        <v>224</v>
      </c>
      <c r="C125" s="37">
        <v>4301060356</v>
      </c>
      <c r="D125" s="415">
        <v>4680115882652</v>
      </c>
      <c r="E125" s="415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417"/>
      <c r="P125" s="417"/>
      <c r="Q125" s="417"/>
      <c r="R125" s="418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225</v>
      </c>
      <c r="B126" s="64" t="s">
        <v>226</v>
      </c>
      <c r="C126" s="37">
        <v>4301060309</v>
      </c>
      <c r="D126" s="415">
        <v>4680115880238</v>
      </c>
      <c r="E126" s="415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17"/>
      <c r="P126" s="417"/>
      <c r="Q126" s="417"/>
      <c r="R126" s="418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227</v>
      </c>
      <c r="B127" s="64" t="s">
        <v>228</v>
      </c>
      <c r="C127" s="37">
        <v>4301060351</v>
      </c>
      <c r="D127" s="415">
        <v>4680115881464</v>
      </c>
      <c r="E127" s="415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132</v>
      </c>
      <c r="M127" s="38">
        <v>30</v>
      </c>
      <c r="N127" s="4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417"/>
      <c r="P127" s="417"/>
      <c r="Q127" s="417"/>
      <c r="R127" s="418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22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3"/>
      <c r="N128" s="419" t="s">
        <v>43</v>
      </c>
      <c r="O128" s="420"/>
      <c r="P128" s="420"/>
      <c r="Q128" s="420"/>
      <c r="R128" s="420"/>
      <c r="S128" s="420"/>
      <c r="T128" s="421"/>
      <c r="U128" s="43" t="s">
        <v>42</v>
      </c>
      <c r="V128" s="44">
        <f>IFERROR(V121/H121,"0")+IFERROR(V122/H122,"0")+IFERROR(V123/H123,"0")+IFERROR(V124/H124,"0")+IFERROR(V125/H125,"0")+IFERROR(V126/H126,"0")+IFERROR(V127/H127,"0")</f>
        <v>0</v>
      </c>
      <c r="W128" s="44">
        <f>IFERROR(W121/H121,"0")+IFERROR(W122/H122,"0")+IFERROR(W123/H123,"0")+IFERROR(W124/H124,"0")+IFERROR(W125/H125,"0")+IFERROR(W126/H126,"0")+IFERROR(W127/H127,"0")</f>
        <v>0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68"/>
      <c r="Z128" s="68"/>
    </row>
    <row r="129" spans="1:53" x14ac:dyDescent="0.2">
      <c r="A129" s="422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3"/>
      <c r="N129" s="419" t="s">
        <v>43</v>
      </c>
      <c r="O129" s="420"/>
      <c r="P129" s="420"/>
      <c r="Q129" s="420"/>
      <c r="R129" s="420"/>
      <c r="S129" s="420"/>
      <c r="T129" s="421"/>
      <c r="U129" s="43" t="s">
        <v>0</v>
      </c>
      <c r="V129" s="44">
        <f>IFERROR(SUM(V121:V127),"0")</f>
        <v>0</v>
      </c>
      <c r="W129" s="44">
        <f>IFERROR(SUM(W121:W127),"0")</f>
        <v>0</v>
      </c>
      <c r="X129" s="43"/>
      <c r="Y129" s="68"/>
      <c r="Z129" s="68"/>
    </row>
    <row r="130" spans="1:53" ht="16.5" customHeight="1" x14ac:dyDescent="0.25">
      <c r="A130" s="413" t="s">
        <v>229</v>
      </c>
      <c r="B130" s="413"/>
      <c r="C130" s="413"/>
      <c r="D130" s="413"/>
      <c r="E130" s="413"/>
      <c r="F130" s="413"/>
      <c r="G130" s="413"/>
      <c r="H130" s="413"/>
      <c r="I130" s="413"/>
      <c r="J130" s="413"/>
      <c r="K130" s="413"/>
      <c r="L130" s="413"/>
      <c r="M130" s="413"/>
      <c r="N130" s="413"/>
      <c r="O130" s="413"/>
      <c r="P130" s="413"/>
      <c r="Q130" s="413"/>
      <c r="R130" s="413"/>
      <c r="S130" s="413"/>
      <c r="T130" s="413"/>
      <c r="U130" s="413"/>
      <c r="V130" s="413"/>
      <c r="W130" s="413"/>
      <c r="X130" s="413"/>
      <c r="Y130" s="66"/>
      <c r="Z130" s="66"/>
    </row>
    <row r="131" spans="1:53" ht="14.25" customHeight="1" x14ac:dyDescent="0.25">
      <c r="A131" s="414" t="s">
        <v>81</v>
      </c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67"/>
      <c r="Z131" s="67"/>
    </row>
    <row r="132" spans="1:53" ht="27" customHeight="1" x14ac:dyDescent="0.25">
      <c r="A132" s="64" t="s">
        <v>230</v>
      </c>
      <c r="B132" s="64" t="s">
        <v>231</v>
      </c>
      <c r="C132" s="37">
        <v>4301051360</v>
      </c>
      <c r="D132" s="415">
        <v>4607091385168</v>
      </c>
      <c r="E132" s="415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114</v>
      </c>
      <c r="L132" s="39" t="s">
        <v>132</v>
      </c>
      <c r="M132" s="38">
        <v>45</v>
      </c>
      <c r="N132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17"/>
      <c r="P132" s="417"/>
      <c r="Q132" s="417"/>
      <c r="R132" s="41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230</v>
      </c>
      <c r="B133" s="64" t="s">
        <v>232</v>
      </c>
      <c r="C133" s="37">
        <v>4301051612</v>
      </c>
      <c r="D133" s="415">
        <v>4607091385168</v>
      </c>
      <c r="E133" s="415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114</v>
      </c>
      <c r="L133" s="39" t="s">
        <v>79</v>
      </c>
      <c r="M133" s="38">
        <v>45</v>
      </c>
      <c r="N133" s="4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7"/>
      <c r="P133" s="417"/>
      <c r="Q133" s="417"/>
      <c r="R133" s="418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233</v>
      </c>
      <c r="B134" s="64" t="s">
        <v>234</v>
      </c>
      <c r="C134" s="37">
        <v>4301051362</v>
      </c>
      <c r="D134" s="415">
        <v>4607091383256</v>
      </c>
      <c r="E134" s="415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132</v>
      </c>
      <c r="M134" s="38">
        <v>45</v>
      </c>
      <c r="N134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17"/>
      <c r="P134" s="417"/>
      <c r="Q134" s="417"/>
      <c r="R134" s="418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235</v>
      </c>
      <c r="B135" s="64" t="s">
        <v>236</v>
      </c>
      <c r="C135" s="37">
        <v>4301051358</v>
      </c>
      <c r="D135" s="415">
        <v>4607091385748</v>
      </c>
      <c r="E135" s="415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132</v>
      </c>
      <c r="M135" s="38">
        <v>45</v>
      </c>
      <c r="N135" s="4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17"/>
      <c r="P135" s="417"/>
      <c r="Q135" s="417"/>
      <c r="R135" s="418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22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3"/>
      <c r="N136" s="419" t="s">
        <v>43</v>
      </c>
      <c r="O136" s="420"/>
      <c r="P136" s="420"/>
      <c r="Q136" s="420"/>
      <c r="R136" s="420"/>
      <c r="S136" s="420"/>
      <c r="T136" s="421"/>
      <c r="U136" s="43" t="s">
        <v>42</v>
      </c>
      <c r="V136" s="44">
        <f>IFERROR(V132/H132,"0")+IFERROR(V133/H133,"0")+IFERROR(V134/H134,"0")+IFERROR(V135/H135,"0")</f>
        <v>0</v>
      </c>
      <c r="W136" s="44">
        <f>IFERROR(W132/H132,"0")+IFERROR(W133/H133,"0")+IFERROR(W134/H134,"0")+IFERROR(W135/H135,"0")</f>
        <v>0</v>
      </c>
      <c r="X136" s="44">
        <f>IFERROR(IF(X132="",0,X132),"0")+IFERROR(IF(X133="",0,X133),"0")+IFERROR(IF(X134="",0,X134),"0")+IFERROR(IF(X135="",0,X135),"0")</f>
        <v>0</v>
      </c>
      <c r="Y136" s="68"/>
      <c r="Z136" s="68"/>
    </row>
    <row r="137" spans="1:53" x14ac:dyDescent="0.2">
      <c r="A137" s="422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3"/>
      <c r="N137" s="419" t="s">
        <v>43</v>
      </c>
      <c r="O137" s="420"/>
      <c r="P137" s="420"/>
      <c r="Q137" s="420"/>
      <c r="R137" s="420"/>
      <c r="S137" s="420"/>
      <c r="T137" s="421"/>
      <c r="U137" s="43" t="s">
        <v>0</v>
      </c>
      <c r="V137" s="44">
        <f>IFERROR(SUM(V132:V135),"0")</f>
        <v>0</v>
      </c>
      <c r="W137" s="44">
        <f>IFERROR(SUM(W132:W135),"0")</f>
        <v>0</v>
      </c>
      <c r="X137" s="43"/>
      <c r="Y137" s="68"/>
      <c r="Z137" s="68"/>
    </row>
    <row r="138" spans="1:53" ht="27.75" customHeight="1" x14ac:dyDescent="0.2">
      <c r="A138" s="412" t="s">
        <v>237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55"/>
      <c r="Z138" s="55"/>
    </row>
    <row r="139" spans="1:53" ht="16.5" customHeight="1" x14ac:dyDescent="0.25">
      <c r="A139" s="413" t="s">
        <v>238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66"/>
      <c r="Z139" s="66"/>
    </row>
    <row r="140" spans="1:53" ht="14.25" customHeight="1" x14ac:dyDescent="0.25">
      <c r="A140" s="414" t="s">
        <v>118</v>
      </c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67"/>
      <c r="Z140" s="67"/>
    </row>
    <row r="141" spans="1:53" ht="27" customHeight="1" x14ac:dyDescent="0.25">
      <c r="A141" s="64" t="s">
        <v>239</v>
      </c>
      <c r="B141" s="64" t="s">
        <v>240</v>
      </c>
      <c r="C141" s="37">
        <v>4301011223</v>
      </c>
      <c r="D141" s="415">
        <v>4607091383423</v>
      </c>
      <c r="E141" s="415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114</v>
      </c>
      <c r="L141" s="39" t="s">
        <v>132</v>
      </c>
      <c r="M141" s="38">
        <v>35</v>
      </c>
      <c r="N141" s="4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17"/>
      <c r="P141" s="417"/>
      <c r="Q141" s="417"/>
      <c r="R141" s="418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241</v>
      </c>
      <c r="B142" s="64" t="s">
        <v>242</v>
      </c>
      <c r="C142" s="37">
        <v>4301011338</v>
      </c>
      <c r="D142" s="415">
        <v>4607091381405</v>
      </c>
      <c r="E142" s="415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79</v>
      </c>
      <c r="M142" s="38">
        <v>35</v>
      </c>
      <c r="N142" s="4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17"/>
      <c r="P142" s="417"/>
      <c r="Q142" s="417"/>
      <c r="R142" s="418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37.5" customHeight="1" x14ac:dyDescent="0.25">
      <c r="A143" s="64" t="s">
        <v>243</v>
      </c>
      <c r="B143" s="64" t="s">
        <v>244</v>
      </c>
      <c r="C143" s="37">
        <v>4301011333</v>
      </c>
      <c r="D143" s="415">
        <v>4607091386516</v>
      </c>
      <c r="E143" s="415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79</v>
      </c>
      <c r="M143" s="38">
        <v>30</v>
      </c>
      <c r="N143" s="49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17"/>
      <c r="P143" s="417"/>
      <c r="Q143" s="417"/>
      <c r="R143" s="418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22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3"/>
      <c r="N144" s="419" t="s">
        <v>43</v>
      </c>
      <c r="O144" s="420"/>
      <c r="P144" s="420"/>
      <c r="Q144" s="420"/>
      <c r="R144" s="420"/>
      <c r="S144" s="420"/>
      <c r="T144" s="421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22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3"/>
      <c r="N145" s="419" t="s">
        <v>43</v>
      </c>
      <c r="O145" s="420"/>
      <c r="P145" s="420"/>
      <c r="Q145" s="420"/>
      <c r="R145" s="420"/>
      <c r="S145" s="420"/>
      <c r="T145" s="421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13" t="s">
        <v>245</v>
      </c>
      <c r="B146" s="413"/>
      <c r="C146" s="413"/>
      <c r="D146" s="413"/>
      <c r="E146" s="413"/>
      <c r="F146" s="413"/>
      <c r="G146" s="413"/>
      <c r="H146" s="413"/>
      <c r="I146" s="413"/>
      <c r="J146" s="413"/>
      <c r="K146" s="413"/>
      <c r="L146" s="413"/>
      <c r="M146" s="413"/>
      <c r="N146" s="413"/>
      <c r="O146" s="413"/>
      <c r="P146" s="413"/>
      <c r="Q146" s="413"/>
      <c r="R146" s="413"/>
      <c r="S146" s="413"/>
      <c r="T146" s="413"/>
      <c r="U146" s="413"/>
      <c r="V146" s="413"/>
      <c r="W146" s="413"/>
      <c r="X146" s="413"/>
      <c r="Y146" s="66"/>
      <c r="Z146" s="66"/>
    </row>
    <row r="147" spans="1:53" ht="14.25" customHeight="1" x14ac:dyDescent="0.25">
      <c r="A147" s="414" t="s">
        <v>76</v>
      </c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67"/>
      <c r="Z147" s="67"/>
    </row>
    <row r="148" spans="1:53" ht="27" customHeight="1" x14ac:dyDescent="0.25">
      <c r="A148" s="64" t="s">
        <v>246</v>
      </c>
      <c r="B148" s="64" t="s">
        <v>247</v>
      </c>
      <c r="C148" s="37">
        <v>4301031191</v>
      </c>
      <c r="D148" s="415">
        <v>4680115880993</v>
      </c>
      <c r="E148" s="415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17"/>
      <c r="P148" s="417"/>
      <c r="Q148" s="417"/>
      <c r="R148" s="41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ref="W148:W156" si="8">IFERROR(IF(V148="",0,CEILING((V148/$H148),1)*$H148),"")</f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248</v>
      </c>
      <c r="B149" s="64" t="s">
        <v>249</v>
      </c>
      <c r="C149" s="37">
        <v>4301031204</v>
      </c>
      <c r="D149" s="415">
        <v>4680115881761</v>
      </c>
      <c r="E149" s="415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17"/>
      <c r="P149" s="417"/>
      <c r="Q149" s="417"/>
      <c r="R149" s="41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250</v>
      </c>
      <c r="B150" s="64" t="s">
        <v>251</v>
      </c>
      <c r="C150" s="37">
        <v>4301031201</v>
      </c>
      <c r="D150" s="415">
        <v>4680115881563</v>
      </c>
      <c r="E150" s="415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17"/>
      <c r="P150" s="417"/>
      <c r="Q150" s="417"/>
      <c r="R150" s="41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252</v>
      </c>
      <c r="B151" s="64" t="s">
        <v>253</v>
      </c>
      <c r="C151" s="37">
        <v>4301031199</v>
      </c>
      <c r="D151" s="415">
        <v>4680115880986</v>
      </c>
      <c r="E151" s="41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175</v>
      </c>
      <c r="L151" s="39" t="s">
        <v>79</v>
      </c>
      <c r="M151" s="38">
        <v>40</v>
      </c>
      <c r="N151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17"/>
      <c r="P151" s="417"/>
      <c r="Q151" s="417"/>
      <c r="R151" s="41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254</v>
      </c>
      <c r="B152" s="64" t="s">
        <v>255</v>
      </c>
      <c r="C152" s="37">
        <v>4301031190</v>
      </c>
      <c r="D152" s="415">
        <v>4680115880207</v>
      </c>
      <c r="E152" s="415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17"/>
      <c r="P152" s="417"/>
      <c r="Q152" s="417"/>
      <c r="R152" s="41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256</v>
      </c>
      <c r="B153" s="64" t="s">
        <v>257</v>
      </c>
      <c r="C153" s="37">
        <v>4301031205</v>
      </c>
      <c r="D153" s="415">
        <v>4680115881785</v>
      </c>
      <c r="E153" s="415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175</v>
      </c>
      <c r="L153" s="39" t="s">
        <v>79</v>
      </c>
      <c r="M153" s="38">
        <v>40</v>
      </c>
      <c r="N153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17"/>
      <c r="P153" s="417"/>
      <c r="Q153" s="417"/>
      <c r="R153" s="41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258</v>
      </c>
      <c r="B154" s="64" t="s">
        <v>259</v>
      </c>
      <c r="C154" s="37">
        <v>4301031202</v>
      </c>
      <c r="D154" s="415">
        <v>4680115881679</v>
      </c>
      <c r="E154" s="415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175</v>
      </c>
      <c r="L154" s="39" t="s">
        <v>79</v>
      </c>
      <c r="M154" s="38">
        <v>40</v>
      </c>
      <c r="N154" s="5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17"/>
      <c r="P154" s="417"/>
      <c r="Q154" s="417"/>
      <c r="R154" s="418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260</v>
      </c>
      <c r="B155" s="64" t="s">
        <v>261</v>
      </c>
      <c r="C155" s="37">
        <v>4301031158</v>
      </c>
      <c r="D155" s="415">
        <v>4680115880191</v>
      </c>
      <c r="E155" s="415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5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17"/>
      <c r="P155" s="417"/>
      <c r="Q155" s="417"/>
      <c r="R155" s="418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262</v>
      </c>
      <c r="B156" s="64" t="s">
        <v>263</v>
      </c>
      <c r="C156" s="37">
        <v>4301031245</v>
      </c>
      <c r="D156" s="415">
        <v>4680115883963</v>
      </c>
      <c r="E156" s="415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175</v>
      </c>
      <c r="L156" s="39" t="s">
        <v>79</v>
      </c>
      <c r="M156" s="38">
        <v>40</v>
      </c>
      <c r="N156" s="5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417"/>
      <c r="P156" s="417"/>
      <c r="Q156" s="417"/>
      <c r="R156" s="418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22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3"/>
      <c r="N157" s="419" t="s">
        <v>43</v>
      </c>
      <c r="O157" s="420"/>
      <c r="P157" s="420"/>
      <c r="Q157" s="420"/>
      <c r="R157" s="420"/>
      <c r="S157" s="420"/>
      <c r="T157" s="421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0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68"/>
      <c r="Z157" s="68"/>
    </row>
    <row r="158" spans="1:53" x14ac:dyDescent="0.2">
      <c r="A158" s="422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3"/>
      <c r="N158" s="419" t="s">
        <v>43</v>
      </c>
      <c r="O158" s="420"/>
      <c r="P158" s="420"/>
      <c r="Q158" s="420"/>
      <c r="R158" s="420"/>
      <c r="S158" s="420"/>
      <c r="T158" s="421"/>
      <c r="U158" s="43" t="s">
        <v>0</v>
      </c>
      <c r="V158" s="44">
        <f>IFERROR(SUM(V148:V156),"0")</f>
        <v>0</v>
      </c>
      <c r="W158" s="44">
        <f>IFERROR(SUM(W148:W156),"0")</f>
        <v>0</v>
      </c>
      <c r="X158" s="43"/>
      <c r="Y158" s="68"/>
      <c r="Z158" s="68"/>
    </row>
    <row r="159" spans="1:53" ht="16.5" customHeight="1" x14ac:dyDescent="0.25">
      <c r="A159" s="413" t="s">
        <v>264</v>
      </c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3"/>
      <c r="P159" s="413"/>
      <c r="Q159" s="413"/>
      <c r="R159" s="413"/>
      <c r="S159" s="413"/>
      <c r="T159" s="413"/>
      <c r="U159" s="413"/>
      <c r="V159" s="413"/>
      <c r="W159" s="413"/>
      <c r="X159" s="413"/>
      <c r="Y159" s="66"/>
      <c r="Z159" s="66"/>
    </row>
    <row r="160" spans="1:53" ht="14.25" customHeight="1" x14ac:dyDescent="0.25">
      <c r="A160" s="414" t="s">
        <v>118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67"/>
      <c r="Z160" s="67"/>
    </row>
    <row r="161" spans="1:53" ht="16.5" customHeight="1" x14ac:dyDescent="0.25">
      <c r="A161" s="64" t="s">
        <v>265</v>
      </c>
      <c r="B161" s="64" t="s">
        <v>266</v>
      </c>
      <c r="C161" s="37">
        <v>4301011450</v>
      </c>
      <c r="D161" s="415">
        <v>4680115881402</v>
      </c>
      <c r="E161" s="415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8">
        <v>55</v>
      </c>
      <c r="N161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17"/>
      <c r="P161" s="417"/>
      <c r="Q161" s="417"/>
      <c r="R161" s="418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267</v>
      </c>
      <c r="B162" s="64" t="s">
        <v>268</v>
      </c>
      <c r="C162" s="37">
        <v>4301011454</v>
      </c>
      <c r="D162" s="415">
        <v>4680115881396</v>
      </c>
      <c r="E162" s="415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5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17"/>
      <c r="P162" s="417"/>
      <c r="Q162" s="417"/>
      <c r="R162" s="418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22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3"/>
      <c r="N163" s="419" t="s">
        <v>43</v>
      </c>
      <c r="O163" s="420"/>
      <c r="P163" s="420"/>
      <c r="Q163" s="420"/>
      <c r="R163" s="420"/>
      <c r="S163" s="420"/>
      <c r="T163" s="421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22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3"/>
      <c r="N164" s="419" t="s">
        <v>43</v>
      </c>
      <c r="O164" s="420"/>
      <c r="P164" s="420"/>
      <c r="Q164" s="420"/>
      <c r="R164" s="420"/>
      <c r="S164" s="420"/>
      <c r="T164" s="421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14" t="s">
        <v>110</v>
      </c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67"/>
      <c r="Z165" s="67"/>
    </row>
    <row r="166" spans="1:53" ht="16.5" customHeight="1" x14ac:dyDescent="0.25">
      <c r="A166" s="64" t="s">
        <v>269</v>
      </c>
      <c r="B166" s="64" t="s">
        <v>270</v>
      </c>
      <c r="C166" s="37">
        <v>4301020262</v>
      </c>
      <c r="D166" s="415">
        <v>4680115882935</v>
      </c>
      <c r="E166" s="415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8">
        <v>50</v>
      </c>
      <c r="N166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417"/>
      <c r="P166" s="417"/>
      <c r="Q166" s="417"/>
      <c r="R166" s="418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271</v>
      </c>
      <c r="B167" s="64" t="s">
        <v>272</v>
      </c>
      <c r="C167" s="37">
        <v>4301020220</v>
      </c>
      <c r="D167" s="415">
        <v>4680115880764</v>
      </c>
      <c r="E167" s="415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113</v>
      </c>
      <c r="M167" s="38">
        <v>50</v>
      </c>
      <c r="N167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17"/>
      <c r="P167" s="417"/>
      <c r="Q167" s="417"/>
      <c r="R167" s="418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22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3"/>
      <c r="N168" s="419" t="s">
        <v>43</v>
      </c>
      <c r="O168" s="420"/>
      <c r="P168" s="420"/>
      <c r="Q168" s="420"/>
      <c r="R168" s="420"/>
      <c r="S168" s="420"/>
      <c r="T168" s="421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22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3"/>
      <c r="N169" s="419" t="s">
        <v>43</v>
      </c>
      <c r="O169" s="420"/>
      <c r="P169" s="420"/>
      <c r="Q169" s="420"/>
      <c r="R169" s="420"/>
      <c r="S169" s="420"/>
      <c r="T169" s="421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14" t="s">
        <v>76</v>
      </c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67"/>
      <c r="Z170" s="67"/>
    </row>
    <row r="171" spans="1:53" ht="27" customHeight="1" x14ac:dyDescent="0.25">
      <c r="A171" s="64" t="s">
        <v>273</v>
      </c>
      <c r="B171" s="64" t="s">
        <v>274</v>
      </c>
      <c r="C171" s="37">
        <v>4301031224</v>
      </c>
      <c r="D171" s="415">
        <v>4680115882683</v>
      </c>
      <c r="E171" s="41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17"/>
      <c r="P171" s="417"/>
      <c r="Q171" s="417"/>
      <c r="R171" s="41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275</v>
      </c>
      <c r="B172" s="64" t="s">
        <v>276</v>
      </c>
      <c r="C172" s="37">
        <v>4301031230</v>
      </c>
      <c r="D172" s="415">
        <v>4680115882690</v>
      </c>
      <c r="E172" s="415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17"/>
      <c r="P172" s="417"/>
      <c r="Q172" s="417"/>
      <c r="R172" s="418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277</v>
      </c>
      <c r="B173" s="64" t="s">
        <v>278</v>
      </c>
      <c r="C173" s="37">
        <v>4301031220</v>
      </c>
      <c r="D173" s="415">
        <v>4680115882669</v>
      </c>
      <c r="E173" s="415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17"/>
      <c r="P173" s="417"/>
      <c r="Q173" s="417"/>
      <c r="R173" s="418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279</v>
      </c>
      <c r="B174" s="64" t="s">
        <v>280</v>
      </c>
      <c r="C174" s="37">
        <v>4301031221</v>
      </c>
      <c r="D174" s="415">
        <v>4680115882676</v>
      </c>
      <c r="E174" s="415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17"/>
      <c r="P174" s="417"/>
      <c r="Q174" s="417"/>
      <c r="R174" s="418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22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3"/>
      <c r="N175" s="419" t="s">
        <v>43</v>
      </c>
      <c r="O175" s="420"/>
      <c r="P175" s="420"/>
      <c r="Q175" s="420"/>
      <c r="R175" s="420"/>
      <c r="S175" s="420"/>
      <c r="T175" s="421"/>
      <c r="U175" s="43" t="s">
        <v>42</v>
      </c>
      <c r="V175" s="44">
        <f>IFERROR(V171/H171,"0")+IFERROR(V172/H172,"0")+IFERROR(V173/H173,"0")+IFERROR(V174/H174,"0")</f>
        <v>0</v>
      </c>
      <c r="W175" s="44">
        <f>IFERROR(W171/H171,"0")+IFERROR(W172/H172,"0")+IFERROR(W173/H173,"0")+IFERROR(W174/H174,"0")</f>
        <v>0</v>
      </c>
      <c r="X175" s="44">
        <f>IFERROR(IF(X171="",0,X171),"0")+IFERROR(IF(X172="",0,X172),"0")+IFERROR(IF(X173="",0,X173),"0")+IFERROR(IF(X174="",0,X174),"0")</f>
        <v>0</v>
      </c>
      <c r="Y175" s="68"/>
      <c r="Z175" s="68"/>
    </row>
    <row r="176" spans="1:53" x14ac:dyDescent="0.2">
      <c r="A176" s="422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3"/>
      <c r="N176" s="419" t="s">
        <v>43</v>
      </c>
      <c r="O176" s="420"/>
      <c r="P176" s="420"/>
      <c r="Q176" s="420"/>
      <c r="R176" s="420"/>
      <c r="S176" s="420"/>
      <c r="T176" s="421"/>
      <c r="U176" s="43" t="s">
        <v>0</v>
      </c>
      <c r="V176" s="44">
        <f>IFERROR(SUM(V171:V174),"0")</f>
        <v>0</v>
      </c>
      <c r="W176" s="44">
        <f>IFERROR(SUM(W171:W174),"0")</f>
        <v>0</v>
      </c>
      <c r="X176" s="43"/>
      <c r="Y176" s="68"/>
      <c r="Z176" s="68"/>
    </row>
    <row r="177" spans="1:53" ht="14.25" customHeight="1" x14ac:dyDescent="0.25">
      <c r="A177" s="414" t="s">
        <v>81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67"/>
      <c r="Z177" s="67"/>
    </row>
    <row r="178" spans="1:53" ht="27" customHeight="1" x14ac:dyDescent="0.25">
      <c r="A178" s="64" t="s">
        <v>281</v>
      </c>
      <c r="B178" s="64" t="s">
        <v>282</v>
      </c>
      <c r="C178" s="37">
        <v>4301051409</v>
      </c>
      <c r="D178" s="415">
        <v>4680115881556</v>
      </c>
      <c r="E178" s="41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132</v>
      </c>
      <c r="M178" s="38">
        <v>45</v>
      </c>
      <c r="N178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17"/>
      <c r="P178" s="417"/>
      <c r="Q178" s="417"/>
      <c r="R178" s="41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283</v>
      </c>
      <c r="B179" s="64" t="s">
        <v>284</v>
      </c>
      <c r="C179" s="37">
        <v>4301051538</v>
      </c>
      <c r="D179" s="415">
        <v>4680115880573</v>
      </c>
      <c r="E179" s="415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114</v>
      </c>
      <c r="L179" s="39" t="s">
        <v>79</v>
      </c>
      <c r="M179" s="38">
        <v>45</v>
      </c>
      <c r="N179" s="5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417"/>
      <c r="P179" s="417"/>
      <c r="Q179" s="417"/>
      <c r="R179" s="41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285</v>
      </c>
      <c r="B180" s="64" t="s">
        <v>286</v>
      </c>
      <c r="C180" s="37">
        <v>4301051408</v>
      </c>
      <c r="D180" s="415">
        <v>4680115881594</v>
      </c>
      <c r="E180" s="415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114</v>
      </c>
      <c r="L180" s="39" t="s">
        <v>132</v>
      </c>
      <c r="M180" s="38">
        <v>40</v>
      </c>
      <c r="N180" s="5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17"/>
      <c r="P180" s="417"/>
      <c r="Q180" s="417"/>
      <c r="R180" s="41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287</v>
      </c>
      <c r="B181" s="64" t="s">
        <v>288</v>
      </c>
      <c r="C181" s="37">
        <v>4301051505</v>
      </c>
      <c r="D181" s="415">
        <v>4680115881587</v>
      </c>
      <c r="E181" s="415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114</v>
      </c>
      <c r="L181" s="39" t="s">
        <v>79</v>
      </c>
      <c r="M181" s="38">
        <v>40</v>
      </c>
      <c r="N181" s="5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417"/>
      <c r="P181" s="417"/>
      <c r="Q181" s="417"/>
      <c r="R181" s="41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289</v>
      </c>
      <c r="B182" s="64" t="s">
        <v>290</v>
      </c>
      <c r="C182" s="37">
        <v>4301051380</v>
      </c>
      <c r="D182" s="415">
        <v>4680115880962</v>
      </c>
      <c r="E182" s="415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114</v>
      </c>
      <c r="L182" s="39" t="s">
        <v>79</v>
      </c>
      <c r="M182" s="38">
        <v>40</v>
      </c>
      <c r="N182" s="52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17"/>
      <c r="P182" s="417"/>
      <c r="Q182" s="417"/>
      <c r="R182" s="41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291</v>
      </c>
      <c r="B183" s="64" t="s">
        <v>292</v>
      </c>
      <c r="C183" s="37">
        <v>4301051411</v>
      </c>
      <c r="D183" s="415">
        <v>4680115881617</v>
      </c>
      <c r="E183" s="415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114</v>
      </c>
      <c r="L183" s="39" t="s">
        <v>132</v>
      </c>
      <c r="M183" s="38">
        <v>40</v>
      </c>
      <c r="N183" s="5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17"/>
      <c r="P183" s="417"/>
      <c r="Q183" s="417"/>
      <c r="R183" s="41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IFERROR(IF(W183=0,"",ROUNDUP(W183/H183,0)*0.02175),"")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293</v>
      </c>
      <c r="B184" s="64" t="s">
        <v>294</v>
      </c>
      <c r="C184" s="37">
        <v>4301051487</v>
      </c>
      <c r="D184" s="415">
        <v>4680115881228</v>
      </c>
      <c r="E184" s="4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417"/>
      <c r="P184" s="417"/>
      <c r="Q184" s="417"/>
      <c r="R184" s="41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295</v>
      </c>
      <c r="B185" s="64" t="s">
        <v>296</v>
      </c>
      <c r="C185" s="37">
        <v>4301051506</v>
      </c>
      <c r="D185" s="415">
        <v>4680115881037</v>
      </c>
      <c r="E185" s="415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417"/>
      <c r="P185" s="417"/>
      <c r="Q185" s="417"/>
      <c r="R185" s="41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297</v>
      </c>
      <c r="B186" s="64" t="s">
        <v>298</v>
      </c>
      <c r="C186" s="37">
        <v>4301051384</v>
      </c>
      <c r="D186" s="415">
        <v>4680115881211</v>
      </c>
      <c r="E186" s="415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17"/>
      <c r="P186" s="417"/>
      <c r="Q186" s="417"/>
      <c r="R186" s="41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299</v>
      </c>
      <c r="B187" s="64" t="s">
        <v>300</v>
      </c>
      <c r="C187" s="37">
        <v>4301051378</v>
      </c>
      <c r="D187" s="415">
        <v>4680115881020</v>
      </c>
      <c r="E187" s="415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17"/>
      <c r="P187" s="417"/>
      <c r="Q187" s="417"/>
      <c r="R187" s="41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301</v>
      </c>
      <c r="B188" s="64" t="s">
        <v>302</v>
      </c>
      <c r="C188" s="37">
        <v>4301051407</v>
      </c>
      <c r="D188" s="415">
        <v>4680115882195</v>
      </c>
      <c r="E188" s="415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132</v>
      </c>
      <c r="M188" s="38">
        <v>40</v>
      </c>
      <c r="N188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17"/>
      <c r="P188" s="417"/>
      <c r="Q188" s="417"/>
      <c r="R188" s="41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303</v>
      </c>
      <c r="B189" s="64" t="s">
        <v>304</v>
      </c>
      <c r="C189" s="37">
        <v>4301051479</v>
      </c>
      <c r="D189" s="415">
        <v>4680115882607</v>
      </c>
      <c r="E189" s="41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132</v>
      </c>
      <c r="M189" s="38">
        <v>45</v>
      </c>
      <c r="N189" s="52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17"/>
      <c r="P189" s="417"/>
      <c r="Q189" s="417"/>
      <c r="R189" s="41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305</v>
      </c>
      <c r="B190" s="64" t="s">
        <v>306</v>
      </c>
      <c r="C190" s="37">
        <v>4301051468</v>
      </c>
      <c r="D190" s="415">
        <v>4680115880092</v>
      </c>
      <c r="E190" s="41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132</v>
      </c>
      <c r="M190" s="38">
        <v>45</v>
      </c>
      <c r="N190" s="52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17"/>
      <c r="P190" s="417"/>
      <c r="Q190" s="417"/>
      <c r="R190" s="41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307</v>
      </c>
      <c r="B191" s="64" t="s">
        <v>308</v>
      </c>
      <c r="C191" s="37">
        <v>4301051469</v>
      </c>
      <c r="D191" s="415">
        <v>4680115880221</v>
      </c>
      <c r="E191" s="415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132</v>
      </c>
      <c r="M191" s="38">
        <v>45</v>
      </c>
      <c r="N191" s="52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17"/>
      <c r="P191" s="417"/>
      <c r="Q191" s="417"/>
      <c r="R191" s="41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309</v>
      </c>
      <c r="B192" s="64" t="s">
        <v>310</v>
      </c>
      <c r="C192" s="37">
        <v>4301051523</v>
      </c>
      <c r="D192" s="415">
        <v>4680115882942</v>
      </c>
      <c r="E192" s="415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3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17"/>
      <c r="P192" s="417"/>
      <c r="Q192" s="417"/>
      <c r="R192" s="418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311</v>
      </c>
      <c r="B193" s="64" t="s">
        <v>312</v>
      </c>
      <c r="C193" s="37">
        <v>4301051326</v>
      </c>
      <c r="D193" s="415">
        <v>4680115880504</v>
      </c>
      <c r="E193" s="415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17"/>
      <c r="P193" s="417"/>
      <c r="Q193" s="417"/>
      <c r="R193" s="418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313</v>
      </c>
      <c r="B194" s="64" t="s">
        <v>314</v>
      </c>
      <c r="C194" s="37">
        <v>4301051410</v>
      </c>
      <c r="D194" s="415">
        <v>4680115882164</v>
      </c>
      <c r="E194" s="415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132</v>
      </c>
      <c r="M194" s="38">
        <v>40</v>
      </c>
      <c r="N194" s="5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17"/>
      <c r="P194" s="417"/>
      <c r="Q194" s="417"/>
      <c r="R194" s="418"/>
      <c r="S194" s="40" t="s">
        <v>48</v>
      </c>
      <c r="T194" s="40" t="s">
        <v>48</v>
      </c>
      <c r="U194" s="41" t="s">
        <v>0</v>
      </c>
      <c r="V194" s="59">
        <v>0</v>
      </c>
      <c r="W194" s="56">
        <f t="shared" si="9"/>
        <v>0</v>
      </c>
      <c r="X194" s="42" t="str">
        <f t="shared" si="10"/>
        <v/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22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3"/>
      <c r="N195" s="419" t="s">
        <v>43</v>
      </c>
      <c r="O195" s="420"/>
      <c r="P195" s="420"/>
      <c r="Q195" s="420"/>
      <c r="R195" s="420"/>
      <c r="S195" s="420"/>
      <c r="T195" s="421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0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0</v>
      </c>
      <c r="Y195" s="68"/>
      <c r="Z195" s="68"/>
    </row>
    <row r="196" spans="1:53" x14ac:dyDescent="0.2">
      <c r="A196" s="422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3"/>
      <c r="N196" s="419" t="s">
        <v>43</v>
      </c>
      <c r="O196" s="420"/>
      <c r="P196" s="420"/>
      <c r="Q196" s="420"/>
      <c r="R196" s="420"/>
      <c r="S196" s="420"/>
      <c r="T196" s="421"/>
      <c r="U196" s="43" t="s">
        <v>0</v>
      </c>
      <c r="V196" s="44">
        <f>IFERROR(SUM(V178:V194),"0")</f>
        <v>0</v>
      </c>
      <c r="W196" s="44">
        <f>IFERROR(SUM(W178:W194),"0")</f>
        <v>0</v>
      </c>
      <c r="X196" s="43"/>
      <c r="Y196" s="68"/>
      <c r="Z196" s="68"/>
    </row>
    <row r="197" spans="1:53" ht="14.25" customHeight="1" x14ac:dyDescent="0.25">
      <c r="A197" s="414" t="s">
        <v>215</v>
      </c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67"/>
      <c r="Z197" s="67"/>
    </row>
    <row r="198" spans="1:53" ht="16.5" customHeight="1" x14ac:dyDescent="0.25">
      <c r="A198" s="64" t="s">
        <v>315</v>
      </c>
      <c r="B198" s="64" t="s">
        <v>316</v>
      </c>
      <c r="C198" s="37">
        <v>4301060360</v>
      </c>
      <c r="D198" s="415">
        <v>4680115882874</v>
      </c>
      <c r="E198" s="415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417"/>
      <c r="P198" s="417"/>
      <c r="Q198" s="417"/>
      <c r="R198" s="41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317</v>
      </c>
      <c r="B199" s="64" t="s">
        <v>318</v>
      </c>
      <c r="C199" s="37">
        <v>4301060359</v>
      </c>
      <c r="D199" s="415">
        <v>4680115884434</v>
      </c>
      <c r="E199" s="415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417"/>
      <c r="P199" s="417"/>
      <c r="Q199" s="417"/>
      <c r="R199" s="418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319</v>
      </c>
      <c r="B200" s="64" t="s">
        <v>320</v>
      </c>
      <c r="C200" s="37">
        <v>4301060338</v>
      </c>
      <c r="D200" s="415">
        <v>4680115880801</v>
      </c>
      <c r="E200" s="415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17"/>
      <c r="P200" s="417"/>
      <c r="Q200" s="417"/>
      <c r="R200" s="418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321</v>
      </c>
      <c r="B201" s="64" t="s">
        <v>322</v>
      </c>
      <c r="C201" s="37">
        <v>4301060339</v>
      </c>
      <c r="D201" s="415">
        <v>4680115880818</v>
      </c>
      <c r="E201" s="415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17"/>
      <c r="P201" s="417"/>
      <c r="Q201" s="417"/>
      <c r="R201" s="418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22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3"/>
      <c r="N202" s="419" t="s">
        <v>43</v>
      </c>
      <c r="O202" s="420"/>
      <c r="P202" s="420"/>
      <c r="Q202" s="420"/>
      <c r="R202" s="420"/>
      <c r="S202" s="420"/>
      <c r="T202" s="421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22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3"/>
      <c r="N203" s="419" t="s">
        <v>43</v>
      </c>
      <c r="O203" s="420"/>
      <c r="P203" s="420"/>
      <c r="Q203" s="420"/>
      <c r="R203" s="420"/>
      <c r="S203" s="420"/>
      <c r="T203" s="421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13" t="s">
        <v>323</v>
      </c>
      <c r="B204" s="413"/>
      <c r="C204" s="413"/>
      <c r="D204" s="413"/>
      <c r="E204" s="413"/>
      <c r="F204" s="413"/>
      <c r="G204" s="413"/>
      <c r="H204" s="413"/>
      <c r="I204" s="413"/>
      <c r="J204" s="413"/>
      <c r="K204" s="413"/>
      <c r="L204" s="413"/>
      <c r="M204" s="413"/>
      <c r="N204" s="413"/>
      <c r="O204" s="413"/>
      <c r="P204" s="413"/>
      <c r="Q204" s="413"/>
      <c r="R204" s="413"/>
      <c r="S204" s="413"/>
      <c r="T204" s="413"/>
      <c r="U204" s="413"/>
      <c r="V204" s="413"/>
      <c r="W204" s="413"/>
      <c r="X204" s="413"/>
      <c r="Y204" s="66"/>
      <c r="Z204" s="66"/>
    </row>
    <row r="205" spans="1:53" ht="14.25" customHeight="1" x14ac:dyDescent="0.25">
      <c r="A205" s="414" t="s">
        <v>118</v>
      </c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67"/>
      <c r="Z205" s="67"/>
    </row>
    <row r="206" spans="1:53" ht="27" customHeight="1" x14ac:dyDescent="0.25">
      <c r="A206" s="64" t="s">
        <v>324</v>
      </c>
      <c r="B206" s="64" t="s">
        <v>325</v>
      </c>
      <c r="C206" s="37">
        <v>4301011717</v>
      </c>
      <c r="D206" s="415">
        <v>4680115884274</v>
      </c>
      <c r="E206" s="415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114</v>
      </c>
      <c r="L206" s="39" t="s">
        <v>113</v>
      </c>
      <c r="M206" s="38">
        <v>55</v>
      </c>
      <c r="N206" s="537" t="s">
        <v>326</v>
      </c>
      <c r="O206" s="417"/>
      <c r="P206" s="417"/>
      <c r="Q206" s="417"/>
      <c r="R206" s="41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ref="W206:W211" si="11">IFERROR(IF(V206="",0,CEILING((V206/$H206),1)*$H206),"")</f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327</v>
      </c>
      <c r="B207" s="64" t="s">
        <v>328</v>
      </c>
      <c r="C207" s="37">
        <v>4301011719</v>
      </c>
      <c r="D207" s="415">
        <v>4680115884298</v>
      </c>
      <c r="E207" s="415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114</v>
      </c>
      <c r="L207" s="39" t="s">
        <v>113</v>
      </c>
      <c r="M207" s="38">
        <v>55</v>
      </c>
      <c r="N207" s="538" t="s">
        <v>329</v>
      </c>
      <c r="O207" s="417"/>
      <c r="P207" s="417"/>
      <c r="Q207" s="417"/>
      <c r="R207" s="41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330</v>
      </c>
      <c r="B208" s="64" t="s">
        <v>331</v>
      </c>
      <c r="C208" s="37">
        <v>4301011733</v>
      </c>
      <c r="D208" s="415">
        <v>4680115884250</v>
      </c>
      <c r="E208" s="415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132</v>
      </c>
      <c r="M208" s="38">
        <v>55</v>
      </c>
      <c r="N208" s="539" t="s">
        <v>332</v>
      </c>
      <c r="O208" s="417"/>
      <c r="P208" s="417"/>
      <c r="Q208" s="417"/>
      <c r="R208" s="41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333</v>
      </c>
      <c r="B209" s="64" t="s">
        <v>334</v>
      </c>
      <c r="C209" s="37">
        <v>4301011718</v>
      </c>
      <c r="D209" s="415">
        <v>4680115884281</v>
      </c>
      <c r="E209" s="415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113</v>
      </c>
      <c r="M209" s="38">
        <v>55</v>
      </c>
      <c r="N209" s="540" t="s">
        <v>335</v>
      </c>
      <c r="O209" s="417"/>
      <c r="P209" s="417"/>
      <c r="Q209" s="417"/>
      <c r="R209" s="41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1"/>
        <v>0</v>
      </c>
      <c r="X209" s="42" t="str">
        <f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336</v>
      </c>
      <c r="B210" s="64" t="s">
        <v>337</v>
      </c>
      <c r="C210" s="37">
        <v>4301011720</v>
      </c>
      <c r="D210" s="415">
        <v>4680115884199</v>
      </c>
      <c r="E210" s="415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80</v>
      </c>
      <c r="L210" s="39" t="s">
        <v>113</v>
      </c>
      <c r="M210" s="38">
        <v>55</v>
      </c>
      <c r="N210" s="541" t="s">
        <v>338</v>
      </c>
      <c r="O210" s="417"/>
      <c r="P210" s="417"/>
      <c r="Q210" s="417"/>
      <c r="R210" s="41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339</v>
      </c>
      <c r="B211" s="64" t="s">
        <v>340</v>
      </c>
      <c r="C211" s="37">
        <v>4301011716</v>
      </c>
      <c r="D211" s="415">
        <v>4680115884267</v>
      </c>
      <c r="E211" s="41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113</v>
      </c>
      <c r="M211" s="38">
        <v>55</v>
      </c>
      <c r="N211" s="542" t="s">
        <v>341</v>
      </c>
      <c r="O211" s="417"/>
      <c r="P211" s="417"/>
      <c r="Q211" s="417"/>
      <c r="R211" s="41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x14ac:dyDescent="0.2">
      <c r="A212" s="422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3"/>
      <c r="N212" s="419" t="s">
        <v>43</v>
      </c>
      <c r="O212" s="420"/>
      <c r="P212" s="420"/>
      <c r="Q212" s="420"/>
      <c r="R212" s="420"/>
      <c r="S212" s="420"/>
      <c r="T212" s="421"/>
      <c r="U212" s="43" t="s">
        <v>42</v>
      </c>
      <c r="V212" s="44">
        <f>IFERROR(V206/H206,"0")+IFERROR(V207/H207,"0")+IFERROR(V208/H208,"0")+IFERROR(V209/H209,"0")+IFERROR(V210/H210,"0")+IFERROR(V211/H211,"0")</f>
        <v>0</v>
      </c>
      <c r="W212" s="44">
        <f>IFERROR(W206/H206,"0")+IFERROR(W207/H207,"0")+IFERROR(W208/H208,"0")+IFERROR(W209/H209,"0")+IFERROR(W210/H210,"0")+IFERROR(W211/H211,"0")</f>
        <v>0</v>
      </c>
      <c r="X212" s="44">
        <f>IFERROR(IF(X206="",0,X206),"0")+IFERROR(IF(X207="",0,X207),"0")+IFERROR(IF(X208="",0,X208),"0")+IFERROR(IF(X209="",0,X209),"0")+IFERROR(IF(X210="",0,X210),"0")+IFERROR(IF(X211="",0,X211),"0")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422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3"/>
      <c r="N213" s="419" t="s">
        <v>43</v>
      </c>
      <c r="O213" s="420"/>
      <c r="P213" s="420"/>
      <c r="Q213" s="420"/>
      <c r="R213" s="420"/>
      <c r="S213" s="420"/>
      <c r="T213" s="421"/>
      <c r="U213" s="43" t="s">
        <v>0</v>
      </c>
      <c r="V213" s="44">
        <f>IFERROR(SUM(V206:V211),"0")</f>
        <v>0</v>
      </c>
      <c r="W213" s="44">
        <f>IFERROR(SUM(W206:W211),"0")</f>
        <v>0</v>
      </c>
      <c r="X213" s="43"/>
      <c r="Y213" s="68"/>
      <c r="Z213" s="68"/>
    </row>
    <row r="214" spans="1:53" ht="14.25" customHeight="1" x14ac:dyDescent="0.25">
      <c r="A214" s="414" t="s">
        <v>76</v>
      </c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67"/>
      <c r="Z214" s="67"/>
    </row>
    <row r="215" spans="1:53" ht="27" customHeight="1" x14ac:dyDescent="0.25">
      <c r="A215" s="64" t="s">
        <v>342</v>
      </c>
      <c r="B215" s="64" t="s">
        <v>343</v>
      </c>
      <c r="C215" s="37">
        <v>4301031151</v>
      </c>
      <c r="D215" s="415">
        <v>4607091389845</v>
      </c>
      <c r="E215" s="415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175</v>
      </c>
      <c r="L215" s="39" t="s">
        <v>79</v>
      </c>
      <c r="M215" s="38">
        <v>40</v>
      </c>
      <c r="N215" s="54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417"/>
      <c r="P215" s="417"/>
      <c r="Q215" s="417"/>
      <c r="R215" s="418"/>
      <c r="S215" s="40" t="s">
        <v>48</v>
      </c>
      <c r="T215" s="40" t="s">
        <v>48</v>
      </c>
      <c r="U215" s="41" t="s">
        <v>0</v>
      </c>
      <c r="V215" s="59">
        <v>0</v>
      </c>
      <c r="W215" s="56">
        <f>IFERROR(IF(V215="",0,CEILING((V215/$H215),1)*$H215),"")</f>
        <v>0</v>
      </c>
      <c r="X215" s="42" t="str">
        <f>IFERROR(IF(W215=0,"",ROUNDUP(W215/H215,0)*0.00502),"")</f>
        <v/>
      </c>
      <c r="Y215" s="69" t="s">
        <v>48</v>
      </c>
      <c r="Z215" s="70" t="s">
        <v>48</v>
      </c>
      <c r="AD215" s="71"/>
      <c r="BA215" s="193" t="s">
        <v>66</v>
      </c>
    </row>
    <row r="216" spans="1:53" x14ac:dyDescent="0.2">
      <c r="A216" s="422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3"/>
      <c r="N216" s="419" t="s">
        <v>43</v>
      </c>
      <c r="O216" s="420"/>
      <c r="P216" s="420"/>
      <c r="Q216" s="420"/>
      <c r="R216" s="420"/>
      <c r="S216" s="420"/>
      <c r="T216" s="421"/>
      <c r="U216" s="43" t="s">
        <v>42</v>
      </c>
      <c r="V216" s="44">
        <f>IFERROR(V215/H215,"0")</f>
        <v>0</v>
      </c>
      <c r="W216" s="44">
        <f>IFERROR(W215/H215,"0")</f>
        <v>0</v>
      </c>
      <c r="X216" s="44">
        <f>IFERROR(IF(X215="",0,X215),"0")</f>
        <v>0</v>
      </c>
      <c r="Y216" s="68"/>
      <c r="Z216" s="68"/>
    </row>
    <row r="217" spans="1:53" x14ac:dyDescent="0.2">
      <c r="A217" s="422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3"/>
      <c r="N217" s="419" t="s">
        <v>43</v>
      </c>
      <c r="O217" s="420"/>
      <c r="P217" s="420"/>
      <c r="Q217" s="420"/>
      <c r="R217" s="420"/>
      <c r="S217" s="420"/>
      <c r="T217" s="421"/>
      <c r="U217" s="43" t="s">
        <v>0</v>
      </c>
      <c r="V217" s="44">
        <f>IFERROR(SUM(V215:V215),"0")</f>
        <v>0</v>
      </c>
      <c r="W217" s="44">
        <f>IFERROR(SUM(W215:W215),"0")</f>
        <v>0</v>
      </c>
      <c r="X217" s="43"/>
      <c r="Y217" s="68"/>
      <c r="Z217" s="68"/>
    </row>
    <row r="218" spans="1:53" ht="16.5" customHeight="1" x14ac:dyDescent="0.25">
      <c r="A218" s="413" t="s">
        <v>344</v>
      </c>
      <c r="B218" s="413"/>
      <c r="C218" s="413"/>
      <c r="D218" s="413"/>
      <c r="E218" s="413"/>
      <c r="F218" s="413"/>
      <c r="G218" s="413"/>
      <c r="H218" s="413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413"/>
      <c r="T218" s="413"/>
      <c r="U218" s="413"/>
      <c r="V218" s="413"/>
      <c r="W218" s="413"/>
      <c r="X218" s="413"/>
      <c r="Y218" s="66"/>
      <c r="Z218" s="66"/>
    </row>
    <row r="219" spans="1:53" ht="14.25" customHeight="1" x14ac:dyDescent="0.25">
      <c r="A219" s="414" t="s">
        <v>118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67"/>
      <c r="Z219" s="67"/>
    </row>
    <row r="220" spans="1:53" ht="27" customHeight="1" x14ac:dyDescent="0.25">
      <c r="A220" s="64" t="s">
        <v>345</v>
      </c>
      <c r="B220" s="64" t="s">
        <v>346</v>
      </c>
      <c r="C220" s="37">
        <v>4301011826</v>
      </c>
      <c r="D220" s="415">
        <v>4680115884137</v>
      </c>
      <c r="E220" s="415"/>
      <c r="F220" s="63">
        <v>1.45</v>
      </c>
      <c r="G220" s="38">
        <v>8</v>
      </c>
      <c r="H220" s="63">
        <v>11.6</v>
      </c>
      <c r="I220" s="63">
        <v>12.08</v>
      </c>
      <c r="J220" s="38">
        <v>56</v>
      </c>
      <c r="K220" s="38" t="s">
        <v>114</v>
      </c>
      <c r="L220" s="39" t="s">
        <v>113</v>
      </c>
      <c r="M220" s="38">
        <v>55</v>
      </c>
      <c r="N220" s="544" t="s">
        <v>347</v>
      </c>
      <c r="O220" s="417"/>
      <c r="P220" s="417"/>
      <c r="Q220" s="417"/>
      <c r="R220" s="41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25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348</v>
      </c>
      <c r="B221" s="64" t="s">
        <v>349</v>
      </c>
      <c r="C221" s="37">
        <v>4301011724</v>
      </c>
      <c r="D221" s="415">
        <v>4680115884236</v>
      </c>
      <c r="E221" s="415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114</v>
      </c>
      <c r="L221" s="39" t="s">
        <v>113</v>
      </c>
      <c r="M221" s="38">
        <v>55</v>
      </c>
      <c r="N221" s="545" t="s">
        <v>350</v>
      </c>
      <c r="O221" s="417"/>
      <c r="P221" s="417"/>
      <c r="Q221" s="417"/>
      <c r="R221" s="41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351</v>
      </c>
      <c r="B222" s="64" t="s">
        <v>352</v>
      </c>
      <c r="C222" s="37">
        <v>4301011721</v>
      </c>
      <c r="D222" s="415">
        <v>4680115884175</v>
      </c>
      <c r="E222" s="415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114</v>
      </c>
      <c r="L222" s="39" t="s">
        <v>113</v>
      </c>
      <c r="M222" s="38">
        <v>55</v>
      </c>
      <c r="N222" s="546" t="s">
        <v>353</v>
      </c>
      <c r="O222" s="417"/>
      <c r="P222" s="417"/>
      <c r="Q222" s="417"/>
      <c r="R222" s="41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ht="27" customHeight="1" x14ac:dyDescent="0.25">
      <c r="A223" s="64" t="s">
        <v>354</v>
      </c>
      <c r="B223" s="64" t="s">
        <v>355</v>
      </c>
      <c r="C223" s="37">
        <v>4301011824</v>
      </c>
      <c r="D223" s="415">
        <v>4680115884144</v>
      </c>
      <c r="E223" s="415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113</v>
      </c>
      <c r="M223" s="38">
        <v>55</v>
      </c>
      <c r="N223" s="547" t="s">
        <v>356</v>
      </c>
      <c r="O223" s="417"/>
      <c r="P223" s="417"/>
      <c r="Q223" s="417"/>
      <c r="R223" s="418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IFERROR(IF(W223=0,"",ROUNDUP(W223/H223,0)*0.00937),"")</f>
        <v/>
      </c>
      <c r="Y223" s="69" t="s">
        <v>48</v>
      </c>
      <c r="Z223" s="70" t="s">
        <v>48</v>
      </c>
      <c r="AD223" s="71"/>
      <c r="BA223" s="197" t="s">
        <v>66</v>
      </c>
    </row>
    <row r="224" spans="1:53" ht="27" customHeight="1" x14ac:dyDescent="0.25">
      <c r="A224" s="64" t="s">
        <v>357</v>
      </c>
      <c r="B224" s="64" t="s">
        <v>358</v>
      </c>
      <c r="C224" s="37">
        <v>4301011726</v>
      </c>
      <c r="D224" s="415">
        <v>4680115884182</v>
      </c>
      <c r="E224" s="415"/>
      <c r="F224" s="63">
        <v>0.37</v>
      </c>
      <c r="G224" s="38">
        <v>10</v>
      </c>
      <c r="H224" s="63">
        <v>3.7</v>
      </c>
      <c r="I224" s="63">
        <v>3.94</v>
      </c>
      <c r="J224" s="38">
        <v>120</v>
      </c>
      <c r="K224" s="38" t="s">
        <v>80</v>
      </c>
      <c r="L224" s="39" t="s">
        <v>113</v>
      </c>
      <c r="M224" s="38">
        <v>55</v>
      </c>
      <c r="N224" s="548" t="s">
        <v>359</v>
      </c>
      <c r="O224" s="417"/>
      <c r="P224" s="417"/>
      <c r="Q224" s="417"/>
      <c r="R224" s="418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IFERROR(IF(W224=0,"",ROUNDUP(W224/H224,0)*0.00937),"")</f>
        <v/>
      </c>
      <c r="Y224" s="69" t="s">
        <v>48</v>
      </c>
      <c r="Z224" s="70" t="s">
        <v>48</v>
      </c>
      <c r="AD224" s="71"/>
      <c r="BA224" s="198" t="s">
        <v>66</v>
      </c>
    </row>
    <row r="225" spans="1:53" ht="27" customHeight="1" x14ac:dyDescent="0.25">
      <c r="A225" s="64" t="s">
        <v>360</v>
      </c>
      <c r="B225" s="64" t="s">
        <v>361</v>
      </c>
      <c r="C225" s="37">
        <v>4301011722</v>
      </c>
      <c r="D225" s="415">
        <v>4680115884205</v>
      </c>
      <c r="E225" s="415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113</v>
      </c>
      <c r="M225" s="38">
        <v>55</v>
      </c>
      <c r="N225" s="549" t="s">
        <v>362</v>
      </c>
      <c r="O225" s="417"/>
      <c r="P225" s="417"/>
      <c r="Q225" s="417"/>
      <c r="R225" s="418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422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3"/>
      <c r="N226" s="419" t="s">
        <v>43</v>
      </c>
      <c r="O226" s="420"/>
      <c r="P226" s="420"/>
      <c r="Q226" s="420"/>
      <c r="R226" s="420"/>
      <c r="S226" s="420"/>
      <c r="T226" s="421"/>
      <c r="U226" s="43" t="s">
        <v>42</v>
      </c>
      <c r="V226" s="44">
        <f>IFERROR(V220/H220,"0")+IFERROR(V221/H221,"0")+IFERROR(V222/H222,"0")+IFERROR(V223/H223,"0")+IFERROR(V224/H224,"0")+IFERROR(V225/H225,"0")</f>
        <v>0</v>
      </c>
      <c r="W226" s="44">
        <f>IFERROR(W220/H220,"0")+IFERROR(W221/H221,"0")+IFERROR(W222/H222,"0")+IFERROR(W223/H223,"0")+IFERROR(W224/H224,"0")+IFERROR(W225/H225,"0")</f>
        <v>0</v>
      </c>
      <c r="X226" s="44">
        <f>IFERROR(IF(X220="",0,X220),"0")+IFERROR(IF(X221="",0,X221),"0")+IFERROR(IF(X222="",0,X222),"0")+IFERROR(IF(X223="",0,X223),"0")+IFERROR(IF(X224="",0,X224),"0")+IFERROR(IF(X225="",0,X225),"0")</f>
        <v>0</v>
      </c>
      <c r="Y226" s="68"/>
      <c r="Z226" s="68"/>
    </row>
    <row r="227" spans="1:53" x14ac:dyDescent="0.2">
      <c r="A227" s="422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3"/>
      <c r="N227" s="419" t="s">
        <v>43</v>
      </c>
      <c r="O227" s="420"/>
      <c r="P227" s="420"/>
      <c r="Q227" s="420"/>
      <c r="R227" s="420"/>
      <c r="S227" s="420"/>
      <c r="T227" s="421"/>
      <c r="U227" s="43" t="s">
        <v>0</v>
      </c>
      <c r="V227" s="44">
        <f>IFERROR(SUM(V220:V225),"0")</f>
        <v>0</v>
      </c>
      <c r="W227" s="44">
        <f>IFERROR(SUM(W220:W225),"0")</f>
        <v>0</v>
      </c>
      <c r="X227" s="43"/>
      <c r="Y227" s="68"/>
      <c r="Z227" s="68"/>
    </row>
    <row r="228" spans="1:53" ht="16.5" customHeight="1" x14ac:dyDescent="0.25">
      <c r="A228" s="413" t="s">
        <v>363</v>
      </c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413"/>
      <c r="T228" s="413"/>
      <c r="U228" s="413"/>
      <c r="V228" s="413"/>
      <c r="W228" s="413"/>
      <c r="X228" s="413"/>
      <c r="Y228" s="66"/>
      <c r="Z228" s="66"/>
    </row>
    <row r="229" spans="1:53" ht="14.25" customHeight="1" x14ac:dyDescent="0.25">
      <c r="A229" s="414" t="s">
        <v>118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67"/>
      <c r="Z229" s="67"/>
    </row>
    <row r="230" spans="1:53" ht="27" customHeight="1" x14ac:dyDescent="0.25">
      <c r="A230" s="64" t="s">
        <v>364</v>
      </c>
      <c r="B230" s="64" t="s">
        <v>365</v>
      </c>
      <c r="C230" s="37">
        <v>4301011346</v>
      </c>
      <c r="D230" s="415">
        <v>4607091387445</v>
      </c>
      <c r="E230" s="41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5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417"/>
      <c r="P230" s="417"/>
      <c r="Q230" s="417"/>
      <c r="R230" s="41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44" si="13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4301011362</v>
      </c>
      <c r="D231" s="415">
        <v>4607091386004</v>
      </c>
      <c r="E231" s="415"/>
      <c r="F231" s="63">
        <v>1.35</v>
      </c>
      <c r="G231" s="38">
        <v>8</v>
      </c>
      <c r="H231" s="63">
        <v>10.8</v>
      </c>
      <c r="I231" s="63">
        <v>11.28</v>
      </c>
      <c r="J231" s="38">
        <v>48</v>
      </c>
      <c r="K231" s="38" t="s">
        <v>114</v>
      </c>
      <c r="L231" s="39" t="s">
        <v>122</v>
      </c>
      <c r="M231" s="38">
        <v>55</v>
      </c>
      <c r="N231" s="5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417"/>
      <c r="P231" s="417"/>
      <c r="Q231" s="417"/>
      <c r="R231" s="41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IFERROR(IF(W231=0,"",ROUNDUP(W231/H231,0)*0.02039),"")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4301011308</v>
      </c>
      <c r="D232" s="415">
        <v>4607091386004</v>
      </c>
      <c r="E232" s="415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114</v>
      </c>
      <c r="L232" s="39" t="s">
        <v>113</v>
      </c>
      <c r="M232" s="38">
        <v>55</v>
      </c>
      <c r="N232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7"/>
      <c r="P232" s="417"/>
      <c r="Q232" s="417"/>
      <c r="R232" s="41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4301011347</v>
      </c>
      <c r="D233" s="415">
        <v>4607091386073</v>
      </c>
      <c r="E233" s="415"/>
      <c r="F233" s="63">
        <v>0.9</v>
      </c>
      <c r="G233" s="38">
        <v>10</v>
      </c>
      <c r="H233" s="63">
        <v>9</v>
      </c>
      <c r="I233" s="63">
        <v>9.6300000000000008</v>
      </c>
      <c r="J233" s="38">
        <v>56</v>
      </c>
      <c r="K233" s="38" t="s">
        <v>114</v>
      </c>
      <c r="L233" s="39" t="s">
        <v>113</v>
      </c>
      <c r="M233" s="38">
        <v>31</v>
      </c>
      <c r="N233" s="55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417"/>
      <c r="P233" s="417"/>
      <c r="Q233" s="417"/>
      <c r="R233" s="41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4301010928</v>
      </c>
      <c r="D234" s="415">
        <v>4607091387322</v>
      </c>
      <c r="E234" s="415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417"/>
      <c r="P234" s="417"/>
      <c r="Q234" s="417"/>
      <c r="R234" s="41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371</v>
      </c>
      <c r="B235" s="64" t="s">
        <v>373</v>
      </c>
      <c r="C235" s="37">
        <v>4301011395</v>
      </c>
      <c r="D235" s="415">
        <v>4607091387322</v>
      </c>
      <c r="E235" s="415"/>
      <c r="F235" s="63">
        <v>1.35</v>
      </c>
      <c r="G235" s="38">
        <v>8</v>
      </c>
      <c r="H235" s="63">
        <v>10.8</v>
      </c>
      <c r="I235" s="63">
        <v>11.28</v>
      </c>
      <c r="J235" s="38">
        <v>48</v>
      </c>
      <c r="K235" s="38" t="s">
        <v>114</v>
      </c>
      <c r="L235" s="39" t="s">
        <v>122</v>
      </c>
      <c r="M235" s="38">
        <v>55</v>
      </c>
      <c r="N235" s="55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7"/>
      <c r="P235" s="417"/>
      <c r="Q235" s="417"/>
      <c r="R235" s="41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>IFERROR(IF(W235=0,"",ROUNDUP(W235/H235,0)*0.02039),"")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374</v>
      </c>
      <c r="B236" s="64" t="s">
        <v>375</v>
      </c>
      <c r="C236" s="37">
        <v>4301011311</v>
      </c>
      <c r="D236" s="415">
        <v>4607091387377</v>
      </c>
      <c r="E236" s="415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114</v>
      </c>
      <c r="L236" s="39" t="s">
        <v>113</v>
      </c>
      <c r="M236" s="38">
        <v>55</v>
      </c>
      <c r="N236" s="55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417"/>
      <c r="P236" s="417"/>
      <c r="Q236" s="417"/>
      <c r="R236" s="41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376</v>
      </c>
      <c r="B237" s="64" t="s">
        <v>377</v>
      </c>
      <c r="C237" s="37">
        <v>4301010945</v>
      </c>
      <c r="D237" s="415">
        <v>4607091387353</v>
      </c>
      <c r="E237" s="415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114</v>
      </c>
      <c r="L237" s="39" t="s">
        <v>113</v>
      </c>
      <c r="M237" s="38">
        <v>55</v>
      </c>
      <c r="N237" s="5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417"/>
      <c r="P237" s="417"/>
      <c r="Q237" s="417"/>
      <c r="R237" s="41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378</v>
      </c>
      <c r="B238" s="64" t="s">
        <v>379</v>
      </c>
      <c r="C238" s="37">
        <v>4301011328</v>
      </c>
      <c r="D238" s="415">
        <v>4607091386011</v>
      </c>
      <c r="E238" s="415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80</v>
      </c>
      <c r="L238" s="39" t="s">
        <v>79</v>
      </c>
      <c r="M238" s="38">
        <v>55</v>
      </c>
      <c r="N238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417"/>
      <c r="P238" s="417"/>
      <c r="Q238" s="417"/>
      <c r="R238" s="41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ref="X238:X244" si="14"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380</v>
      </c>
      <c r="B239" s="64" t="s">
        <v>381</v>
      </c>
      <c r="C239" s="37">
        <v>4301011329</v>
      </c>
      <c r="D239" s="415">
        <v>4607091387308</v>
      </c>
      <c r="E239" s="415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80</v>
      </c>
      <c r="L239" s="39" t="s">
        <v>79</v>
      </c>
      <c r="M239" s="38">
        <v>55</v>
      </c>
      <c r="N239" s="5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417"/>
      <c r="P239" s="417"/>
      <c r="Q239" s="417"/>
      <c r="R239" s="41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382</v>
      </c>
      <c r="B240" s="64" t="s">
        <v>383</v>
      </c>
      <c r="C240" s="37">
        <v>4301011049</v>
      </c>
      <c r="D240" s="415">
        <v>4607091387339</v>
      </c>
      <c r="E240" s="415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80</v>
      </c>
      <c r="L240" s="39" t="s">
        <v>113</v>
      </c>
      <c r="M240" s="38">
        <v>55</v>
      </c>
      <c r="N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417"/>
      <c r="P240" s="417"/>
      <c r="Q240" s="417"/>
      <c r="R240" s="41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384</v>
      </c>
      <c r="B241" s="64" t="s">
        <v>385</v>
      </c>
      <c r="C241" s="37">
        <v>4301011433</v>
      </c>
      <c r="D241" s="415">
        <v>4680115882638</v>
      </c>
      <c r="E241" s="41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90</v>
      </c>
      <c r="N241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417"/>
      <c r="P241" s="417"/>
      <c r="Q241" s="417"/>
      <c r="R241" s="41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ht="27" customHeight="1" x14ac:dyDescent="0.25">
      <c r="A242" s="64" t="s">
        <v>386</v>
      </c>
      <c r="B242" s="64" t="s">
        <v>387</v>
      </c>
      <c r="C242" s="37">
        <v>4301011573</v>
      </c>
      <c r="D242" s="415">
        <v>4680115881938</v>
      </c>
      <c r="E242" s="415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80</v>
      </c>
      <c r="L242" s="39" t="s">
        <v>113</v>
      </c>
      <c r="M242" s="38">
        <v>90</v>
      </c>
      <c r="N242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417"/>
      <c r="P242" s="417"/>
      <c r="Q242" s="417"/>
      <c r="R242" s="41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 t="shared" si="14"/>
        <v/>
      </c>
      <c r="Y242" s="69" t="s">
        <v>48</v>
      </c>
      <c r="Z242" s="70" t="s">
        <v>48</v>
      </c>
      <c r="AD242" s="71"/>
      <c r="BA242" s="212" t="s">
        <v>66</v>
      </c>
    </row>
    <row r="243" spans="1:53" ht="27" customHeight="1" x14ac:dyDescent="0.25">
      <c r="A243" s="64" t="s">
        <v>388</v>
      </c>
      <c r="B243" s="64" t="s">
        <v>389</v>
      </c>
      <c r="C243" s="37">
        <v>4301010944</v>
      </c>
      <c r="D243" s="415">
        <v>4607091387346</v>
      </c>
      <c r="E243" s="415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80</v>
      </c>
      <c r="L243" s="39" t="s">
        <v>113</v>
      </c>
      <c r="M243" s="38">
        <v>55</v>
      </c>
      <c r="N243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417"/>
      <c r="P243" s="417"/>
      <c r="Q243" s="417"/>
      <c r="R243" s="41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 t="shared" si="14"/>
        <v/>
      </c>
      <c r="Y243" s="69" t="s">
        <v>48</v>
      </c>
      <c r="Z243" s="70" t="s">
        <v>48</v>
      </c>
      <c r="AD243" s="71"/>
      <c r="BA243" s="213" t="s">
        <v>66</v>
      </c>
    </row>
    <row r="244" spans="1:53" ht="27" customHeight="1" x14ac:dyDescent="0.25">
      <c r="A244" s="64" t="s">
        <v>390</v>
      </c>
      <c r="B244" s="64" t="s">
        <v>391</v>
      </c>
      <c r="C244" s="37">
        <v>4301011353</v>
      </c>
      <c r="D244" s="415">
        <v>4607091389807</v>
      </c>
      <c r="E244" s="415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80</v>
      </c>
      <c r="L244" s="39" t="s">
        <v>113</v>
      </c>
      <c r="M244" s="38">
        <v>55</v>
      </c>
      <c r="N244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417"/>
      <c r="P244" s="417"/>
      <c r="Q244" s="417"/>
      <c r="R244" s="41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 t="shared" si="14"/>
        <v/>
      </c>
      <c r="Y244" s="69" t="s">
        <v>48</v>
      </c>
      <c r="Z244" s="70" t="s">
        <v>48</v>
      </c>
      <c r="AD244" s="71"/>
      <c r="BA244" s="214" t="s">
        <v>66</v>
      </c>
    </row>
    <row r="245" spans="1:53" x14ac:dyDescent="0.2">
      <c r="A245" s="422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3"/>
      <c r="N245" s="419" t="s">
        <v>43</v>
      </c>
      <c r="O245" s="420"/>
      <c r="P245" s="420"/>
      <c r="Q245" s="420"/>
      <c r="R245" s="420"/>
      <c r="S245" s="420"/>
      <c r="T245" s="421"/>
      <c r="U245" s="43" t="s">
        <v>42</v>
      </c>
      <c r="V245" s="4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22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3"/>
      <c r="N246" s="419" t="s">
        <v>43</v>
      </c>
      <c r="O246" s="420"/>
      <c r="P246" s="420"/>
      <c r="Q246" s="420"/>
      <c r="R246" s="420"/>
      <c r="S246" s="420"/>
      <c r="T246" s="421"/>
      <c r="U246" s="43" t="s">
        <v>0</v>
      </c>
      <c r="V246" s="44">
        <f>IFERROR(SUM(V230:V244),"0")</f>
        <v>0</v>
      </c>
      <c r="W246" s="44">
        <f>IFERROR(SUM(W230:W244),"0")</f>
        <v>0</v>
      </c>
      <c r="X246" s="43"/>
      <c r="Y246" s="68"/>
      <c r="Z246" s="68"/>
    </row>
    <row r="247" spans="1:53" ht="14.25" customHeight="1" x14ac:dyDescent="0.25">
      <c r="A247" s="414" t="s">
        <v>110</v>
      </c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67"/>
      <c r="Z247" s="67"/>
    </row>
    <row r="248" spans="1:53" ht="27" customHeight="1" x14ac:dyDescent="0.25">
      <c r="A248" s="64" t="s">
        <v>392</v>
      </c>
      <c r="B248" s="64" t="s">
        <v>393</v>
      </c>
      <c r="C248" s="37">
        <v>4301020254</v>
      </c>
      <c r="D248" s="415">
        <v>4680115881914</v>
      </c>
      <c r="E248" s="415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80</v>
      </c>
      <c r="L248" s="39" t="s">
        <v>113</v>
      </c>
      <c r="M248" s="38">
        <v>90</v>
      </c>
      <c r="N248" s="56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417"/>
      <c r="P248" s="417"/>
      <c r="Q248" s="417"/>
      <c r="R248" s="41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IFERROR(IF(W248=0,"",ROUNDUP(W248/H248,0)*0.00937),"")</f>
        <v/>
      </c>
      <c r="Y248" s="69" t="s">
        <v>48</v>
      </c>
      <c r="Z248" s="70" t="s">
        <v>48</v>
      </c>
      <c r="AD248" s="71"/>
      <c r="BA248" s="215" t="s">
        <v>66</v>
      </c>
    </row>
    <row r="249" spans="1:53" x14ac:dyDescent="0.2">
      <c r="A249" s="422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3"/>
      <c r="N249" s="419" t="s">
        <v>43</v>
      </c>
      <c r="O249" s="420"/>
      <c r="P249" s="420"/>
      <c r="Q249" s="420"/>
      <c r="R249" s="420"/>
      <c r="S249" s="420"/>
      <c r="T249" s="421"/>
      <c r="U249" s="43" t="s">
        <v>42</v>
      </c>
      <c r="V249" s="44">
        <f>IFERROR(V248/H248,"0")</f>
        <v>0</v>
      </c>
      <c r="W249" s="44">
        <f>IFERROR(W248/H248,"0")</f>
        <v>0</v>
      </c>
      <c r="X249" s="44">
        <f>IFERROR(IF(X248="",0,X248),"0")</f>
        <v>0</v>
      </c>
      <c r="Y249" s="68"/>
      <c r="Z249" s="68"/>
    </row>
    <row r="250" spans="1:53" x14ac:dyDescent="0.2">
      <c r="A250" s="422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3"/>
      <c r="N250" s="419" t="s">
        <v>43</v>
      </c>
      <c r="O250" s="420"/>
      <c r="P250" s="420"/>
      <c r="Q250" s="420"/>
      <c r="R250" s="420"/>
      <c r="S250" s="420"/>
      <c r="T250" s="421"/>
      <c r="U250" s="43" t="s">
        <v>0</v>
      </c>
      <c r="V250" s="44">
        <f>IFERROR(SUM(V248:V248),"0")</f>
        <v>0</v>
      </c>
      <c r="W250" s="44">
        <f>IFERROR(SUM(W248:W248),"0")</f>
        <v>0</v>
      </c>
      <c r="X250" s="43"/>
      <c r="Y250" s="68"/>
      <c r="Z250" s="68"/>
    </row>
    <row r="251" spans="1:53" ht="14.25" customHeight="1" x14ac:dyDescent="0.25">
      <c r="A251" s="414" t="s">
        <v>76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67"/>
      <c r="Z251" s="67"/>
    </row>
    <row r="252" spans="1:53" ht="27" customHeight="1" x14ac:dyDescent="0.25">
      <c r="A252" s="64" t="s">
        <v>394</v>
      </c>
      <c r="B252" s="64" t="s">
        <v>395</v>
      </c>
      <c r="C252" s="37">
        <v>4301030878</v>
      </c>
      <c r="D252" s="415">
        <v>4607091387193</v>
      </c>
      <c r="E252" s="415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80</v>
      </c>
      <c r="L252" s="39" t="s">
        <v>79</v>
      </c>
      <c r="M252" s="38">
        <v>35</v>
      </c>
      <c r="N252" s="5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417"/>
      <c r="P252" s="417"/>
      <c r="Q252" s="417"/>
      <c r="R252" s="41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396</v>
      </c>
      <c r="B253" s="64" t="s">
        <v>397</v>
      </c>
      <c r="C253" s="37">
        <v>4301031153</v>
      </c>
      <c r="D253" s="415">
        <v>4607091387230</v>
      </c>
      <c r="E253" s="415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80</v>
      </c>
      <c r="L253" s="39" t="s">
        <v>79</v>
      </c>
      <c r="M253" s="38">
        <v>40</v>
      </c>
      <c r="N253" s="5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417"/>
      <c r="P253" s="417"/>
      <c r="Q253" s="417"/>
      <c r="R253" s="418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398</v>
      </c>
      <c r="B254" s="64" t="s">
        <v>399</v>
      </c>
      <c r="C254" s="37">
        <v>4301031152</v>
      </c>
      <c r="D254" s="415">
        <v>4607091387285</v>
      </c>
      <c r="E254" s="415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175</v>
      </c>
      <c r="L254" s="39" t="s">
        <v>79</v>
      </c>
      <c r="M254" s="38">
        <v>40</v>
      </c>
      <c r="N254" s="5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417"/>
      <c r="P254" s="417"/>
      <c r="Q254" s="417"/>
      <c r="R254" s="418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IFERROR(IF(W254=0,"",ROUNDUP(W254/H254,0)*0.00502),"")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400</v>
      </c>
      <c r="B255" s="64" t="s">
        <v>401</v>
      </c>
      <c r="C255" s="37">
        <v>4301031164</v>
      </c>
      <c r="D255" s="415">
        <v>4680115880481</v>
      </c>
      <c r="E255" s="415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175</v>
      </c>
      <c r="L255" s="39" t="s">
        <v>79</v>
      </c>
      <c r="M255" s="38">
        <v>40</v>
      </c>
      <c r="N255" s="5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417"/>
      <c r="P255" s="417"/>
      <c r="Q255" s="417"/>
      <c r="R255" s="41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IFERROR(IF(W255=0,"",ROUNDUP(W255/H255,0)*0.00502),"")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x14ac:dyDescent="0.2">
      <c r="A256" s="422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3"/>
      <c r="N256" s="419" t="s">
        <v>43</v>
      </c>
      <c r="O256" s="420"/>
      <c r="P256" s="420"/>
      <c r="Q256" s="420"/>
      <c r="R256" s="420"/>
      <c r="S256" s="420"/>
      <c r="T256" s="421"/>
      <c r="U256" s="43" t="s">
        <v>42</v>
      </c>
      <c r="V256" s="44">
        <f>IFERROR(V252/H252,"0")+IFERROR(V253/H253,"0")+IFERROR(V254/H254,"0")+IFERROR(V255/H255,"0")</f>
        <v>0</v>
      </c>
      <c r="W256" s="44">
        <f>IFERROR(W252/H252,"0")+IFERROR(W253/H253,"0")+IFERROR(W254/H254,"0")+IFERROR(W255/H255,"0")</f>
        <v>0</v>
      </c>
      <c r="X256" s="44">
        <f>IFERROR(IF(X252="",0,X252),"0")+IFERROR(IF(X253="",0,X253),"0")+IFERROR(IF(X254="",0,X254),"0")+IFERROR(IF(X255="",0,X255),"0")</f>
        <v>0</v>
      </c>
      <c r="Y256" s="68"/>
      <c r="Z256" s="68"/>
    </row>
    <row r="257" spans="1:53" x14ac:dyDescent="0.2">
      <c r="A257" s="422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3"/>
      <c r="N257" s="419" t="s">
        <v>43</v>
      </c>
      <c r="O257" s="420"/>
      <c r="P257" s="420"/>
      <c r="Q257" s="420"/>
      <c r="R257" s="420"/>
      <c r="S257" s="420"/>
      <c r="T257" s="421"/>
      <c r="U257" s="43" t="s">
        <v>0</v>
      </c>
      <c r="V257" s="44">
        <f>IFERROR(SUM(V252:V255),"0")</f>
        <v>0</v>
      </c>
      <c r="W257" s="44">
        <f>IFERROR(SUM(W252:W255),"0")</f>
        <v>0</v>
      </c>
      <c r="X257" s="43"/>
      <c r="Y257" s="68"/>
      <c r="Z257" s="68"/>
    </row>
    <row r="258" spans="1:53" ht="14.25" customHeight="1" x14ac:dyDescent="0.25">
      <c r="A258" s="414" t="s">
        <v>81</v>
      </c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67"/>
      <c r="Z258" s="67"/>
    </row>
    <row r="259" spans="1:53" ht="16.5" customHeight="1" x14ac:dyDescent="0.25">
      <c r="A259" s="64" t="s">
        <v>402</v>
      </c>
      <c r="B259" s="64" t="s">
        <v>403</v>
      </c>
      <c r="C259" s="37">
        <v>4301051100</v>
      </c>
      <c r="D259" s="415">
        <v>4607091387766</v>
      </c>
      <c r="E259" s="415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114</v>
      </c>
      <c r="L259" s="39" t="s">
        <v>132</v>
      </c>
      <c r="M259" s="38">
        <v>40</v>
      </c>
      <c r="N259" s="5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417"/>
      <c r="P259" s="417"/>
      <c r="Q259" s="417"/>
      <c r="R259" s="41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ref="W259:W266" si="15">IFERROR(IF(V259="",0,CEILING((V259/$H259),1)*$H259),"")</f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404</v>
      </c>
      <c r="B260" s="64" t="s">
        <v>405</v>
      </c>
      <c r="C260" s="37">
        <v>4301051116</v>
      </c>
      <c r="D260" s="415">
        <v>4607091387957</v>
      </c>
      <c r="E260" s="415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114</v>
      </c>
      <c r="L260" s="39" t="s">
        <v>79</v>
      </c>
      <c r="M260" s="38">
        <v>40</v>
      </c>
      <c r="N260" s="5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417"/>
      <c r="P260" s="417"/>
      <c r="Q260" s="417"/>
      <c r="R260" s="41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406</v>
      </c>
      <c r="B261" s="64" t="s">
        <v>407</v>
      </c>
      <c r="C261" s="37">
        <v>4301051115</v>
      </c>
      <c r="D261" s="415">
        <v>4607091387964</v>
      </c>
      <c r="E261" s="415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114</v>
      </c>
      <c r="L261" s="39" t="s">
        <v>79</v>
      </c>
      <c r="M261" s="38">
        <v>40</v>
      </c>
      <c r="N261" s="5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417"/>
      <c r="P261" s="417"/>
      <c r="Q261" s="417"/>
      <c r="R261" s="41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408</v>
      </c>
      <c r="B262" s="64" t="s">
        <v>409</v>
      </c>
      <c r="C262" s="37">
        <v>4301051134</v>
      </c>
      <c r="D262" s="415">
        <v>4607091381672</v>
      </c>
      <c r="E262" s="415"/>
      <c r="F262" s="63">
        <v>0.6</v>
      </c>
      <c r="G262" s="38">
        <v>6</v>
      </c>
      <c r="H262" s="63">
        <v>3.6</v>
      </c>
      <c r="I262" s="63">
        <v>3.8759999999999999</v>
      </c>
      <c r="J262" s="38">
        <v>120</v>
      </c>
      <c r="K262" s="38" t="s">
        <v>80</v>
      </c>
      <c r="L262" s="39" t="s">
        <v>79</v>
      </c>
      <c r="M262" s="38">
        <v>40</v>
      </c>
      <c r="N262" s="57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417"/>
      <c r="P262" s="417"/>
      <c r="Q262" s="417"/>
      <c r="R262" s="41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IFERROR(IF(W262=0,"",ROUNDUP(W262/H262,0)*0.00937),"")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410</v>
      </c>
      <c r="B263" s="64" t="s">
        <v>411</v>
      </c>
      <c r="C263" s="37">
        <v>4301051130</v>
      </c>
      <c r="D263" s="415">
        <v>4607091387537</v>
      </c>
      <c r="E263" s="415"/>
      <c r="F263" s="63">
        <v>0.45</v>
      </c>
      <c r="G263" s="38">
        <v>6</v>
      </c>
      <c r="H263" s="63">
        <v>2.7</v>
      </c>
      <c r="I263" s="63">
        <v>2.99</v>
      </c>
      <c r="J263" s="38">
        <v>156</v>
      </c>
      <c r="K263" s="38" t="s">
        <v>80</v>
      </c>
      <c r="L263" s="39" t="s">
        <v>79</v>
      </c>
      <c r="M263" s="38">
        <v>40</v>
      </c>
      <c r="N263" s="5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417"/>
      <c r="P263" s="417"/>
      <c r="Q263" s="417"/>
      <c r="R263" s="41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27" customHeight="1" x14ac:dyDescent="0.25">
      <c r="A264" s="64" t="s">
        <v>412</v>
      </c>
      <c r="B264" s="64" t="s">
        <v>413</v>
      </c>
      <c r="C264" s="37">
        <v>4301051132</v>
      </c>
      <c r="D264" s="415">
        <v>4607091387513</v>
      </c>
      <c r="E264" s="415"/>
      <c r="F264" s="63">
        <v>0.45</v>
      </c>
      <c r="G264" s="38">
        <v>6</v>
      </c>
      <c r="H264" s="63">
        <v>2.7</v>
      </c>
      <c r="I264" s="63">
        <v>2.9780000000000002</v>
      </c>
      <c r="J264" s="38">
        <v>156</v>
      </c>
      <c r="K264" s="38" t="s">
        <v>80</v>
      </c>
      <c r="L264" s="39" t="s">
        <v>79</v>
      </c>
      <c r="M264" s="38">
        <v>40</v>
      </c>
      <c r="N264" s="5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417"/>
      <c r="P264" s="417"/>
      <c r="Q264" s="417"/>
      <c r="R264" s="418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5"/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27" customHeight="1" x14ac:dyDescent="0.25">
      <c r="A265" s="64" t="s">
        <v>414</v>
      </c>
      <c r="B265" s="64" t="s">
        <v>415</v>
      </c>
      <c r="C265" s="37">
        <v>4301051277</v>
      </c>
      <c r="D265" s="415">
        <v>4680115880511</v>
      </c>
      <c r="E265" s="415"/>
      <c r="F265" s="63">
        <v>0.33</v>
      </c>
      <c r="G265" s="38">
        <v>6</v>
      </c>
      <c r="H265" s="63">
        <v>1.98</v>
      </c>
      <c r="I265" s="63">
        <v>2.1800000000000002</v>
      </c>
      <c r="J265" s="38">
        <v>156</v>
      </c>
      <c r="K265" s="38" t="s">
        <v>80</v>
      </c>
      <c r="L265" s="39" t="s">
        <v>132</v>
      </c>
      <c r="M265" s="38">
        <v>40</v>
      </c>
      <c r="N265" s="5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417"/>
      <c r="P265" s="417"/>
      <c r="Q265" s="417"/>
      <c r="R265" s="418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5"/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6" t="s">
        <v>66</v>
      </c>
    </row>
    <row r="266" spans="1:53" ht="27" customHeight="1" x14ac:dyDescent="0.25">
      <c r="A266" s="64" t="s">
        <v>416</v>
      </c>
      <c r="B266" s="64" t="s">
        <v>417</v>
      </c>
      <c r="C266" s="37">
        <v>4301051344</v>
      </c>
      <c r="D266" s="415">
        <v>4680115880412</v>
      </c>
      <c r="E266" s="415"/>
      <c r="F266" s="63">
        <v>0.33</v>
      </c>
      <c r="G266" s="38">
        <v>6</v>
      </c>
      <c r="H266" s="63">
        <v>1.98</v>
      </c>
      <c r="I266" s="63">
        <v>2.246</v>
      </c>
      <c r="J266" s="38">
        <v>156</v>
      </c>
      <c r="K266" s="38" t="s">
        <v>80</v>
      </c>
      <c r="L266" s="39" t="s">
        <v>132</v>
      </c>
      <c r="M266" s="38">
        <v>45</v>
      </c>
      <c r="N266" s="5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417"/>
      <c r="P266" s="417"/>
      <c r="Q266" s="417"/>
      <c r="R266" s="418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5"/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7" t="s">
        <v>66</v>
      </c>
    </row>
    <row r="267" spans="1:53" x14ac:dyDescent="0.2">
      <c r="A267" s="422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3"/>
      <c r="N267" s="419" t="s">
        <v>43</v>
      </c>
      <c r="O267" s="420"/>
      <c r="P267" s="420"/>
      <c r="Q267" s="420"/>
      <c r="R267" s="420"/>
      <c r="S267" s="420"/>
      <c r="T267" s="421"/>
      <c r="U267" s="43" t="s">
        <v>42</v>
      </c>
      <c r="V267" s="44">
        <f>IFERROR(V259/H259,"0")+IFERROR(V260/H260,"0")+IFERROR(V261/H261,"0")+IFERROR(V262/H262,"0")+IFERROR(V263/H263,"0")+IFERROR(V264/H264,"0")+IFERROR(V265/H265,"0")+IFERROR(V266/H266,"0")</f>
        <v>0</v>
      </c>
      <c r="W267" s="44">
        <f>IFERROR(W259/H259,"0")+IFERROR(W260/H260,"0")+IFERROR(W261/H261,"0")+IFERROR(W262/H262,"0")+IFERROR(W263/H263,"0")+IFERROR(W264/H264,"0")+IFERROR(W265/H265,"0")+IFERROR(W266/H266,"0")</f>
        <v>0</v>
      </c>
      <c r="X267" s="44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68"/>
      <c r="Z267" s="68"/>
    </row>
    <row r="268" spans="1:53" x14ac:dyDescent="0.2">
      <c r="A268" s="422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3"/>
      <c r="N268" s="419" t="s">
        <v>43</v>
      </c>
      <c r="O268" s="420"/>
      <c r="P268" s="420"/>
      <c r="Q268" s="420"/>
      <c r="R268" s="420"/>
      <c r="S268" s="420"/>
      <c r="T268" s="421"/>
      <c r="U268" s="43" t="s">
        <v>0</v>
      </c>
      <c r="V268" s="44">
        <f>IFERROR(SUM(V259:V266),"0")</f>
        <v>0</v>
      </c>
      <c r="W268" s="44">
        <f>IFERROR(SUM(W259:W266),"0")</f>
        <v>0</v>
      </c>
      <c r="X268" s="43"/>
      <c r="Y268" s="68"/>
      <c r="Z268" s="68"/>
    </row>
    <row r="269" spans="1:53" ht="14.25" customHeight="1" x14ac:dyDescent="0.25">
      <c r="A269" s="414" t="s">
        <v>215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67"/>
      <c r="Z269" s="67"/>
    </row>
    <row r="270" spans="1:53" ht="16.5" customHeight="1" x14ac:dyDescent="0.25">
      <c r="A270" s="64" t="s">
        <v>418</v>
      </c>
      <c r="B270" s="64" t="s">
        <v>419</v>
      </c>
      <c r="C270" s="37">
        <v>4301060326</v>
      </c>
      <c r="D270" s="415">
        <v>4607091380880</v>
      </c>
      <c r="E270" s="415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79</v>
      </c>
      <c r="M270" s="38">
        <v>30</v>
      </c>
      <c r="N270" s="5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417"/>
      <c r="P270" s="417"/>
      <c r="Q270" s="417"/>
      <c r="R270" s="418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27" customHeight="1" x14ac:dyDescent="0.25">
      <c r="A271" s="64" t="s">
        <v>420</v>
      </c>
      <c r="B271" s="64" t="s">
        <v>421</v>
      </c>
      <c r="C271" s="37">
        <v>4301060308</v>
      </c>
      <c r="D271" s="415">
        <v>4607091384482</v>
      </c>
      <c r="E271" s="415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79</v>
      </c>
      <c r="M271" s="38">
        <v>30</v>
      </c>
      <c r="N271" s="57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417"/>
      <c r="P271" s="417"/>
      <c r="Q271" s="417"/>
      <c r="R271" s="418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9" t="s">
        <v>66</v>
      </c>
    </row>
    <row r="272" spans="1:53" ht="16.5" customHeight="1" x14ac:dyDescent="0.25">
      <c r="A272" s="64" t="s">
        <v>422</v>
      </c>
      <c r="B272" s="64" t="s">
        <v>423</v>
      </c>
      <c r="C272" s="37">
        <v>4301060325</v>
      </c>
      <c r="D272" s="415">
        <v>4607091380897</v>
      </c>
      <c r="E272" s="415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79</v>
      </c>
      <c r="M272" s="38">
        <v>30</v>
      </c>
      <c r="N272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417"/>
      <c r="P272" s="417"/>
      <c r="Q272" s="417"/>
      <c r="R272" s="418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IFERROR(IF(W272=0,"",ROUNDUP(W272/H272,0)*0.02175),"")</f>
        <v/>
      </c>
      <c r="Y272" s="69" t="s">
        <v>48</v>
      </c>
      <c r="Z272" s="70" t="s">
        <v>48</v>
      </c>
      <c r="AD272" s="71"/>
      <c r="BA272" s="230" t="s">
        <v>66</v>
      </c>
    </row>
    <row r="273" spans="1:53" x14ac:dyDescent="0.2">
      <c r="A273" s="422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3"/>
      <c r="N273" s="419" t="s">
        <v>43</v>
      </c>
      <c r="O273" s="420"/>
      <c r="P273" s="420"/>
      <c r="Q273" s="420"/>
      <c r="R273" s="420"/>
      <c r="S273" s="420"/>
      <c r="T273" s="421"/>
      <c r="U273" s="43" t="s">
        <v>42</v>
      </c>
      <c r="V273" s="44">
        <f>IFERROR(V270/H270,"0")+IFERROR(V271/H271,"0")+IFERROR(V272/H272,"0")</f>
        <v>0</v>
      </c>
      <c r="W273" s="44">
        <f>IFERROR(W270/H270,"0")+IFERROR(W271/H271,"0")+IFERROR(W272/H272,"0")</f>
        <v>0</v>
      </c>
      <c r="X273" s="44">
        <f>IFERROR(IF(X270="",0,X270),"0")+IFERROR(IF(X271="",0,X271),"0")+IFERROR(IF(X272="",0,X272),"0")</f>
        <v>0</v>
      </c>
      <c r="Y273" s="68"/>
      <c r="Z273" s="68"/>
    </row>
    <row r="274" spans="1:53" x14ac:dyDescent="0.2">
      <c r="A274" s="422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3"/>
      <c r="N274" s="419" t="s">
        <v>43</v>
      </c>
      <c r="O274" s="420"/>
      <c r="P274" s="420"/>
      <c r="Q274" s="420"/>
      <c r="R274" s="420"/>
      <c r="S274" s="420"/>
      <c r="T274" s="421"/>
      <c r="U274" s="43" t="s">
        <v>0</v>
      </c>
      <c r="V274" s="44">
        <f>IFERROR(SUM(V270:V272),"0")</f>
        <v>0</v>
      </c>
      <c r="W274" s="44">
        <f>IFERROR(SUM(W270:W272),"0")</f>
        <v>0</v>
      </c>
      <c r="X274" s="43"/>
      <c r="Y274" s="68"/>
      <c r="Z274" s="68"/>
    </row>
    <row r="275" spans="1:53" ht="14.25" customHeight="1" x14ac:dyDescent="0.25">
      <c r="A275" s="414" t="s">
        <v>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67"/>
      <c r="Z275" s="67"/>
    </row>
    <row r="276" spans="1:53" ht="16.5" customHeight="1" x14ac:dyDescent="0.25">
      <c r="A276" s="64" t="s">
        <v>424</v>
      </c>
      <c r="B276" s="64" t="s">
        <v>425</v>
      </c>
      <c r="C276" s="37">
        <v>4301030232</v>
      </c>
      <c r="D276" s="415">
        <v>4607091388374</v>
      </c>
      <c r="E276" s="415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80</v>
      </c>
      <c r="L276" s="39" t="s">
        <v>100</v>
      </c>
      <c r="M276" s="38">
        <v>180</v>
      </c>
      <c r="N276" s="581" t="s">
        <v>426</v>
      </c>
      <c r="O276" s="417"/>
      <c r="P276" s="417"/>
      <c r="Q276" s="417"/>
      <c r="R276" s="418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427</v>
      </c>
      <c r="B277" s="64" t="s">
        <v>428</v>
      </c>
      <c r="C277" s="37">
        <v>4301030235</v>
      </c>
      <c r="D277" s="415">
        <v>4607091388381</v>
      </c>
      <c r="E277" s="415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80</v>
      </c>
      <c r="L277" s="39" t="s">
        <v>100</v>
      </c>
      <c r="M277" s="38">
        <v>180</v>
      </c>
      <c r="N277" s="582" t="s">
        <v>429</v>
      </c>
      <c r="O277" s="417"/>
      <c r="P277" s="417"/>
      <c r="Q277" s="417"/>
      <c r="R277" s="41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430</v>
      </c>
      <c r="B278" s="64" t="s">
        <v>431</v>
      </c>
      <c r="C278" s="37">
        <v>4301030233</v>
      </c>
      <c r="D278" s="415">
        <v>4607091388404</v>
      </c>
      <c r="E278" s="415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80</v>
      </c>
      <c r="L278" s="39" t="s">
        <v>100</v>
      </c>
      <c r="M278" s="38">
        <v>180</v>
      </c>
      <c r="N278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417"/>
      <c r="P278" s="417"/>
      <c r="Q278" s="417"/>
      <c r="R278" s="41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x14ac:dyDescent="0.2">
      <c r="A279" s="422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3"/>
      <c r="N279" s="419" t="s">
        <v>43</v>
      </c>
      <c r="O279" s="420"/>
      <c r="P279" s="420"/>
      <c r="Q279" s="420"/>
      <c r="R279" s="420"/>
      <c r="S279" s="420"/>
      <c r="T279" s="421"/>
      <c r="U279" s="43" t="s">
        <v>42</v>
      </c>
      <c r="V279" s="44">
        <f>IFERROR(V276/H276,"0")+IFERROR(V277/H277,"0")+IFERROR(V278/H278,"0")</f>
        <v>0</v>
      </c>
      <c r="W279" s="44">
        <f>IFERROR(W276/H276,"0")+IFERROR(W277/H277,"0")+IFERROR(W278/H278,"0")</f>
        <v>0</v>
      </c>
      <c r="X279" s="44">
        <f>IFERROR(IF(X276="",0,X276),"0")+IFERROR(IF(X277="",0,X277),"0")+IFERROR(IF(X278="",0,X278),"0")</f>
        <v>0</v>
      </c>
      <c r="Y279" s="68"/>
      <c r="Z279" s="68"/>
    </row>
    <row r="280" spans="1:53" x14ac:dyDescent="0.2">
      <c r="A280" s="422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3"/>
      <c r="N280" s="419" t="s">
        <v>43</v>
      </c>
      <c r="O280" s="420"/>
      <c r="P280" s="420"/>
      <c r="Q280" s="420"/>
      <c r="R280" s="420"/>
      <c r="S280" s="420"/>
      <c r="T280" s="421"/>
      <c r="U280" s="43" t="s">
        <v>0</v>
      </c>
      <c r="V280" s="44">
        <f>IFERROR(SUM(V276:V278),"0")</f>
        <v>0</v>
      </c>
      <c r="W280" s="44">
        <f>IFERROR(SUM(W276:W278),"0")</f>
        <v>0</v>
      </c>
      <c r="X280" s="43"/>
      <c r="Y280" s="68"/>
      <c r="Z280" s="68"/>
    </row>
    <row r="281" spans="1:53" ht="14.25" customHeight="1" x14ac:dyDescent="0.25">
      <c r="A281" s="414" t="s">
        <v>432</v>
      </c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67"/>
      <c r="Z281" s="67"/>
    </row>
    <row r="282" spans="1:53" ht="16.5" customHeight="1" x14ac:dyDescent="0.25">
      <c r="A282" s="64" t="s">
        <v>433</v>
      </c>
      <c r="B282" s="64" t="s">
        <v>434</v>
      </c>
      <c r="C282" s="37">
        <v>4301180007</v>
      </c>
      <c r="D282" s="415">
        <v>4680115881808</v>
      </c>
      <c r="E282" s="415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436</v>
      </c>
      <c r="L282" s="39" t="s">
        <v>435</v>
      </c>
      <c r="M282" s="38">
        <v>730</v>
      </c>
      <c r="N282" s="5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417"/>
      <c r="P282" s="417"/>
      <c r="Q282" s="417"/>
      <c r="R282" s="418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IFERROR(IF(W282=0,"",ROUNDUP(W282/H282,0)*0.00474),"")</f>
        <v/>
      </c>
      <c r="Y282" s="69" t="s">
        <v>48</v>
      </c>
      <c r="Z282" s="70" t="s">
        <v>48</v>
      </c>
      <c r="AD282" s="71"/>
      <c r="BA282" s="234" t="s">
        <v>66</v>
      </c>
    </row>
    <row r="283" spans="1:53" ht="27" customHeight="1" x14ac:dyDescent="0.25">
      <c r="A283" s="64" t="s">
        <v>437</v>
      </c>
      <c r="B283" s="64" t="s">
        <v>438</v>
      </c>
      <c r="C283" s="37">
        <v>4301180006</v>
      </c>
      <c r="D283" s="415">
        <v>4680115881822</v>
      </c>
      <c r="E283" s="415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436</v>
      </c>
      <c r="L283" s="39" t="s">
        <v>435</v>
      </c>
      <c r="M283" s="38">
        <v>730</v>
      </c>
      <c r="N283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417"/>
      <c r="P283" s="417"/>
      <c r="Q283" s="417"/>
      <c r="R283" s="41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IFERROR(IF(W283=0,"",ROUNDUP(W283/H283,0)*0.00474),"")</f>
        <v/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439</v>
      </c>
      <c r="B284" s="64" t="s">
        <v>440</v>
      </c>
      <c r="C284" s="37">
        <v>4301180001</v>
      </c>
      <c r="D284" s="415">
        <v>4680115880016</v>
      </c>
      <c r="E284" s="415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436</v>
      </c>
      <c r="L284" s="39" t="s">
        <v>435</v>
      </c>
      <c r="M284" s="38">
        <v>730</v>
      </c>
      <c r="N284" s="5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417"/>
      <c r="P284" s="417"/>
      <c r="Q284" s="417"/>
      <c r="R284" s="418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IFERROR(IF(W284=0,"",ROUNDUP(W284/H284,0)*0.00474),"")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22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3"/>
      <c r="N285" s="419" t="s">
        <v>43</v>
      </c>
      <c r="O285" s="420"/>
      <c r="P285" s="420"/>
      <c r="Q285" s="420"/>
      <c r="R285" s="420"/>
      <c r="S285" s="420"/>
      <c r="T285" s="421"/>
      <c r="U285" s="43" t="s">
        <v>42</v>
      </c>
      <c r="V285" s="44">
        <f>IFERROR(V282/H282,"0")+IFERROR(V283/H283,"0")+IFERROR(V284/H284,"0")</f>
        <v>0</v>
      </c>
      <c r="W285" s="44">
        <f>IFERROR(W282/H282,"0")+IFERROR(W283/H283,"0")+IFERROR(W284/H284,"0")</f>
        <v>0</v>
      </c>
      <c r="X285" s="44">
        <f>IFERROR(IF(X282="",0,X282),"0")+IFERROR(IF(X283="",0,X283),"0")+IFERROR(IF(X284="",0,X284),"0")</f>
        <v>0</v>
      </c>
      <c r="Y285" s="68"/>
      <c r="Z285" s="68"/>
    </row>
    <row r="286" spans="1:53" x14ac:dyDescent="0.2">
      <c r="A286" s="422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3"/>
      <c r="N286" s="419" t="s">
        <v>43</v>
      </c>
      <c r="O286" s="420"/>
      <c r="P286" s="420"/>
      <c r="Q286" s="420"/>
      <c r="R286" s="420"/>
      <c r="S286" s="420"/>
      <c r="T286" s="421"/>
      <c r="U286" s="43" t="s">
        <v>0</v>
      </c>
      <c r="V286" s="44">
        <f>IFERROR(SUM(V282:V284),"0")</f>
        <v>0</v>
      </c>
      <c r="W286" s="44">
        <f>IFERROR(SUM(W282:W284),"0")</f>
        <v>0</v>
      </c>
      <c r="X286" s="43"/>
      <c r="Y286" s="68"/>
      <c r="Z286" s="68"/>
    </row>
    <row r="287" spans="1:53" ht="16.5" customHeight="1" x14ac:dyDescent="0.25">
      <c r="A287" s="413" t="s">
        <v>441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66"/>
      <c r="Z287" s="66"/>
    </row>
    <row r="288" spans="1:53" ht="14.25" customHeight="1" x14ac:dyDescent="0.25">
      <c r="A288" s="414" t="s">
        <v>118</v>
      </c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67"/>
      <c r="Z288" s="67"/>
    </row>
    <row r="289" spans="1:53" ht="27" customHeight="1" x14ac:dyDescent="0.25">
      <c r="A289" s="64" t="s">
        <v>442</v>
      </c>
      <c r="B289" s="64" t="s">
        <v>443</v>
      </c>
      <c r="C289" s="37">
        <v>4301011315</v>
      </c>
      <c r="D289" s="415">
        <v>4607091387421</v>
      </c>
      <c r="E289" s="415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8">
        <v>55</v>
      </c>
      <c r="N289" s="5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417"/>
      <c r="P289" s="417"/>
      <c r="Q289" s="417"/>
      <c r="R289" s="41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6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442</v>
      </c>
      <c r="B290" s="64" t="s">
        <v>444</v>
      </c>
      <c r="C290" s="37">
        <v>4301011121</v>
      </c>
      <c r="D290" s="415">
        <v>4607091387421</v>
      </c>
      <c r="E290" s="415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8">
        <v>55</v>
      </c>
      <c r="N290" s="5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7"/>
      <c r="P290" s="417"/>
      <c r="Q290" s="417"/>
      <c r="R290" s="41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445</v>
      </c>
      <c r="B291" s="64" t="s">
        <v>446</v>
      </c>
      <c r="C291" s="37">
        <v>4301011322</v>
      </c>
      <c r="D291" s="415">
        <v>4607091387452</v>
      </c>
      <c r="E291" s="41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132</v>
      </c>
      <c r="M291" s="38">
        <v>55</v>
      </c>
      <c r="N291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417"/>
      <c r="P291" s="417"/>
      <c r="Q291" s="417"/>
      <c r="R291" s="41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4301011619</v>
      </c>
      <c r="D292" s="415">
        <v>4607091387452</v>
      </c>
      <c r="E292" s="415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8">
        <v>55</v>
      </c>
      <c r="N292" s="5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7"/>
      <c r="P292" s="417"/>
      <c r="Q292" s="417"/>
      <c r="R292" s="41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445</v>
      </c>
      <c r="B293" s="64" t="s">
        <v>448</v>
      </c>
      <c r="C293" s="37">
        <v>4301011396</v>
      </c>
      <c r="D293" s="415">
        <v>4607091387452</v>
      </c>
      <c r="E293" s="415"/>
      <c r="F293" s="63">
        <v>1.35</v>
      </c>
      <c r="G293" s="38">
        <v>8</v>
      </c>
      <c r="H293" s="63">
        <v>10.8</v>
      </c>
      <c r="I293" s="63">
        <v>11.28</v>
      </c>
      <c r="J293" s="38">
        <v>48</v>
      </c>
      <c r="K293" s="38" t="s">
        <v>114</v>
      </c>
      <c r="L293" s="39" t="s">
        <v>122</v>
      </c>
      <c r="M293" s="38">
        <v>55</v>
      </c>
      <c r="N293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7"/>
      <c r="P293" s="417"/>
      <c r="Q293" s="417"/>
      <c r="R293" s="41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27" customHeight="1" x14ac:dyDescent="0.25">
      <c r="A294" s="64" t="s">
        <v>449</v>
      </c>
      <c r="B294" s="64" t="s">
        <v>450</v>
      </c>
      <c r="C294" s="37">
        <v>4301011313</v>
      </c>
      <c r="D294" s="415">
        <v>4607091385984</v>
      </c>
      <c r="E294" s="415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114</v>
      </c>
      <c r="L294" s="39" t="s">
        <v>113</v>
      </c>
      <c r="M294" s="38">
        <v>55</v>
      </c>
      <c r="N294" s="59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417"/>
      <c r="P294" s="417"/>
      <c r="Q294" s="417"/>
      <c r="R294" s="418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6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42" t="s">
        <v>66</v>
      </c>
    </row>
    <row r="295" spans="1:53" ht="27" customHeight="1" x14ac:dyDescent="0.25">
      <c r="A295" s="64" t="s">
        <v>451</v>
      </c>
      <c r="B295" s="64" t="s">
        <v>452</v>
      </c>
      <c r="C295" s="37">
        <v>4301011316</v>
      </c>
      <c r="D295" s="415">
        <v>4607091387438</v>
      </c>
      <c r="E295" s="415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80</v>
      </c>
      <c r="L295" s="39" t="s">
        <v>113</v>
      </c>
      <c r="M295" s="38">
        <v>55</v>
      </c>
      <c r="N295" s="5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417"/>
      <c r="P295" s="417"/>
      <c r="Q295" s="417"/>
      <c r="R295" s="418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6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43" t="s">
        <v>66</v>
      </c>
    </row>
    <row r="296" spans="1:53" ht="27" customHeight="1" x14ac:dyDescent="0.25">
      <c r="A296" s="64" t="s">
        <v>453</v>
      </c>
      <c r="B296" s="64" t="s">
        <v>454</v>
      </c>
      <c r="C296" s="37">
        <v>4301011318</v>
      </c>
      <c r="D296" s="415">
        <v>4607091387469</v>
      </c>
      <c r="E296" s="415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55</v>
      </c>
      <c r="N296" s="59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417"/>
      <c r="P296" s="417"/>
      <c r="Q296" s="417"/>
      <c r="R296" s="418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6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44" t="s">
        <v>66</v>
      </c>
    </row>
    <row r="297" spans="1:53" x14ac:dyDescent="0.2">
      <c r="A297" s="422"/>
      <c r="B297" s="422"/>
      <c r="C297" s="422"/>
      <c r="D297" s="422"/>
      <c r="E297" s="422"/>
      <c r="F297" s="422"/>
      <c r="G297" s="422"/>
      <c r="H297" s="422"/>
      <c r="I297" s="422"/>
      <c r="J297" s="422"/>
      <c r="K297" s="422"/>
      <c r="L297" s="422"/>
      <c r="M297" s="423"/>
      <c r="N297" s="419" t="s">
        <v>43</v>
      </c>
      <c r="O297" s="420"/>
      <c r="P297" s="420"/>
      <c r="Q297" s="420"/>
      <c r="R297" s="420"/>
      <c r="S297" s="420"/>
      <c r="T297" s="421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422"/>
      <c r="B298" s="422"/>
      <c r="C298" s="422"/>
      <c r="D298" s="422"/>
      <c r="E298" s="422"/>
      <c r="F298" s="422"/>
      <c r="G298" s="422"/>
      <c r="H298" s="422"/>
      <c r="I298" s="422"/>
      <c r="J298" s="422"/>
      <c r="K298" s="422"/>
      <c r="L298" s="422"/>
      <c r="M298" s="423"/>
      <c r="N298" s="419" t="s">
        <v>43</v>
      </c>
      <c r="O298" s="420"/>
      <c r="P298" s="420"/>
      <c r="Q298" s="420"/>
      <c r="R298" s="420"/>
      <c r="S298" s="420"/>
      <c r="T298" s="421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414" t="s">
        <v>76</v>
      </c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67"/>
      <c r="Z299" s="67"/>
    </row>
    <row r="300" spans="1:53" ht="27" customHeight="1" x14ac:dyDescent="0.25">
      <c r="A300" s="64" t="s">
        <v>455</v>
      </c>
      <c r="B300" s="64" t="s">
        <v>456</v>
      </c>
      <c r="C300" s="37">
        <v>4301031154</v>
      </c>
      <c r="D300" s="415">
        <v>4607091387292</v>
      </c>
      <c r="E300" s="415"/>
      <c r="F300" s="63">
        <v>0.73</v>
      </c>
      <c r="G300" s="38">
        <v>6</v>
      </c>
      <c r="H300" s="63">
        <v>4.38</v>
      </c>
      <c r="I300" s="63">
        <v>4.6399999999999997</v>
      </c>
      <c r="J300" s="38">
        <v>156</v>
      </c>
      <c r="K300" s="38" t="s">
        <v>80</v>
      </c>
      <c r="L300" s="39" t="s">
        <v>79</v>
      </c>
      <c r="M300" s="38">
        <v>45</v>
      </c>
      <c r="N300" s="5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417"/>
      <c r="P300" s="417"/>
      <c r="Q300" s="417"/>
      <c r="R300" s="418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IFERROR(IF(W300=0,"",ROUNDUP(W300/H300,0)*0.00753),"")</f>
        <v/>
      </c>
      <c r="Y300" s="69" t="s">
        <v>48</v>
      </c>
      <c r="Z300" s="70" t="s">
        <v>48</v>
      </c>
      <c r="AD300" s="71"/>
      <c r="BA300" s="245" t="s">
        <v>66</v>
      </c>
    </row>
    <row r="301" spans="1:53" ht="27" customHeight="1" x14ac:dyDescent="0.25">
      <c r="A301" s="64" t="s">
        <v>457</v>
      </c>
      <c r="B301" s="64" t="s">
        <v>458</v>
      </c>
      <c r="C301" s="37">
        <v>4301031155</v>
      </c>
      <c r="D301" s="415">
        <v>4607091387315</v>
      </c>
      <c r="E301" s="415"/>
      <c r="F301" s="63">
        <v>0.7</v>
      </c>
      <c r="G301" s="38">
        <v>4</v>
      </c>
      <c r="H301" s="63">
        <v>2.8</v>
      </c>
      <c r="I301" s="63">
        <v>3.048</v>
      </c>
      <c r="J301" s="38">
        <v>156</v>
      </c>
      <c r="K301" s="38" t="s">
        <v>80</v>
      </c>
      <c r="L301" s="39" t="s">
        <v>79</v>
      </c>
      <c r="M301" s="38">
        <v>45</v>
      </c>
      <c r="N301" s="5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417"/>
      <c r="P301" s="417"/>
      <c r="Q301" s="417"/>
      <c r="R301" s="418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6" t="s">
        <v>66</v>
      </c>
    </row>
    <row r="302" spans="1:53" x14ac:dyDescent="0.2">
      <c r="A302" s="422"/>
      <c r="B302" s="422"/>
      <c r="C302" s="422"/>
      <c r="D302" s="422"/>
      <c r="E302" s="422"/>
      <c r="F302" s="422"/>
      <c r="G302" s="422"/>
      <c r="H302" s="422"/>
      <c r="I302" s="422"/>
      <c r="J302" s="422"/>
      <c r="K302" s="422"/>
      <c r="L302" s="422"/>
      <c r="M302" s="423"/>
      <c r="N302" s="419" t="s">
        <v>43</v>
      </c>
      <c r="O302" s="420"/>
      <c r="P302" s="420"/>
      <c r="Q302" s="420"/>
      <c r="R302" s="420"/>
      <c r="S302" s="420"/>
      <c r="T302" s="421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422"/>
      <c r="B303" s="422"/>
      <c r="C303" s="422"/>
      <c r="D303" s="422"/>
      <c r="E303" s="422"/>
      <c r="F303" s="422"/>
      <c r="G303" s="422"/>
      <c r="H303" s="422"/>
      <c r="I303" s="422"/>
      <c r="J303" s="422"/>
      <c r="K303" s="422"/>
      <c r="L303" s="422"/>
      <c r="M303" s="423"/>
      <c r="N303" s="419" t="s">
        <v>43</v>
      </c>
      <c r="O303" s="420"/>
      <c r="P303" s="420"/>
      <c r="Q303" s="420"/>
      <c r="R303" s="420"/>
      <c r="S303" s="420"/>
      <c r="T303" s="421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6.5" customHeight="1" x14ac:dyDescent="0.25">
      <c r="A304" s="413" t="s">
        <v>459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66"/>
      <c r="Z304" s="66"/>
    </row>
    <row r="305" spans="1:53" ht="14.25" customHeight="1" x14ac:dyDescent="0.25">
      <c r="A305" s="414" t="s">
        <v>76</v>
      </c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67"/>
      <c r="Z305" s="67"/>
    </row>
    <row r="306" spans="1:53" ht="27" customHeight="1" x14ac:dyDescent="0.25">
      <c r="A306" s="64" t="s">
        <v>460</v>
      </c>
      <c r="B306" s="64" t="s">
        <v>461</v>
      </c>
      <c r="C306" s="37">
        <v>4301031066</v>
      </c>
      <c r="D306" s="415">
        <v>4607091383836</v>
      </c>
      <c r="E306" s="415"/>
      <c r="F306" s="63">
        <v>0.3</v>
      </c>
      <c r="G306" s="38">
        <v>6</v>
      </c>
      <c r="H306" s="63">
        <v>1.8</v>
      </c>
      <c r="I306" s="63">
        <v>2.048</v>
      </c>
      <c r="J306" s="38">
        <v>156</v>
      </c>
      <c r="K306" s="38" t="s">
        <v>80</v>
      </c>
      <c r="L306" s="39" t="s">
        <v>79</v>
      </c>
      <c r="M306" s="38">
        <v>40</v>
      </c>
      <c r="N306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417"/>
      <c r="P306" s="417"/>
      <c r="Q306" s="417"/>
      <c r="R306" s="418"/>
      <c r="S306" s="40" t="s">
        <v>48</v>
      </c>
      <c r="T306" s="40" t="s">
        <v>48</v>
      </c>
      <c r="U306" s="41" t="s">
        <v>0</v>
      </c>
      <c r="V306" s="59">
        <v>0</v>
      </c>
      <c r="W306" s="56">
        <f>IFERROR(IF(V306="",0,CEILING((V306/$H306),1)*$H306),"")</f>
        <v>0</v>
      </c>
      <c r="X306" s="42" t="str">
        <f>IFERROR(IF(W306=0,"",ROUNDUP(W306/H306,0)*0.00753),"")</f>
        <v/>
      </c>
      <c r="Y306" s="69" t="s">
        <v>48</v>
      </c>
      <c r="Z306" s="70" t="s">
        <v>48</v>
      </c>
      <c r="AD306" s="71"/>
      <c r="BA306" s="247" t="s">
        <v>66</v>
      </c>
    </row>
    <row r="307" spans="1:53" x14ac:dyDescent="0.2">
      <c r="A307" s="422"/>
      <c r="B307" s="422"/>
      <c r="C307" s="422"/>
      <c r="D307" s="422"/>
      <c r="E307" s="422"/>
      <c r="F307" s="422"/>
      <c r="G307" s="422"/>
      <c r="H307" s="422"/>
      <c r="I307" s="422"/>
      <c r="J307" s="422"/>
      <c r="K307" s="422"/>
      <c r="L307" s="422"/>
      <c r="M307" s="423"/>
      <c r="N307" s="419" t="s">
        <v>43</v>
      </c>
      <c r="O307" s="420"/>
      <c r="P307" s="420"/>
      <c r="Q307" s="420"/>
      <c r="R307" s="420"/>
      <c r="S307" s="420"/>
      <c r="T307" s="421"/>
      <c r="U307" s="43" t="s">
        <v>42</v>
      </c>
      <c r="V307" s="44">
        <f>IFERROR(V306/H306,"0")</f>
        <v>0</v>
      </c>
      <c r="W307" s="44">
        <f>IFERROR(W306/H306,"0")</f>
        <v>0</v>
      </c>
      <c r="X307" s="44">
        <f>IFERROR(IF(X306="",0,X306),"0")</f>
        <v>0</v>
      </c>
      <c r="Y307" s="68"/>
      <c r="Z307" s="68"/>
    </row>
    <row r="308" spans="1:53" x14ac:dyDescent="0.2">
      <c r="A308" s="422"/>
      <c r="B308" s="422"/>
      <c r="C308" s="422"/>
      <c r="D308" s="422"/>
      <c r="E308" s="422"/>
      <c r="F308" s="422"/>
      <c r="G308" s="422"/>
      <c r="H308" s="422"/>
      <c r="I308" s="422"/>
      <c r="J308" s="422"/>
      <c r="K308" s="422"/>
      <c r="L308" s="422"/>
      <c r="M308" s="423"/>
      <c r="N308" s="419" t="s">
        <v>43</v>
      </c>
      <c r="O308" s="420"/>
      <c r="P308" s="420"/>
      <c r="Q308" s="420"/>
      <c r="R308" s="420"/>
      <c r="S308" s="420"/>
      <c r="T308" s="421"/>
      <c r="U308" s="43" t="s">
        <v>0</v>
      </c>
      <c r="V308" s="44">
        <f>IFERROR(SUM(V306:V306),"0")</f>
        <v>0</v>
      </c>
      <c r="W308" s="44">
        <f>IFERROR(SUM(W306:W306),"0")</f>
        <v>0</v>
      </c>
      <c r="X308" s="43"/>
      <c r="Y308" s="68"/>
      <c r="Z308" s="68"/>
    </row>
    <row r="309" spans="1:53" ht="14.25" customHeight="1" x14ac:dyDescent="0.25">
      <c r="A309" s="414" t="s">
        <v>81</v>
      </c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67"/>
      <c r="Z309" s="67"/>
    </row>
    <row r="310" spans="1:53" ht="27" customHeight="1" x14ac:dyDescent="0.25">
      <c r="A310" s="64" t="s">
        <v>462</v>
      </c>
      <c r="B310" s="64" t="s">
        <v>463</v>
      </c>
      <c r="C310" s="37">
        <v>4301051142</v>
      </c>
      <c r="D310" s="415">
        <v>4607091387919</v>
      </c>
      <c r="E310" s="415"/>
      <c r="F310" s="63">
        <v>1.35</v>
      </c>
      <c r="G310" s="38">
        <v>6</v>
      </c>
      <c r="H310" s="63">
        <v>8.1</v>
      </c>
      <c r="I310" s="63">
        <v>8.6639999999999997</v>
      </c>
      <c r="J310" s="38">
        <v>56</v>
      </c>
      <c r="K310" s="38" t="s">
        <v>114</v>
      </c>
      <c r="L310" s="39" t="s">
        <v>79</v>
      </c>
      <c r="M310" s="38">
        <v>45</v>
      </c>
      <c r="N310" s="5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417"/>
      <c r="P310" s="417"/>
      <c r="Q310" s="417"/>
      <c r="R310" s="418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48" t="s">
        <v>66</v>
      </c>
    </row>
    <row r="311" spans="1:53" ht="27" customHeight="1" x14ac:dyDescent="0.25">
      <c r="A311" s="64" t="s">
        <v>464</v>
      </c>
      <c r="B311" s="64" t="s">
        <v>465</v>
      </c>
      <c r="C311" s="37">
        <v>4301051461</v>
      </c>
      <c r="D311" s="415">
        <v>4680115883604</v>
      </c>
      <c r="E311" s="415"/>
      <c r="F311" s="63">
        <v>0.35</v>
      </c>
      <c r="G311" s="38">
        <v>6</v>
      </c>
      <c r="H311" s="63">
        <v>2.1</v>
      </c>
      <c r="I311" s="63">
        <v>2.3719999999999999</v>
      </c>
      <c r="J311" s="38">
        <v>156</v>
      </c>
      <c r="K311" s="38" t="s">
        <v>80</v>
      </c>
      <c r="L311" s="39" t="s">
        <v>132</v>
      </c>
      <c r="M311" s="38">
        <v>45</v>
      </c>
      <c r="N311" s="5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417"/>
      <c r="P311" s="417"/>
      <c r="Q311" s="417"/>
      <c r="R311" s="418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IFERROR(IF(W311=0,"",ROUNDUP(W311/H311,0)*0.00753),"")</f>
        <v/>
      </c>
      <c r="Y311" s="69" t="s">
        <v>48</v>
      </c>
      <c r="Z311" s="70" t="s">
        <v>48</v>
      </c>
      <c r="AD311" s="71"/>
      <c r="BA311" s="249" t="s">
        <v>66</v>
      </c>
    </row>
    <row r="312" spans="1:53" ht="27" customHeight="1" x14ac:dyDescent="0.25">
      <c r="A312" s="64" t="s">
        <v>466</v>
      </c>
      <c r="B312" s="64" t="s">
        <v>467</v>
      </c>
      <c r="C312" s="37">
        <v>4301051485</v>
      </c>
      <c r="D312" s="415">
        <v>4680115883567</v>
      </c>
      <c r="E312" s="415"/>
      <c r="F312" s="63">
        <v>0.35</v>
      </c>
      <c r="G312" s="38">
        <v>6</v>
      </c>
      <c r="H312" s="63">
        <v>2.1</v>
      </c>
      <c r="I312" s="63">
        <v>2.36</v>
      </c>
      <c r="J312" s="38">
        <v>156</v>
      </c>
      <c r="K312" s="38" t="s">
        <v>80</v>
      </c>
      <c r="L312" s="39" t="s">
        <v>79</v>
      </c>
      <c r="M312" s="38">
        <v>40</v>
      </c>
      <c r="N312" s="60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417"/>
      <c r="P312" s="417"/>
      <c r="Q312" s="417"/>
      <c r="R312" s="418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IFERROR(IF(W312=0,"",ROUNDUP(W312/H312,0)*0.00753),"")</f>
        <v/>
      </c>
      <c r="Y312" s="69" t="s">
        <v>48</v>
      </c>
      <c r="Z312" s="70" t="s">
        <v>48</v>
      </c>
      <c r="AD312" s="71"/>
      <c r="BA312" s="250" t="s">
        <v>66</v>
      </c>
    </row>
    <row r="313" spans="1:53" x14ac:dyDescent="0.2">
      <c r="A313" s="422"/>
      <c r="B313" s="422"/>
      <c r="C313" s="422"/>
      <c r="D313" s="422"/>
      <c r="E313" s="422"/>
      <c r="F313" s="422"/>
      <c r="G313" s="422"/>
      <c r="H313" s="422"/>
      <c r="I313" s="422"/>
      <c r="J313" s="422"/>
      <c r="K313" s="422"/>
      <c r="L313" s="422"/>
      <c r="M313" s="423"/>
      <c r="N313" s="419" t="s">
        <v>43</v>
      </c>
      <c r="O313" s="420"/>
      <c r="P313" s="420"/>
      <c r="Q313" s="420"/>
      <c r="R313" s="420"/>
      <c r="S313" s="420"/>
      <c r="T313" s="421"/>
      <c r="U313" s="43" t="s">
        <v>42</v>
      </c>
      <c r="V313" s="44">
        <f>IFERROR(V310/H310,"0")+IFERROR(V311/H311,"0")+IFERROR(V312/H312,"0")</f>
        <v>0</v>
      </c>
      <c r="W313" s="44">
        <f>IFERROR(W310/H310,"0")+IFERROR(W311/H311,"0")+IFERROR(W312/H312,"0")</f>
        <v>0</v>
      </c>
      <c r="X313" s="44">
        <f>IFERROR(IF(X310="",0,X310),"0")+IFERROR(IF(X311="",0,X311),"0")+IFERROR(IF(X312="",0,X312),"0")</f>
        <v>0</v>
      </c>
      <c r="Y313" s="68"/>
      <c r="Z313" s="68"/>
    </row>
    <row r="314" spans="1:53" x14ac:dyDescent="0.2">
      <c r="A314" s="422"/>
      <c r="B314" s="422"/>
      <c r="C314" s="422"/>
      <c r="D314" s="422"/>
      <c r="E314" s="422"/>
      <c r="F314" s="422"/>
      <c r="G314" s="422"/>
      <c r="H314" s="422"/>
      <c r="I314" s="422"/>
      <c r="J314" s="422"/>
      <c r="K314" s="422"/>
      <c r="L314" s="422"/>
      <c r="M314" s="423"/>
      <c r="N314" s="419" t="s">
        <v>43</v>
      </c>
      <c r="O314" s="420"/>
      <c r="P314" s="420"/>
      <c r="Q314" s="420"/>
      <c r="R314" s="420"/>
      <c r="S314" s="420"/>
      <c r="T314" s="421"/>
      <c r="U314" s="43" t="s">
        <v>0</v>
      </c>
      <c r="V314" s="44">
        <f>IFERROR(SUM(V310:V312),"0")</f>
        <v>0</v>
      </c>
      <c r="W314" s="44">
        <f>IFERROR(SUM(W310:W312),"0")</f>
        <v>0</v>
      </c>
      <c r="X314" s="43"/>
      <c r="Y314" s="68"/>
      <c r="Z314" s="68"/>
    </row>
    <row r="315" spans="1:53" ht="14.25" customHeight="1" x14ac:dyDescent="0.25">
      <c r="A315" s="414" t="s">
        <v>215</v>
      </c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4301060324</v>
      </c>
      <c r="D316" s="415">
        <v>4607091388831</v>
      </c>
      <c r="E316" s="415"/>
      <c r="F316" s="63">
        <v>0.38</v>
      </c>
      <c r="G316" s="38">
        <v>6</v>
      </c>
      <c r="H316" s="63">
        <v>2.2799999999999998</v>
      </c>
      <c r="I316" s="63">
        <v>2.552</v>
      </c>
      <c r="J316" s="38">
        <v>156</v>
      </c>
      <c r="K316" s="38" t="s">
        <v>80</v>
      </c>
      <c r="L316" s="39" t="s">
        <v>79</v>
      </c>
      <c r="M316" s="38">
        <v>40</v>
      </c>
      <c r="N316" s="6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417"/>
      <c r="P316" s="417"/>
      <c r="Q316" s="417"/>
      <c r="R316" s="418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IFERROR(IF(W316=0,"",ROUNDUP(W316/H316,0)*0.00753),"")</f>
        <v/>
      </c>
      <c r="Y316" s="69" t="s">
        <v>48</v>
      </c>
      <c r="Z316" s="70" t="s">
        <v>48</v>
      </c>
      <c r="AD316" s="71"/>
      <c r="BA316" s="251" t="s">
        <v>66</v>
      </c>
    </row>
    <row r="317" spans="1:53" x14ac:dyDescent="0.2">
      <c r="A317" s="422"/>
      <c r="B317" s="422"/>
      <c r="C317" s="422"/>
      <c r="D317" s="422"/>
      <c r="E317" s="422"/>
      <c r="F317" s="422"/>
      <c r="G317" s="422"/>
      <c r="H317" s="422"/>
      <c r="I317" s="422"/>
      <c r="J317" s="422"/>
      <c r="K317" s="422"/>
      <c r="L317" s="422"/>
      <c r="M317" s="423"/>
      <c r="N317" s="419" t="s">
        <v>43</v>
      </c>
      <c r="O317" s="420"/>
      <c r="P317" s="420"/>
      <c r="Q317" s="420"/>
      <c r="R317" s="420"/>
      <c r="S317" s="420"/>
      <c r="T317" s="421"/>
      <c r="U317" s="43" t="s">
        <v>42</v>
      </c>
      <c r="V317" s="44">
        <f>IFERROR(V316/H316,"0")</f>
        <v>0</v>
      </c>
      <c r="W317" s="44">
        <f>IFERROR(W316/H316,"0")</f>
        <v>0</v>
      </c>
      <c r="X317" s="44">
        <f>IFERROR(IF(X316="",0,X316),"0")</f>
        <v>0</v>
      </c>
      <c r="Y317" s="68"/>
      <c r="Z317" s="68"/>
    </row>
    <row r="318" spans="1:53" x14ac:dyDescent="0.2">
      <c r="A318" s="422"/>
      <c r="B318" s="422"/>
      <c r="C318" s="422"/>
      <c r="D318" s="422"/>
      <c r="E318" s="422"/>
      <c r="F318" s="422"/>
      <c r="G318" s="422"/>
      <c r="H318" s="422"/>
      <c r="I318" s="422"/>
      <c r="J318" s="422"/>
      <c r="K318" s="422"/>
      <c r="L318" s="422"/>
      <c r="M318" s="423"/>
      <c r="N318" s="419" t="s">
        <v>43</v>
      </c>
      <c r="O318" s="420"/>
      <c r="P318" s="420"/>
      <c r="Q318" s="420"/>
      <c r="R318" s="420"/>
      <c r="S318" s="420"/>
      <c r="T318" s="421"/>
      <c r="U318" s="43" t="s">
        <v>0</v>
      </c>
      <c r="V318" s="44">
        <f>IFERROR(SUM(V316:V316),"0")</f>
        <v>0</v>
      </c>
      <c r="W318" s="44">
        <f>IFERROR(SUM(W316:W316),"0")</f>
        <v>0</v>
      </c>
      <c r="X318" s="43"/>
      <c r="Y318" s="68"/>
      <c r="Z318" s="68"/>
    </row>
    <row r="319" spans="1:53" ht="14.25" customHeight="1" x14ac:dyDescent="0.25">
      <c r="A319" s="414" t="s">
        <v>96</v>
      </c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67"/>
      <c r="Z319" s="67"/>
    </row>
    <row r="320" spans="1:53" ht="27" customHeight="1" x14ac:dyDescent="0.25">
      <c r="A320" s="64" t="s">
        <v>470</v>
      </c>
      <c r="B320" s="64" t="s">
        <v>471</v>
      </c>
      <c r="C320" s="37">
        <v>4301032015</v>
      </c>
      <c r="D320" s="415">
        <v>4607091383102</v>
      </c>
      <c r="E320" s="415"/>
      <c r="F320" s="63">
        <v>0.17</v>
      </c>
      <c r="G320" s="38">
        <v>15</v>
      </c>
      <c r="H320" s="63">
        <v>2.5499999999999998</v>
      </c>
      <c r="I320" s="63">
        <v>2.9750000000000001</v>
      </c>
      <c r="J320" s="38">
        <v>156</v>
      </c>
      <c r="K320" s="38" t="s">
        <v>80</v>
      </c>
      <c r="L320" s="39" t="s">
        <v>100</v>
      </c>
      <c r="M320" s="38">
        <v>180</v>
      </c>
      <c r="N320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417"/>
      <c r="P320" s="417"/>
      <c r="Q320" s="417"/>
      <c r="R320" s="418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IFERROR(IF(W320=0,"",ROUNDUP(W320/H320,0)*0.00753),"")</f>
        <v/>
      </c>
      <c r="Y320" s="69" t="s">
        <v>48</v>
      </c>
      <c r="Z320" s="70" t="s">
        <v>48</v>
      </c>
      <c r="AD320" s="71"/>
      <c r="BA320" s="252" t="s">
        <v>66</v>
      </c>
    </row>
    <row r="321" spans="1:53" x14ac:dyDescent="0.2">
      <c r="A321" s="422"/>
      <c r="B321" s="422"/>
      <c r="C321" s="422"/>
      <c r="D321" s="422"/>
      <c r="E321" s="422"/>
      <c r="F321" s="422"/>
      <c r="G321" s="422"/>
      <c r="H321" s="422"/>
      <c r="I321" s="422"/>
      <c r="J321" s="422"/>
      <c r="K321" s="422"/>
      <c r="L321" s="422"/>
      <c r="M321" s="423"/>
      <c r="N321" s="419" t="s">
        <v>43</v>
      </c>
      <c r="O321" s="420"/>
      <c r="P321" s="420"/>
      <c r="Q321" s="420"/>
      <c r="R321" s="420"/>
      <c r="S321" s="420"/>
      <c r="T321" s="421"/>
      <c r="U321" s="43" t="s">
        <v>42</v>
      </c>
      <c r="V321" s="44">
        <f>IFERROR(V320/H320,"0")</f>
        <v>0</v>
      </c>
      <c r="W321" s="44">
        <f>IFERROR(W320/H320,"0")</f>
        <v>0</v>
      </c>
      <c r="X321" s="44">
        <f>IFERROR(IF(X320="",0,X320),"0")</f>
        <v>0</v>
      </c>
      <c r="Y321" s="68"/>
      <c r="Z321" s="68"/>
    </row>
    <row r="322" spans="1:53" x14ac:dyDescent="0.2">
      <c r="A322" s="422"/>
      <c r="B322" s="422"/>
      <c r="C322" s="422"/>
      <c r="D322" s="422"/>
      <c r="E322" s="422"/>
      <c r="F322" s="422"/>
      <c r="G322" s="422"/>
      <c r="H322" s="422"/>
      <c r="I322" s="422"/>
      <c r="J322" s="422"/>
      <c r="K322" s="422"/>
      <c r="L322" s="422"/>
      <c r="M322" s="423"/>
      <c r="N322" s="419" t="s">
        <v>43</v>
      </c>
      <c r="O322" s="420"/>
      <c r="P322" s="420"/>
      <c r="Q322" s="420"/>
      <c r="R322" s="420"/>
      <c r="S322" s="420"/>
      <c r="T322" s="421"/>
      <c r="U322" s="43" t="s">
        <v>0</v>
      </c>
      <c r="V322" s="44">
        <f>IFERROR(SUM(V320:V320),"0")</f>
        <v>0</v>
      </c>
      <c r="W322" s="44">
        <f>IFERROR(SUM(W320:W320),"0")</f>
        <v>0</v>
      </c>
      <c r="X322" s="43"/>
      <c r="Y322" s="68"/>
      <c r="Z322" s="68"/>
    </row>
    <row r="323" spans="1:53" ht="27.75" customHeight="1" x14ac:dyDescent="0.2">
      <c r="A323" s="412" t="s">
        <v>472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55"/>
      <c r="Z323" s="55"/>
    </row>
    <row r="324" spans="1:53" ht="16.5" customHeight="1" x14ac:dyDescent="0.25">
      <c r="A324" s="413" t="s">
        <v>473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66"/>
      <c r="Z324" s="66"/>
    </row>
    <row r="325" spans="1:53" ht="14.25" customHeight="1" x14ac:dyDescent="0.25">
      <c r="A325" s="414" t="s">
        <v>81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4301051292</v>
      </c>
      <c r="D326" s="415">
        <v>4607091383928</v>
      </c>
      <c r="E326" s="415"/>
      <c r="F326" s="63">
        <v>1.3</v>
      </c>
      <c r="G326" s="38">
        <v>6</v>
      </c>
      <c r="H326" s="63">
        <v>7.8</v>
      </c>
      <c r="I326" s="63">
        <v>8.3699999999999992</v>
      </c>
      <c r="J326" s="38">
        <v>56</v>
      </c>
      <c r="K326" s="38" t="s">
        <v>114</v>
      </c>
      <c r="L326" s="39" t="s">
        <v>79</v>
      </c>
      <c r="M326" s="38">
        <v>40</v>
      </c>
      <c r="N326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417"/>
      <c r="P326" s="417"/>
      <c r="Q326" s="417"/>
      <c r="R326" s="418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x14ac:dyDescent="0.2">
      <c r="A327" s="422"/>
      <c r="B327" s="422"/>
      <c r="C327" s="422"/>
      <c r="D327" s="422"/>
      <c r="E327" s="422"/>
      <c r="F327" s="422"/>
      <c r="G327" s="422"/>
      <c r="H327" s="422"/>
      <c r="I327" s="422"/>
      <c r="J327" s="422"/>
      <c r="K327" s="422"/>
      <c r="L327" s="422"/>
      <c r="M327" s="423"/>
      <c r="N327" s="419" t="s">
        <v>43</v>
      </c>
      <c r="O327" s="420"/>
      <c r="P327" s="420"/>
      <c r="Q327" s="420"/>
      <c r="R327" s="420"/>
      <c r="S327" s="420"/>
      <c r="T327" s="421"/>
      <c r="U327" s="43" t="s">
        <v>42</v>
      </c>
      <c r="V327" s="44">
        <f>IFERROR(V326/H326,"0")</f>
        <v>0</v>
      </c>
      <c r="W327" s="44">
        <f>IFERROR(W326/H326,"0")</f>
        <v>0</v>
      </c>
      <c r="X327" s="44">
        <f>IFERROR(IF(X326="",0,X326),"0")</f>
        <v>0</v>
      </c>
      <c r="Y327" s="68"/>
      <c r="Z327" s="68"/>
    </row>
    <row r="328" spans="1:53" x14ac:dyDescent="0.2">
      <c r="A328" s="422"/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3"/>
      <c r="N328" s="419" t="s">
        <v>43</v>
      </c>
      <c r="O328" s="420"/>
      <c r="P328" s="420"/>
      <c r="Q328" s="420"/>
      <c r="R328" s="420"/>
      <c r="S328" s="420"/>
      <c r="T328" s="421"/>
      <c r="U328" s="43" t="s">
        <v>0</v>
      </c>
      <c r="V328" s="44">
        <f>IFERROR(SUM(V326:V326),"0")</f>
        <v>0</v>
      </c>
      <c r="W328" s="44">
        <f>IFERROR(SUM(W326:W326),"0")</f>
        <v>0</v>
      </c>
      <c r="X328" s="43"/>
      <c r="Y328" s="68"/>
      <c r="Z328" s="68"/>
    </row>
    <row r="329" spans="1:53" ht="27.75" customHeight="1" x14ac:dyDescent="0.2">
      <c r="A329" s="412" t="s">
        <v>476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55"/>
      <c r="Z329" s="55"/>
    </row>
    <row r="330" spans="1:53" ht="16.5" customHeight="1" x14ac:dyDescent="0.25">
      <c r="A330" s="413" t="s">
        <v>477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66"/>
      <c r="Z330" s="66"/>
    </row>
    <row r="331" spans="1:53" ht="14.25" customHeight="1" x14ac:dyDescent="0.25">
      <c r="A331" s="414" t="s">
        <v>118</v>
      </c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67"/>
      <c r="Z331" s="67"/>
    </row>
    <row r="332" spans="1:53" ht="27" customHeight="1" x14ac:dyDescent="0.25">
      <c r="A332" s="64" t="s">
        <v>478</v>
      </c>
      <c r="B332" s="64" t="s">
        <v>479</v>
      </c>
      <c r="C332" s="37">
        <v>4301011239</v>
      </c>
      <c r="D332" s="415">
        <v>4607091383997</v>
      </c>
      <c r="E332" s="41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122</v>
      </c>
      <c r="M332" s="38">
        <v>60</v>
      </c>
      <c r="N332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417"/>
      <c r="P332" s="417"/>
      <c r="Q332" s="417"/>
      <c r="R332" s="41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ref="W332:W339" si="17">IFERROR(IF(V332="",0,CEILING((V332/$H332),1)*$H332),"")</f>
        <v>0</v>
      </c>
      <c r="X332" s="42" t="str">
        <f>IFERROR(IF(W332=0,"",ROUNDUP(W332/H332,0)*0.02039),"")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478</v>
      </c>
      <c r="B333" s="64" t="s">
        <v>480</v>
      </c>
      <c r="C333" s="37">
        <v>4301011339</v>
      </c>
      <c r="D333" s="415">
        <v>4607091383997</v>
      </c>
      <c r="E333" s="41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79</v>
      </c>
      <c r="M333" s="38">
        <v>60</v>
      </c>
      <c r="N333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7"/>
      <c r="P333" s="417"/>
      <c r="Q333" s="417"/>
      <c r="R333" s="41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481</v>
      </c>
      <c r="B334" s="64" t="s">
        <v>482</v>
      </c>
      <c r="C334" s="37">
        <v>4301011240</v>
      </c>
      <c r="D334" s="415">
        <v>4607091384130</v>
      </c>
      <c r="E334" s="41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122</v>
      </c>
      <c r="M334" s="38">
        <v>60</v>
      </c>
      <c r="N334" s="6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417"/>
      <c r="P334" s="417"/>
      <c r="Q334" s="417"/>
      <c r="R334" s="41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IFERROR(IF(W334=0,"",ROUNDUP(W334/H334,0)*0.02039),"")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481</v>
      </c>
      <c r="B335" s="64" t="s">
        <v>483</v>
      </c>
      <c r="C335" s="37">
        <v>4301011326</v>
      </c>
      <c r="D335" s="415">
        <v>4607091384130</v>
      </c>
      <c r="E335" s="415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114</v>
      </c>
      <c r="L335" s="39" t="s">
        <v>79</v>
      </c>
      <c r="M335" s="38">
        <v>60</v>
      </c>
      <c r="N335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7"/>
      <c r="P335" s="417"/>
      <c r="Q335" s="417"/>
      <c r="R335" s="41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4301011238</v>
      </c>
      <c r="D336" s="415">
        <v>4607091384147</v>
      </c>
      <c r="E336" s="415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114</v>
      </c>
      <c r="L336" s="39" t="s">
        <v>122</v>
      </c>
      <c r="M336" s="38">
        <v>60</v>
      </c>
      <c r="N336" s="60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417"/>
      <c r="P336" s="417"/>
      <c r="Q336" s="417"/>
      <c r="R336" s="41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IFERROR(IF(W336=0,"",ROUNDUP(W336/H336,0)*0.02039),"")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ht="27" customHeight="1" x14ac:dyDescent="0.25">
      <c r="A337" s="64" t="s">
        <v>484</v>
      </c>
      <c r="B337" s="64" t="s">
        <v>486</v>
      </c>
      <c r="C337" s="37">
        <v>4301011330</v>
      </c>
      <c r="D337" s="415">
        <v>4607091384147</v>
      </c>
      <c r="E337" s="415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114</v>
      </c>
      <c r="L337" s="39" t="s">
        <v>79</v>
      </c>
      <c r="M337" s="38">
        <v>60</v>
      </c>
      <c r="N337" s="6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417"/>
      <c r="P337" s="417"/>
      <c r="Q337" s="417"/>
      <c r="R337" s="418"/>
      <c r="S337" s="40" t="s">
        <v>48</v>
      </c>
      <c r="T337" s="40" t="s">
        <v>48</v>
      </c>
      <c r="U337" s="41" t="s">
        <v>0</v>
      </c>
      <c r="V337" s="59">
        <v>0</v>
      </c>
      <c r="W337" s="56">
        <f t="shared" si="17"/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9" t="s">
        <v>66</v>
      </c>
    </row>
    <row r="338" spans="1:53" ht="27" customHeight="1" x14ac:dyDescent="0.25">
      <c r="A338" s="64" t="s">
        <v>487</v>
      </c>
      <c r="B338" s="64" t="s">
        <v>488</v>
      </c>
      <c r="C338" s="37">
        <v>4301011327</v>
      </c>
      <c r="D338" s="415">
        <v>4607091384154</v>
      </c>
      <c r="E338" s="415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80</v>
      </c>
      <c r="L338" s="39" t="s">
        <v>79</v>
      </c>
      <c r="M338" s="38">
        <v>60</v>
      </c>
      <c r="N338" s="61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417"/>
      <c r="P338" s="417"/>
      <c r="Q338" s="417"/>
      <c r="R338" s="418"/>
      <c r="S338" s="40" t="s">
        <v>48</v>
      </c>
      <c r="T338" s="40" t="s">
        <v>48</v>
      </c>
      <c r="U338" s="41" t="s">
        <v>0</v>
      </c>
      <c r="V338" s="59">
        <v>0</v>
      </c>
      <c r="W338" s="56">
        <f t="shared" si="17"/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60" t="s">
        <v>66</v>
      </c>
    </row>
    <row r="339" spans="1:53" ht="27" customHeight="1" x14ac:dyDescent="0.25">
      <c r="A339" s="64" t="s">
        <v>489</v>
      </c>
      <c r="B339" s="64" t="s">
        <v>490</v>
      </c>
      <c r="C339" s="37">
        <v>4301011332</v>
      </c>
      <c r="D339" s="415">
        <v>4607091384161</v>
      </c>
      <c r="E339" s="415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80</v>
      </c>
      <c r="L339" s="39" t="s">
        <v>79</v>
      </c>
      <c r="M339" s="38">
        <v>60</v>
      </c>
      <c r="N33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417"/>
      <c r="P339" s="417"/>
      <c r="Q339" s="417"/>
      <c r="R339" s="418"/>
      <c r="S339" s="40" t="s">
        <v>48</v>
      </c>
      <c r="T339" s="40" t="s">
        <v>48</v>
      </c>
      <c r="U339" s="41" t="s">
        <v>0</v>
      </c>
      <c r="V339" s="59">
        <v>0</v>
      </c>
      <c r="W339" s="56">
        <f t="shared" si="17"/>
        <v>0</v>
      </c>
      <c r="X339" s="42" t="str">
        <f>IFERROR(IF(W339=0,"",ROUNDUP(W339/H339,0)*0.00937),"")</f>
        <v/>
      </c>
      <c r="Y339" s="69" t="s">
        <v>48</v>
      </c>
      <c r="Z339" s="70" t="s">
        <v>48</v>
      </c>
      <c r="AD339" s="71"/>
      <c r="BA339" s="261" t="s">
        <v>66</v>
      </c>
    </row>
    <row r="340" spans="1:53" x14ac:dyDescent="0.2">
      <c r="A340" s="422"/>
      <c r="B340" s="422"/>
      <c r="C340" s="422"/>
      <c r="D340" s="422"/>
      <c r="E340" s="422"/>
      <c r="F340" s="422"/>
      <c r="G340" s="422"/>
      <c r="H340" s="422"/>
      <c r="I340" s="422"/>
      <c r="J340" s="422"/>
      <c r="K340" s="422"/>
      <c r="L340" s="422"/>
      <c r="M340" s="423"/>
      <c r="N340" s="419" t="s">
        <v>43</v>
      </c>
      <c r="O340" s="420"/>
      <c r="P340" s="420"/>
      <c r="Q340" s="420"/>
      <c r="R340" s="420"/>
      <c r="S340" s="420"/>
      <c r="T340" s="421"/>
      <c r="U340" s="43" t="s">
        <v>42</v>
      </c>
      <c r="V340" s="44">
        <f>IFERROR(V332/H332,"0")+IFERROR(V333/H333,"0")+IFERROR(V334/H334,"0")+IFERROR(V335/H335,"0")+IFERROR(V336/H336,"0")+IFERROR(V337/H337,"0")+IFERROR(V338/H338,"0")+IFERROR(V339/H339,"0")</f>
        <v>0</v>
      </c>
      <c r="W340" s="44">
        <f>IFERROR(W332/H332,"0")+IFERROR(W333/H333,"0")+IFERROR(W334/H334,"0")+IFERROR(W335/H335,"0")+IFERROR(W336/H336,"0")+IFERROR(W337/H337,"0")+IFERROR(W338/H338,"0")+IFERROR(W339/H339,"0")</f>
        <v>0</v>
      </c>
      <c r="X340" s="4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0</v>
      </c>
      <c r="Y340" s="68"/>
      <c r="Z340" s="68"/>
    </row>
    <row r="341" spans="1:53" x14ac:dyDescent="0.2">
      <c r="A341" s="422"/>
      <c r="B341" s="422"/>
      <c r="C341" s="422"/>
      <c r="D341" s="422"/>
      <c r="E341" s="422"/>
      <c r="F341" s="422"/>
      <c r="G341" s="422"/>
      <c r="H341" s="422"/>
      <c r="I341" s="422"/>
      <c r="J341" s="422"/>
      <c r="K341" s="422"/>
      <c r="L341" s="422"/>
      <c r="M341" s="423"/>
      <c r="N341" s="419" t="s">
        <v>43</v>
      </c>
      <c r="O341" s="420"/>
      <c r="P341" s="420"/>
      <c r="Q341" s="420"/>
      <c r="R341" s="420"/>
      <c r="S341" s="420"/>
      <c r="T341" s="421"/>
      <c r="U341" s="43" t="s">
        <v>0</v>
      </c>
      <c r="V341" s="44">
        <f>IFERROR(SUM(V332:V339),"0")</f>
        <v>0</v>
      </c>
      <c r="W341" s="44">
        <f>IFERROR(SUM(W332:W339),"0")</f>
        <v>0</v>
      </c>
      <c r="X341" s="43"/>
      <c r="Y341" s="68"/>
      <c r="Z341" s="68"/>
    </row>
    <row r="342" spans="1:53" ht="14.25" customHeight="1" x14ac:dyDescent="0.25">
      <c r="A342" s="414" t="s">
        <v>110</v>
      </c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67"/>
      <c r="Z342" s="67"/>
    </row>
    <row r="343" spans="1:53" ht="27" customHeight="1" x14ac:dyDescent="0.25">
      <c r="A343" s="64" t="s">
        <v>491</v>
      </c>
      <c r="B343" s="64" t="s">
        <v>492</v>
      </c>
      <c r="C343" s="37">
        <v>4301020178</v>
      </c>
      <c r="D343" s="415">
        <v>4607091383980</v>
      </c>
      <c r="E343" s="415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114</v>
      </c>
      <c r="L343" s="39" t="s">
        <v>113</v>
      </c>
      <c r="M343" s="38">
        <v>50</v>
      </c>
      <c r="N343" s="6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417"/>
      <c r="P343" s="417"/>
      <c r="Q343" s="417"/>
      <c r="R343" s="418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2" t="s">
        <v>66</v>
      </c>
    </row>
    <row r="344" spans="1:53" ht="16.5" customHeight="1" x14ac:dyDescent="0.25">
      <c r="A344" s="64" t="s">
        <v>493</v>
      </c>
      <c r="B344" s="64" t="s">
        <v>494</v>
      </c>
      <c r="C344" s="37">
        <v>4301020270</v>
      </c>
      <c r="D344" s="415">
        <v>4680115883314</v>
      </c>
      <c r="E344" s="415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114</v>
      </c>
      <c r="L344" s="39" t="s">
        <v>132</v>
      </c>
      <c r="M344" s="38">
        <v>50</v>
      </c>
      <c r="N344" s="61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417"/>
      <c r="P344" s="417"/>
      <c r="Q344" s="417"/>
      <c r="R344" s="418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3" t="s">
        <v>66</v>
      </c>
    </row>
    <row r="345" spans="1:53" ht="27" customHeight="1" x14ac:dyDescent="0.25">
      <c r="A345" s="64" t="s">
        <v>495</v>
      </c>
      <c r="B345" s="64" t="s">
        <v>496</v>
      </c>
      <c r="C345" s="37">
        <v>4301020179</v>
      </c>
      <c r="D345" s="415">
        <v>4607091384178</v>
      </c>
      <c r="E345" s="415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80</v>
      </c>
      <c r="L345" s="39" t="s">
        <v>113</v>
      </c>
      <c r="M345" s="38">
        <v>50</v>
      </c>
      <c r="N345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417"/>
      <c r="P345" s="417"/>
      <c r="Q345" s="417"/>
      <c r="R345" s="418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IFERROR(IF(W345=0,"",ROUNDUP(W345/H345,0)*0.00937),"")</f>
        <v/>
      </c>
      <c r="Y345" s="69" t="s">
        <v>48</v>
      </c>
      <c r="Z345" s="70" t="s">
        <v>48</v>
      </c>
      <c r="AD345" s="71"/>
      <c r="BA345" s="264" t="s">
        <v>66</v>
      </c>
    </row>
    <row r="346" spans="1:53" x14ac:dyDescent="0.2">
      <c r="A346" s="422"/>
      <c r="B346" s="422"/>
      <c r="C346" s="422"/>
      <c r="D346" s="422"/>
      <c r="E346" s="422"/>
      <c r="F346" s="422"/>
      <c r="G346" s="422"/>
      <c r="H346" s="422"/>
      <c r="I346" s="422"/>
      <c r="J346" s="422"/>
      <c r="K346" s="422"/>
      <c r="L346" s="422"/>
      <c r="M346" s="423"/>
      <c r="N346" s="419" t="s">
        <v>43</v>
      </c>
      <c r="O346" s="420"/>
      <c r="P346" s="420"/>
      <c r="Q346" s="420"/>
      <c r="R346" s="420"/>
      <c r="S346" s="420"/>
      <c r="T346" s="421"/>
      <c r="U346" s="43" t="s">
        <v>42</v>
      </c>
      <c r="V346" s="44">
        <f>IFERROR(V343/H343,"0")+IFERROR(V344/H344,"0")+IFERROR(V345/H345,"0")</f>
        <v>0</v>
      </c>
      <c r="W346" s="44">
        <f>IFERROR(W343/H343,"0")+IFERROR(W344/H344,"0")+IFERROR(W345/H345,"0")</f>
        <v>0</v>
      </c>
      <c r="X346" s="44">
        <f>IFERROR(IF(X343="",0,X343),"0")+IFERROR(IF(X344="",0,X344),"0")+IFERROR(IF(X345="",0,X345),"0")</f>
        <v>0</v>
      </c>
      <c r="Y346" s="68"/>
      <c r="Z346" s="68"/>
    </row>
    <row r="347" spans="1:53" x14ac:dyDescent="0.2">
      <c r="A347" s="422"/>
      <c r="B347" s="422"/>
      <c r="C347" s="422"/>
      <c r="D347" s="422"/>
      <c r="E347" s="422"/>
      <c r="F347" s="422"/>
      <c r="G347" s="422"/>
      <c r="H347" s="422"/>
      <c r="I347" s="422"/>
      <c r="J347" s="422"/>
      <c r="K347" s="422"/>
      <c r="L347" s="422"/>
      <c r="M347" s="423"/>
      <c r="N347" s="419" t="s">
        <v>43</v>
      </c>
      <c r="O347" s="420"/>
      <c r="P347" s="420"/>
      <c r="Q347" s="420"/>
      <c r="R347" s="420"/>
      <c r="S347" s="420"/>
      <c r="T347" s="421"/>
      <c r="U347" s="43" t="s">
        <v>0</v>
      </c>
      <c r="V347" s="44">
        <f>IFERROR(SUM(V343:V345),"0")</f>
        <v>0</v>
      </c>
      <c r="W347" s="44">
        <f>IFERROR(SUM(W343:W345),"0")</f>
        <v>0</v>
      </c>
      <c r="X347" s="43"/>
      <c r="Y347" s="68"/>
      <c r="Z347" s="68"/>
    </row>
    <row r="348" spans="1:53" ht="14.25" customHeight="1" x14ac:dyDescent="0.25">
      <c r="A348" s="414" t="s">
        <v>81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67"/>
      <c r="Z348" s="67"/>
    </row>
    <row r="349" spans="1:53" ht="27" customHeight="1" x14ac:dyDescent="0.25">
      <c r="A349" s="64" t="s">
        <v>497</v>
      </c>
      <c r="B349" s="64" t="s">
        <v>498</v>
      </c>
      <c r="C349" s="37">
        <v>4301051560</v>
      </c>
      <c r="D349" s="415">
        <v>4607091383928</v>
      </c>
      <c r="E349" s="415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8">
        <v>40</v>
      </c>
      <c r="N349" s="615" t="s">
        <v>499</v>
      </c>
      <c r="O349" s="417"/>
      <c r="P349" s="417"/>
      <c r="Q349" s="417"/>
      <c r="R349" s="418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5" t="s">
        <v>66</v>
      </c>
    </row>
    <row r="350" spans="1:53" ht="27" customHeight="1" x14ac:dyDescent="0.25">
      <c r="A350" s="64" t="s">
        <v>500</v>
      </c>
      <c r="B350" s="64" t="s">
        <v>501</v>
      </c>
      <c r="C350" s="37">
        <v>4301051298</v>
      </c>
      <c r="D350" s="415">
        <v>4607091384260</v>
      </c>
      <c r="E350" s="415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79</v>
      </c>
      <c r="M350" s="38">
        <v>35</v>
      </c>
      <c r="N350" s="6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417"/>
      <c r="P350" s="417"/>
      <c r="Q350" s="417"/>
      <c r="R350" s="418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6" t="s">
        <v>66</v>
      </c>
    </row>
    <row r="351" spans="1:53" x14ac:dyDescent="0.2">
      <c r="A351" s="422"/>
      <c r="B351" s="422"/>
      <c r="C351" s="422"/>
      <c r="D351" s="422"/>
      <c r="E351" s="422"/>
      <c r="F351" s="422"/>
      <c r="G351" s="422"/>
      <c r="H351" s="422"/>
      <c r="I351" s="422"/>
      <c r="J351" s="422"/>
      <c r="K351" s="422"/>
      <c r="L351" s="422"/>
      <c r="M351" s="423"/>
      <c r="N351" s="419" t="s">
        <v>43</v>
      </c>
      <c r="O351" s="420"/>
      <c r="P351" s="420"/>
      <c r="Q351" s="420"/>
      <c r="R351" s="420"/>
      <c r="S351" s="420"/>
      <c r="T351" s="421"/>
      <c r="U351" s="43" t="s">
        <v>42</v>
      </c>
      <c r="V351" s="44">
        <f>IFERROR(V349/H349,"0")+IFERROR(V350/H350,"0")</f>
        <v>0</v>
      </c>
      <c r="W351" s="44">
        <f>IFERROR(W349/H349,"0")+IFERROR(W350/H350,"0")</f>
        <v>0</v>
      </c>
      <c r="X351" s="44">
        <f>IFERROR(IF(X349="",0,X349),"0")+IFERROR(IF(X350="",0,X350),"0")</f>
        <v>0</v>
      </c>
      <c r="Y351" s="68"/>
      <c r="Z351" s="68"/>
    </row>
    <row r="352" spans="1:53" x14ac:dyDescent="0.2">
      <c r="A352" s="422"/>
      <c r="B352" s="422"/>
      <c r="C352" s="422"/>
      <c r="D352" s="422"/>
      <c r="E352" s="422"/>
      <c r="F352" s="422"/>
      <c r="G352" s="422"/>
      <c r="H352" s="422"/>
      <c r="I352" s="422"/>
      <c r="J352" s="422"/>
      <c r="K352" s="422"/>
      <c r="L352" s="422"/>
      <c r="M352" s="423"/>
      <c r="N352" s="419" t="s">
        <v>43</v>
      </c>
      <c r="O352" s="420"/>
      <c r="P352" s="420"/>
      <c r="Q352" s="420"/>
      <c r="R352" s="420"/>
      <c r="S352" s="420"/>
      <c r="T352" s="421"/>
      <c r="U352" s="43" t="s">
        <v>0</v>
      </c>
      <c r="V352" s="44">
        <f>IFERROR(SUM(V349:V350),"0")</f>
        <v>0</v>
      </c>
      <c r="W352" s="44">
        <f>IFERROR(SUM(W349:W350),"0")</f>
        <v>0</v>
      </c>
      <c r="X352" s="43"/>
      <c r="Y352" s="68"/>
      <c r="Z352" s="68"/>
    </row>
    <row r="353" spans="1:53" ht="14.25" customHeight="1" x14ac:dyDescent="0.25">
      <c r="A353" s="414" t="s">
        <v>215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67"/>
      <c r="Z353" s="67"/>
    </row>
    <row r="354" spans="1:53" ht="16.5" customHeight="1" x14ac:dyDescent="0.25">
      <c r="A354" s="64" t="s">
        <v>502</v>
      </c>
      <c r="B354" s="64" t="s">
        <v>503</v>
      </c>
      <c r="C354" s="37">
        <v>4301060314</v>
      </c>
      <c r="D354" s="415">
        <v>4607091384673</v>
      </c>
      <c r="E354" s="415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79</v>
      </c>
      <c r="M354" s="38">
        <v>30</v>
      </c>
      <c r="N354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417"/>
      <c r="P354" s="417"/>
      <c r="Q354" s="417"/>
      <c r="R354" s="418"/>
      <c r="S354" s="40" t="s">
        <v>48</v>
      </c>
      <c r="T354" s="40" t="s">
        <v>48</v>
      </c>
      <c r="U354" s="41" t="s">
        <v>0</v>
      </c>
      <c r="V354" s="59">
        <v>0</v>
      </c>
      <c r="W354" s="56">
        <f>IFERROR(IF(V354="",0,CEILING((V354/$H354),1)*$H354),"")</f>
        <v>0</v>
      </c>
      <c r="X354" s="42" t="str">
        <f>IFERROR(IF(W354=0,"",ROUNDUP(W354/H354,0)*0.02175),"")</f>
        <v/>
      </c>
      <c r="Y354" s="69" t="s">
        <v>48</v>
      </c>
      <c r="Z354" s="70" t="s">
        <v>48</v>
      </c>
      <c r="AD354" s="71"/>
      <c r="BA354" s="267" t="s">
        <v>66</v>
      </c>
    </row>
    <row r="355" spans="1:53" x14ac:dyDescent="0.2">
      <c r="A355" s="422"/>
      <c r="B355" s="422"/>
      <c r="C355" s="422"/>
      <c r="D355" s="422"/>
      <c r="E355" s="422"/>
      <c r="F355" s="422"/>
      <c r="G355" s="422"/>
      <c r="H355" s="422"/>
      <c r="I355" s="422"/>
      <c r="J355" s="422"/>
      <c r="K355" s="422"/>
      <c r="L355" s="422"/>
      <c r="M355" s="423"/>
      <c r="N355" s="419" t="s">
        <v>43</v>
      </c>
      <c r="O355" s="420"/>
      <c r="P355" s="420"/>
      <c r="Q355" s="420"/>
      <c r="R355" s="420"/>
      <c r="S355" s="420"/>
      <c r="T355" s="421"/>
      <c r="U355" s="43" t="s">
        <v>42</v>
      </c>
      <c r="V355" s="44">
        <f>IFERROR(V354/H354,"0")</f>
        <v>0</v>
      </c>
      <c r="W355" s="44">
        <f>IFERROR(W354/H354,"0")</f>
        <v>0</v>
      </c>
      <c r="X355" s="44">
        <f>IFERROR(IF(X354="",0,X354),"0")</f>
        <v>0</v>
      </c>
      <c r="Y355" s="68"/>
      <c r="Z355" s="68"/>
    </row>
    <row r="356" spans="1:53" x14ac:dyDescent="0.2">
      <c r="A356" s="422"/>
      <c r="B356" s="422"/>
      <c r="C356" s="422"/>
      <c r="D356" s="422"/>
      <c r="E356" s="422"/>
      <c r="F356" s="422"/>
      <c r="G356" s="422"/>
      <c r="H356" s="422"/>
      <c r="I356" s="422"/>
      <c r="J356" s="422"/>
      <c r="K356" s="422"/>
      <c r="L356" s="422"/>
      <c r="M356" s="423"/>
      <c r="N356" s="419" t="s">
        <v>43</v>
      </c>
      <c r="O356" s="420"/>
      <c r="P356" s="420"/>
      <c r="Q356" s="420"/>
      <c r="R356" s="420"/>
      <c r="S356" s="420"/>
      <c r="T356" s="421"/>
      <c r="U356" s="43" t="s">
        <v>0</v>
      </c>
      <c r="V356" s="44">
        <f>IFERROR(SUM(V354:V354),"0")</f>
        <v>0</v>
      </c>
      <c r="W356" s="44">
        <f>IFERROR(SUM(W354:W354),"0")</f>
        <v>0</v>
      </c>
      <c r="X356" s="43"/>
      <c r="Y356" s="68"/>
      <c r="Z356" s="68"/>
    </row>
    <row r="357" spans="1:53" ht="16.5" customHeight="1" x14ac:dyDescent="0.25">
      <c r="A357" s="413" t="s">
        <v>504</v>
      </c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413"/>
      <c r="T357" s="413"/>
      <c r="U357" s="413"/>
      <c r="V357" s="413"/>
      <c r="W357" s="413"/>
      <c r="X357" s="413"/>
      <c r="Y357" s="66"/>
      <c r="Z357" s="66"/>
    </row>
    <row r="358" spans="1:53" ht="14.25" customHeight="1" x14ac:dyDescent="0.25">
      <c r="A358" s="414" t="s">
        <v>118</v>
      </c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67"/>
      <c r="Z358" s="67"/>
    </row>
    <row r="359" spans="1:53" ht="37.5" customHeight="1" x14ac:dyDescent="0.25">
      <c r="A359" s="64" t="s">
        <v>505</v>
      </c>
      <c r="B359" s="64" t="s">
        <v>506</v>
      </c>
      <c r="C359" s="37">
        <v>4301011324</v>
      </c>
      <c r="D359" s="415">
        <v>4607091384185</v>
      </c>
      <c r="E359" s="415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79</v>
      </c>
      <c r="M359" s="38">
        <v>60</v>
      </c>
      <c r="N359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417"/>
      <c r="P359" s="417"/>
      <c r="Q359" s="417"/>
      <c r="R359" s="41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507</v>
      </c>
      <c r="B360" s="64" t="s">
        <v>508</v>
      </c>
      <c r="C360" s="37">
        <v>4301011312</v>
      </c>
      <c r="D360" s="415">
        <v>4607091384192</v>
      </c>
      <c r="E360" s="415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8">
        <v>60</v>
      </c>
      <c r="N360" s="6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417"/>
      <c r="P360" s="417"/>
      <c r="Q360" s="417"/>
      <c r="R360" s="41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ht="27" customHeight="1" x14ac:dyDescent="0.25">
      <c r="A361" s="64" t="s">
        <v>509</v>
      </c>
      <c r="B361" s="64" t="s">
        <v>510</v>
      </c>
      <c r="C361" s="37">
        <v>4301011483</v>
      </c>
      <c r="D361" s="415">
        <v>4680115881907</v>
      </c>
      <c r="E361" s="415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79</v>
      </c>
      <c r="M361" s="38">
        <v>60</v>
      </c>
      <c r="N361" s="6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417"/>
      <c r="P361" s="417"/>
      <c r="Q361" s="417"/>
      <c r="R361" s="418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IFERROR(IF(W361=0,"",ROUNDUP(W361/H361,0)*0.02175),"")</f>
        <v/>
      </c>
      <c r="Y361" s="69" t="s">
        <v>48</v>
      </c>
      <c r="Z361" s="70" t="s">
        <v>48</v>
      </c>
      <c r="AD361" s="71"/>
      <c r="BA361" s="270" t="s">
        <v>66</v>
      </c>
    </row>
    <row r="362" spans="1:53" ht="27" customHeight="1" x14ac:dyDescent="0.25">
      <c r="A362" s="64" t="s">
        <v>511</v>
      </c>
      <c r="B362" s="64" t="s">
        <v>512</v>
      </c>
      <c r="C362" s="37">
        <v>4301011655</v>
      </c>
      <c r="D362" s="415">
        <v>4680115883925</v>
      </c>
      <c r="E362" s="415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79</v>
      </c>
      <c r="M362" s="38">
        <v>60</v>
      </c>
      <c r="N362" s="6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417"/>
      <c r="P362" s="417"/>
      <c r="Q362" s="417"/>
      <c r="R362" s="418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1" t="s">
        <v>66</v>
      </c>
    </row>
    <row r="363" spans="1:53" ht="37.5" customHeight="1" x14ac:dyDescent="0.25">
      <c r="A363" s="64" t="s">
        <v>513</v>
      </c>
      <c r="B363" s="64" t="s">
        <v>514</v>
      </c>
      <c r="C363" s="37">
        <v>4301011303</v>
      </c>
      <c r="D363" s="415">
        <v>4607091384680</v>
      </c>
      <c r="E363" s="415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80</v>
      </c>
      <c r="L363" s="39" t="s">
        <v>79</v>
      </c>
      <c r="M363" s="38">
        <v>60</v>
      </c>
      <c r="N363" s="62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417"/>
      <c r="P363" s="417"/>
      <c r="Q363" s="417"/>
      <c r="R363" s="418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72" t="s">
        <v>66</v>
      </c>
    </row>
    <row r="364" spans="1:53" x14ac:dyDescent="0.2">
      <c r="A364" s="422"/>
      <c r="B364" s="422"/>
      <c r="C364" s="422"/>
      <c r="D364" s="422"/>
      <c r="E364" s="422"/>
      <c r="F364" s="422"/>
      <c r="G364" s="422"/>
      <c r="H364" s="422"/>
      <c r="I364" s="422"/>
      <c r="J364" s="422"/>
      <c r="K364" s="422"/>
      <c r="L364" s="422"/>
      <c r="M364" s="423"/>
      <c r="N364" s="419" t="s">
        <v>43</v>
      </c>
      <c r="O364" s="420"/>
      <c r="P364" s="420"/>
      <c r="Q364" s="420"/>
      <c r="R364" s="420"/>
      <c r="S364" s="420"/>
      <c r="T364" s="421"/>
      <c r="U364" s="43" t="s">
        <v>42</v>
      </c>
      <c r="V364" s="44">
        <f>IFERROR(V359/H359,"0")+IFERROR(V360/H360,"0")+IFERROR(V361/H361,"0")+IFERROR(V362/H362,"0")+IFERROR(V363/H363,"0")</f>
        <v>0</v>
      </c>
      <c r="W364" s="44">
        <f>IFERROR(W359/H359,"0")+IFERROR(W360/H360,"0")+IFERROR(W361/H361,"0")+IFERROR(W362/H362,"0")+IFERROR(W363/H363,"0")</f>
        <v>0</v>
      </c>
      <c r="X364" s="44">
        <f>IFERROR(IF(X359="",0,X359),"0")+IFERROR(IF(X360="",0,X360),"0")+IFERROR(IF(X361="",0,X361),"0")+IFERROR(IF(X362="",0,X362),"0")+IFERROR(IF(X363="",0,X363),"0")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422"/>
      <c r="B365" s="422"/>
      <c r="C365" s="422"/>
      <c r="D365" s="422"/>
      <c r="E365" s="422"/>
      <c r="F365" s="422"/>
      <c r="G365" s="422"/>
      <c r="H365" s="422"/>
      <c r="I365" s="422"/>
      <c r="J365" s="422"/>
      <c r="K365" s="422"/>
      <c r="L365" s="422"/>
      <c r="M365" s="423"/>
      <c r="N365" s="419" t="s">
        <v>43</v>
      </c>
      <c r="O365" s="420"/>
      <c r="P365" s="420"/>
      <c r="Q365" s="420"/>
      <c r="R365" s="420"/>
      <c r="S365" s="420"/>
      <c r="T365" s="421"/>
      <c r="U365" s="43" t="s">
        <v>0</v>
      </c>
      <c r="V365" s="44">
        <f>IFERROR(SUM(V359:V363),"0")</f>
        <v>0</v>
      </c>
      <c r="W365" s="44">
        <f>IFERROR(SUM(W359:W363),"0")</f>
        <v>0</v>
      </c>
      <c r="X365" s="43"/>
      <c r="Y365" s="68"/>
      <c r="Z365" s="68"/>
    </row>
    <row r="366" spans="1:53" ht="14.25" customHeight="1" x14ac:dyDescent="0.25">
      <c r="A366" s="414" t="s">
        <v>76</v>
      </c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67"/>
      <c r="Z366" s="67"/>
    </row>
    <row r="367" spans="1:53" ht="27" customHeight="1" x14ac:dyDescent="0.25">
      <c r="A367" s="64" t="s">
        <v>515</v>
      </c>
      <c r="B367" s="64" t="s">
        <v>516</v>
      </c>
      <c r="C367" s="37">
        <v>4301031139</v>
      </c>
      <c r="D367" s="415">
        <v>4607091384802</v>
      </c>
      <c r="E367" s="415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80</v>
      </c>
      <c r="L367" s="39" t="s">
        <v>79</v>
      </c>
      <c r="M367" s="38">
        <v>35</v>
      </c>
      <c r="N367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417"/>
      <c r="P367" s="417"/>
      <c r="Q367" s="417"/>
      <c r="R367" s="418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IFERROR(IF(W367=0,"",ROUNDUP(W367/H367,0)*0.00753),"")</f>
        <v/>
      </c>
      <c r="Y367" s="69" t="s">
        <v>48</v>
      </c>
      <c r="Z367" s="70" t="s">
        <v>48</v>
      </c>
      <c r="AD367" s="71"/>
      <c r="BA367" s="273" t="s">
        <v>66</v>
      </c>
    </row>
    <row r="368" spans="1:53" ht="27" customHeight="1" x14ac:dyDescent="0.25">
      <c r="A368" s="64" t="s">
        <v>517</v>
      </c>
      <c r="B368" s="64" t="s">
        <v>518</v>
      </c>
      <c r="C368" s="37">
        <v>4301031140</v>
      </c>
      <c r="D368" s="415">
        <v>4607091384826</v>
      </c>
      <c r="E368" s="415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175</v>
      </c>
      <c r="L368" s="39" t="s">
        <v>79</v>
      </c>
      <c r="M368" s="38">
        <v>35</v>
      </c>
      <c r="N368" s="6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417"/>
      <c r="P368" s="417"/>
      <c r="Q368" s="417"/>
      <c r="R368" s="418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IFERROR(IF(W368=0,"",ROUNDUP(W368/H368,0)*0.00502),"")</f>
        <v/>
      </c>
      <c r="Y368" s="69" t="s">
        <v>48</v>
      </c>
      <c r="Z368" s="70" t="s">
        <v>48</v>
      </c>
      <c r="AD368" s="71"/>
      <c r="BA368" s="274" t="s">
        <v>66</v>
      </c>
    </row>
    <row r="369" spans="1:53" x14ac:dyDescent="0.2">
      <c r="A369" s="422"/>
      <c r="B369" s="422"/>
      <c r="C369" s="422"/>
      <c r="D369" s="422"/>
      <c r="E369" s="422"/>
      <c r="F369" s="422"/>
      <c r="G369" s="422"/>
      <c r="H369" s="422"/>
      <c r="I369" s="422"/>
      <c r="J369" s="422"/>
      <c r="K369" s="422"/>
      <c r="L369" s="422"/>
      <c r="M369" s="423"/>
      <c r="N369" s="419" t="s">
        <v>43</v>
      </c>
      <c r="O369" s="420"/>
      <c r="P369" s="420"/>
      <c r="Q369" s="420"/>
      <c r="R369" s="420"/>
      <c r="S369" s="420"/>
      <c r="T369" s="421"/>
      <c r="U369" s="43" t="s">
        <v>42</v>
      </c>
      <c r="V369" s="44">
        <f>IFERROR(V367/H367,"0")+IFERROR(V368/H368,"0")</f>
        <v>0</v>
      </c>
      <c r="W369" s="44">
        <f>IFERROR(W367/H367,"0")+IFERROR(W368/H368,"0")</f>
        <v>0</v>
      </c>
      <c r="X369" s="44">
        <f>IFERROR(IF(X367="",0,X367),"0")+IFERROR(IF(X368="",0,X368),"0")</f>
        <v>0</v>
      </c>
      <c r="Y369" s="68"/>
      <c r="Z369" s="68"/>
    </row>
    <row r="370" spans="1:53" x14ac:dyDescent="0.2">
      <c r="A370" s="422"/>
      <c r="B370" s="422"/>
      <c r="C370" s="422"/>
      <c r="D370" s="422"/>
      <c r="E370" s="422"/>
      <c r="F370" s="422"/>
      <c r="G370" s="422"/>
      <c r="H370" s="422"/>
      <c r="I370" s="422"/>
      <c r="J370" s="422"/>
      <c r="K370" s="422"/>
      <c r="L370" s="422"/>
      <c r="M370" s="423"/>
      <c r="N370" s="419" t="s">
        <v>43</v>
      </c>
      <c r="O370" s="420"/>
      <c r="P370" s="420"/>
      <c r="Q370" s="420"/>
      <c r="R370" s="420"/>
      <c r="S370" s="420"/>
      <c r="T370" s="421"/>
      <c r="U370" s="43" t="s">
        <v>0</v>
      </c>
      <c r="V370" s="44">
        <f>IFERROR(SUM(V367:V368),"0")</f>
        <v>0</v>
      </c>
      <c r="W370" s="44">
        <f>IFERROR(SUM(W367:W368),"0")</f>
        <v>0</v>
      </c>
      <c r="X370" s="43"/>
      <c r="Y370" s="68"/>
      <c r="Z370" s="68"/>
    </row>
    <row r="371" spans="1:53" ht="14.25" customHeight="1" x14ac:dyDescent="0.25">
      <c r="A371" s="414" t="s">
        <v>81</v>
      </c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67"/>
      <c r="Z371" s="67"/>
    </row>
    <row r="372" spans="1:53" ht="27" customHeight="1" x14ac:dyDescent="0.25">
      <c r="A372" s="64" t="s">
        <v>519</v>
      </c>
      <c r="B372" s="64" t="s">
        <v>520</v>
      </c>
      <c r="C372" s="37">
        <v>4301051303</v>
      </c>
      <c r="D372" s="415">
        <v>4607091384246</v>
      </c>
      <c r="E372" s="415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79</v>
      </c>
      <c r="M372" s="38">
        <v>40</v>
      </c>
      <c r="N372" s="6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417"/>
      <c r="P372" s="417"/>
      <c r="Q372" s="417"/>
      <c r="R372" s="41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ht="27" customHeight="1" x14ac:dyDescent="0.25">
      <c r="A373" s="64" t="s">
        <v>521</v>
      </c>
      <c r="B373" s="64" t="s">
        <v>522</v>
      </c>
      <c r="C373" s="37">
        <v>4301051445</v>
      </c>
      <c r="D373" s="415">
        <v>4680115881976</v>
      </c>
      <c r="E373" s="415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79</v>
      </c>
      <c r="M373" s="38">
        <v>40</v>
      </c>
      <c r="N373" s="62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417"/>
      <c r="P373" s="417"/>
      <c r="Q373" s="417"/>
      <c r="R373" s="41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6" t="s">
        <v>66</v>
      </c>
    </row>
    <row r="374" spans="1:53" ht="27" customHeight="1" x14ac:dyDescent="0.25">
      <c r="A374" s="64" t="s">
        <v>523</v>
      </c>
      <c r="B374" s="64" t="s">
        <v>524</v>
      </c>
      <c r="C374" s="37">
        <v>4301051297</v>
      </c>
      <c r="D374" s="415">
        <v>4607091384253</v>
      </c>
      <c r="E374" s="415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80</v>
      </c>
      <c r="L374" s="39" t="s">
        <v>79</v>
      </c>
      <c r="M374" s="38">
        <v>40</v>
      </c>
      <c r="N374" s="6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417"/>
      <c r="P374" s="417"/>
      <c r="Q374" s="417"/>
      <c r="R374" s="41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7" t="s">
        <v>66</v>
      </c>
    </row>
    <row r="375" spans="1:53" ht="27" customHeight="1" x14ac:dyDescent="0.25">
      <c r="A375" s="64" t="s">
        <v>525</v>
      </c>
      <c r="B375" s="64" t="s">
        <v>526</v>
      </c>
      <c r="C375" s="37">
        <v>4301051444</v>
      </c>
      <c r="D375" s="415">
        <v>4680115881969</v>
      </c>
      <c r="E375" s="415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80</v>
      </c>
      <c r="L375" s="39" t="s">
        <v>79</v>
      </c>
      <c r="M375" s="38">
        <v>40</v>
      </c>
      <c r="N375" s="6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417"/>
      <c r="P375" s="417"/>
      <c r="Q375" s="417"/>
      <c r="R375" s="41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8" t="s">
        <v>66</v>
      </c>
    </row>
    <row r="376" spans="1:53" x14ac:dyDescent="0.2">
      <c r="A376" s="422"/>
      <c r="B376" s="422"/>
      <c r="C376" s="422"/>
      <c r="D376" s="422"/>
      <c r="E376" s="422"/>
      <c r="F376" s="422"/>
      <c r="G376" s="422"/>
      <c r="H376" s="422"/>
      <c r="I376" s="422"/>
      <c r="J376" s="422"/>
      <c r="K376" s="422"/>
      <c r="L376" s="422"/>
      <c r="M376" s="423"/>
      <c r="N376" s="419" t="s">
        <v>43</v>
      </c>
      <c r="O376" s="420"/>
      <c r="P376" s="420"/>
      <c r="Q376" s="420"/>
      <c r="R376" s="420"/>
      <c r="S376" s="420"/>
      <c r="T376" s="421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422"/>
      <c r="B377" s="422"/>
      <c r="C377" s="422"/>
      <c r="D377" s="422"/>
      <c r="E377" s="422"/>
      <c r="F377" s="422"/>
      <c r="G377" s="422"/>
      <c r="H377" s="422"/>
      <c r="I377" s="422"/>
      <c r="J377" s="422"/>
      <c r="K377" s="422"/>
      <c r="L377" s="422"/>
      <c r="M377" s="423"/>
      <c r="N377" s="419" t="s">
        <v>43</v>
      </c>
      <c r="O377" s="420"/>
      <c r="P377" s="420"/>
      <c r="Q377" s="420"/>
      <c r="R377" s="420"/>
      <c r="S377" s="420"/>
      <c r="T377" s="421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414" t="s">
        <v>215</v>
      </c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67"/>
      <c r="Z378" s="67"/>
    </row>
    <row r="379" spans="1:53" ht="27" customHeight="1" x14ac:dyDescent="0.25">
      <c r="A379" s="64" t="s">
        <v>527</v>
      </c>
      <c r="B379" s="64" t="s">
        <v>528</v>
      </c>
      <c r="C379" s="37">
        <v>4301060322</v>
      </c>
      <c r="D379" s="415">
        <v>4607091389357</v>
      </c>
      <c r="E379" s="415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79</v>
      </c>
      <c r="M379" s="38">
        <v>40</v>
      </c>
      <c r="N379" s="62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417"/>
      <c r="P379" s="417"/>
      <c r="Q379" s="417"/>
      <c r="R379" s="418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IFERROR(IF(W379=0,"",ROUNDUP(W379/H379,0)*0.02175),"")</f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x14ac:dyDescent="0.2">
      <c r="A380" s="422"/>
      <c r="B380" s="422"/>
      <c r="C380" s="422"/>
      <c r="D380" s="422"/>
      <c r="E380" s="422"/>
      <c r="F380" s="422"/>
      <c r="G380" s="422"/>
      <c r="H380" s="422"/>
      <c r="I380" s="422"/>
      <c r="J380" s="422"/>
      <c r="K380" s="422"/>
      <c r="L380" s="422"/>
      <c r="M380" s="423"/>
      <c r="N380" s="419" t="s">
        <v>43</v>
      </c>
      <c r="O380" s="420"/>
      <c r="P380" s="420"/>
      <c r="Q380" s="420"/>
      <c r="R380" s="420"/>
      <c r="S380" s="420"/>
      <c r="T380" s="421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422"/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3"/>
      <c r="N381" s="419" t="s">
        <v>43</v>
      </c>
      <c r="O381" s="420"/>
      <c r="P381" s="420"/>
      <c r="Q381" s="420"/>
      <c r="R381" s="420"/>
      <c r="S381" s="420"/>
      <c r="T381" s="421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27.75" customHeight="1" x14ac:dyDescent="0.2">
      <c r="A382" s="412" t="s">
        <v>529</v>
      </c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2"/>
      <c r="O382" s="412"/>
      <c r="P382" s="412"/>
      <c r="Q382" s="412"/>
      <c r="R382" s="412"/>
      <c r="S382" s="412"/>
      <c r="T382" s="412"/>
      <c r="U382" s="412"/>
      <c r="V382" s="412"/>
      <c r="W382" s="412"/>
      <c r="X382" s="412"/>
      <c r="Y382" s="55"/>
      <c r="Z382" s="55"/>
    </row>
    <row r="383" spans="1:53" ht="16.5" customHeight="1" x14ac:dyDescent="0.25">
      <c r="A383" s="413" t="s">
        <v>530</v>
      </c>
      <c r="B383" s="413"/>
      <c r="C383" s="413"/>
      <c r="D383" s="413"/>
      <c r="E383" s="413"/>
      <c r="F383" s="413"/>
      <c r="G383" s="413"/>
      <c r="H383" s="413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413"/>
      <c r="T383" s="413"/>
      <c r="U383" s="413"/>
      <c r="V383" s="413"/>
      <c r="W383" s="413"/>
      <c r="X383" s="413"/>
      <c r="Y383" s="66"/>
      <c r="Z383" s="66"/>
    </row>
    <row r="384" spans="1:53" ht="14.25" customHeight="1" x14ac:dyDescent="0.25">
      <c r="A384" s="414" t="s">
        <v>118</v>
      </c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67"/>
      <c r="Z384" s="67"/>
    </row>
    <row r="385" spans="1:53" ht="27" customHeight="1" x14ac:dyDescent="0.25">
      <c r="A385" s="64" t="s">
        <v>531</v>
      </c>
      <c r="B385" s="64" t="s">
        <v>532</v>
      </c>
      <c r="C385" s="37">
        <v>4301011428</v>
      </c>
      <c r="D385" s="415">
        <v>4607091389708</v>
      </c>
      <c r="E385" s="415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80</v>
      </c>
      <c r="L385" s="39" t="s">
        <v>113</v>
      </c>
      <c r="M385" s="38">
        <v>50</v>
      </c>
      <c r="N385" s="6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417"/>
      <c r="P385" s="417"/>
      <c r="Q385" s="417"/>
      <c r="R385" s="41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IFERROR(IF(W385=0,"",ROUNDUP(W385/H385,0)*0.00753),"")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533</v>
      </c>
      <c r="B386" s="64" t="s">
        <v>534</v>
      </c>
      <c r="C386" s="37">
        <v>4301011427</v>
      </c>
      <c r="D386" s="415">
        <v>4607091389692</v>
      </c>
      <c r="E386" s="415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80</v>
      </c>
      <c r="L386" s="39" t="s">
        <v>113</v>
      </c>
      <c r="M386" s="38">
        <v>50</v>
      </c>
      <c r="N386" s="63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417"/>
      <c r="P386" s="417"/>
      <c r="Q386" s="417"/>
      <c r="R386" s="41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422"/>
      <c r="B387" s="422"/>
      <c r="C387" s="422"/>
      <c r="D387" s="422"/>
      <c r="E387" s="422"/>
      <c r="F387" s="422"/>
      <c r="G387" s="422"/>
      <c r="H387" s="422"/>
      <c r="I387" s="422"/>
      <c r="J387" s="422"/>
      <c r="K387" s="422"/>
      <c r="L387" s="422"/>
      <c r="M387" s="423"/>
      <c r="N387" s="419" t="s">
        <v>43</v>
      </c>
      <c r="O387" s="420"/>
      <c r="P387" s="420"/>
      <c r="Q387" s="420"/>
      <c r="R387" s="420"/>
      <c r="S387" s="420"/>
      <c r="T387" s="421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422"/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3"/>
      <c r="N388" s="419" t="s">
        <v>43</v>
      </c>
      <c r="O388" s="420"/>
      <c r="P388" s="420"/>
      <c r="Q388" s="420"/>
      <c r="R388" s="420"/>
      <c r="S388" s="420"/>
      <c r="T388" s="421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25">
      <c r="A389" s="414" t="s">
        <v>76</v>
      </c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67"/>
      <c r="Z389" s="67"/>
    </row>
    <row r="390" spans="1:53" ht="27" customHeight="1" x14ac:dyDescent="0.25">
      <c r="A390" s="64" t="s">
        <v>535</v>
      </c>
      <c r="B390" s="64" t="s">
        <v>536</v>
      </c>
      <c r="C390" s="37">
        <v>4301031177</v>
      </c>
      <c r="D390" s="415">
        <v>4607091389753</v>
      </c>
      <c r="E390" s="415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79</v>
      </c>
      <c r="M390" s="38">
        <v>45</v>
      </c>
      <c r="N390" s="63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417"/>
      <c r="P390" s="417"/>
      <c r="Q390" s="417"/>
      <c r="R390" s="41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402" si="18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537</v>
      </c>
      <c r="B391" s="64" t="s">
        <v>538</v>
      </c>
      <c r="C391" s="37">
        <v>4301031174</v>
      </c>
      <c r="D391" s="415">
        <v>4607091389760</v>
      </c>
      <c r="E391" s="415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80</v>
      </c>
      <c r="L391" s="39" t="s">
        <v>79</v>
      </c>
      <c r="M391" s="38">
        <v>45</v>
      </c>
      <c r="N391" s="6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417"/>
      <c r="P391" s="417"/>
      <c r="Q391" s="417"/>
      <c r="R391" s="41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>IFERROR(IF(W391=0,"",ROUNDUP(W391/H391,0)*0.00753),"")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539</v>
      </c>
      <c r="B392" s="64" t="s">
        <v>540</v>
      </c>
      <c r="C392" s="37">
        <v>4301031175</v>
      </c>
      <c r="D392" s="415">
        <v>4607091389746</v>
      </c>
      <c r="E392" s="415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80</v>
      </c>
      <c r="L392" s="39" t="s">
        <v>79</v>
      </c>
      <c r="M392" s="38">
        <v>45</v>
      </c>
      <c r="N392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417"/>
      <c r="P392" s="417"/>
      <c r="Q392" s="417"/>
      <c r="R392" s="41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541</v>
      </c>
      <c r="B393" s="64" t="s">
        <v>542</v>
      </c>
      <c r="C393" s="37">
        <v>4301031236</v>
      </c>
      <c r="D393" s="415">
        <v>4680115882928</v>
      </c>
      <c r="E393" s="415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80</v>
      </c>
      <c r="L393" s="39" t="s">
        <v>79</v>
      </c>
      <c r="M393" s="38">
        <v>35</v>
      </c>
      <c r="N393" s="6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417"/>
      <c r="P393" s="417"/>
      <c r="Q393" s="417"/>
      <c r="R393" s="41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>IFERROR(IF(W393=0,"",ROUNDUP(W393/H393,0)*0.00753),"")</f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27" customHeight="1" x14ac:dyDescent="0.25">
      <c r="A394" s="64" t="s">
        <v>543</v>
      </c>
      <c r="B394" s="64" t="s">
        <v>544</v>
      </c>
      <c r="C394" s="37">
        <v>4301031257</v>
      </c>
      <c r="D394" s="415">
        <v>4680115883147</v>
      </c>
      <c r="E394" s="415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175</v>
      </c>
      <c r="L394" s="39" t="s">
        <v>79</v>
      </c>
      <c r="M394" s="38">
        <v>45</v>
      </c>
      <c r="N394" s="6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417"/>
      <c r="P394" s="417"/>
      <c r="Q394" s="417"/>
      <c r="R394" s="41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ref="X394:X402" si="19">IFERROR(IF(W394=0,"",ROUNDUP(W394/H394,0)*0.00502),"")</f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545</v>
      </c>
      <c r="B395" s="64" t="s">
        <v>546</v>
      </c>
      <c r="C395" s="37">
        <v>4301031178</v>
      </c>
      <c r="D395" s="415">
        <v>4607091384338</v>
      </c>
      <c r="E395" s="415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175</v>
      </c>
      <c r="L395" s="39" t="s">
        <v>79</v>
      </c>
      <c r="M395" s="38">
        <v>45</v>
      </c>
      <c r="N395" s="6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417"/>
      <c r="P395" s="417"/>
      <c r="Q395" s="417"/>
      <c r="R395" s="41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37.5" customHeight="1" x14ac:dyDescent="0.25">
      <c r="A396" s="64" t="s">
        <v>547</v>
      </c>
      <c r="B396" s="64" t="s">
        <v>548</v>
      </c>
      <c r="C396" s="37">
        <v>4301031254</v>
      </c>
      <c r="D396" s="415">
        <v>4680115883154</v>
      </c>
      <c r="E396" s="415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175</v>
      </c>
      <c r="L396" s="39" t="s">
        <v>79</v>
      </c>
      <c r="M396" s="38">
        <v>45</v>
      </c>
      <c r="N396" s="6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417"/>
      <c r="P396" s="417"/>
      <c r="Q396" s="417"/>
      <c r="R396" s="41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37.5" customHeight="1" x14ac:dyDescent="0.25">
      <c r="A397" s="64" t="s">
        <v>549</v>
      </c>
      <c r="B397" s="64" t="s">
        <v>550</v>
      </c>
      <c r="C397" s="37">
        <v>4301031171</v>
      </c>
      <c r="D397" s="415">
        <v>4607091389524</v>
      </c>
      <c r="E397" s="415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175</v>
      </c>
      <c r="L397" s="39" t="s">
        <v>79</v>
      </c>
      <c r="M397" s="38">
        <v>45</v>
      </c>
      <c r="N397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417"/>
      <c r="P397" s="417"/>
      <c r="Q397" s="417"/>
      <c r="R397" s="41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551</v>
      </c>
      <c r="B398" s="64" t="s">
        <v>552</v>
      </c>
      <c r="C398" s="37">
        <v>4301031258</v>
      </c>
      <c r="D398" s="415">
        <v>4680115883161</v>
      </c>
      <c r="E398" s="415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175</v>
      </c>
      <c r="L398" s="39" t="s">
        <v>79</v>
      </c>
      <c r="M398" s="38">
        <v>45</v>
      </c>
      <c r="N398" s="6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417"/>
      <c r="P398" s="417"/>
      <c r="Q398" s="417"/>
      <c r="R398" s="41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553</v>
      </c>
      <c r="B399" s="64" t="s">
        <v>554</v>
      </c>
      <c r="C399" s="37">
        <v>4301031170</v>
      </c>
      <c r="D399" s="415">
        <v>4607091384345</v>
      </c>
      <c r="E399" s="415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175</v>
      </c>
      <c r="L399" s="39" t="s">
        <v>79</v>
      </c>
      <c r="M399" s="38">
        <v>45</v>
      </c>
      <c r="N399" s="6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417"/>
      <c r="P399" s="417"/>
      <c r="Q399" s="417"/>
      <c r="R399" s="41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ht="27" customHeight="1" x14ac:dyDescent="0.25">
      <c r="A400" s="64" t="s">
        <v>555</v>
      </c>
      <c r="B400" s="64" t="s">
        <v>556</v>
      </c>
      <c r="C400" s="37">
        <v>4301031256</v>
      </c>
      <c r="D400" s="415">
        <v>4680115883178</v>
      </c>
      <c r="E400" s="415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175</v>
      </c>
      <c r="L400" s="39" t="s">
        <v>79</v>
      </c>
      <c r="M400" s="38">
        <v>45</v>
      </c>
      <c r="N400" s="64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417"/>
      <c r="P400" s="417"/>
      <c r="Q400" s="417"/>
      <c r="R400" s="418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 t="shared" si="19"/>
        <v/>
      </c>
      <c r="Y400" s="69" t="s">
        <v>48</v>
      </c>
      <c r="Z400" s="70" t="s">
        <v>48</v>
      </c>
      <c r="AD400" s="71"/>
      <c r="BA400" s="292" t="s">
        <v>66</v>
      </c>
    </row>
    <row r="401" spans="1:53" ht="27" customHeight="1" x14ac:dyDescent="0.25">
      <c r="A401" s="64" t="s">
        <v>557</v>
      </c>
      <c r="B401" s="64" t="s">
        <v>558</v>
      </c>
      <c r="C401" s="37">
        <v>4301031172</v>
      </c>
      <c r="D401" s="415">
        <v>4607091389531</v>
      </c>
      <c r="E401" s="415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175</v>
      </c>
      <c r="L401" s="39" t="s">
        <v>79</v>
      </c>
      <c r="M401" s="38">
        <v>45</v>
      </c>
      <c r="N401" s="6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417"/>
      <c r="P401" s="417"/>
      <c r="Q401" s="417"/>
      <c r="R401" s="418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 t="shared" si="19"/>
        <v/>
      </c>
      <c r="Y401" s="69" t="s">
        <v>48</v>
      </c>
      <c r="Z401" s="70" t="s">
        <v>48</v>
      </c>
      <c r="AD401" s="71"/>
      <c r="BA401" s="293" t="s">
        <v>66</v>
      </c>
    </row>
    <row r="402" spans="1:53" ht="27" customHeight="1" x14ac:dyDescent="0.25">
      <c r="A402" s="64" t="s">
        <v>559</v>
      </c>
      <c r="B402" s="64" t="s">
        <v>560</v>
      </c>
      <c r="C402" s="37">
        <v>4301031255</v>
      </c>
      <c r="D402" s="415">
        <v>4680115883185</v>
      </c>
      <c r="E402" s="415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175</v>
      </c>
      <c r="L402" s="39" t="s">
        <v>79</v>
      </c>
      <c r="M402" s="38">
        <v>45</v>
      </c>
      <c r="N402" s="6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417"/>
      <c r="P402" s="417"/>
      <c r="Q402" s="417"/>
      <c r="R402" s="418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 t="shared" si="19"/>
        <v/>
      </c>
      <c r="Y402" s="69" t="s">
        <v>48</v>
      </c>
      <c r="Z402" s="70" t="s">
        <v>48</v>
      </c>
      <c r="AD402" s="71"/>
      <c r="BA402" s="294" t="s">
        <v>66</v>
      </c>
    </row>
    <row r="403" spans="1:53" x14ac:dyDescent="0.2">
      <c r="A403" s="422"/>
      <c r="B403" s="422"/>
      <c r="C403" s="422"/>
      <c r="D403" s="422"/>
      <c r="E403" s="422"/>
      <c r="F403" s="422"/>
      <c r="G403" s="422"/>
      <c r="H403" s="422"/>
      <c r="I403" s="422"/>
      <c r="J403" s="422"/>
      <c r="K403" s="422"/>
      <c r="L403" s="422"/>
      <c r="M403" s="423"/>
      <c r="N403" s="419" t="s">
        <v>43</v>
      </c>
      <c r="O403" s="420"/>
      <c r="P403" s="420"/>
      <c r="Q403" s="420"/>
      <c r="R403" s="420"/>
      <c r="S403" s="420"/>
      <c r="T403" s="421"/>
      <c r="U403" s="43" t="s">
        <v>42</v>
      </c>
      <c r="V403" s="4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68"/>
      <c r="Z403" s="68"/>
    </row>
    <row r="404" spans="1:53" x14ac:dyDescent="0.2">
      <c r="A404" s="422"/>
      <c r="B404" s="422"/>
      <c r="C404" s="422"/>
      <c r="D404" s="422"/>
      <c r="E404" s="422"/>
      <c r="F404" s="422"/>
      <c r="G404" s="422"/>
      <c r="H404" s="422"/>
      <c r="I404" s="422"/>
      <c r="J404" s="422"/>
      <c r="K404" s="422"/>
      <c r="L404" s="422"/>
      <c r="M404" s="423"/>
      <c r="N404" s="419" t="s">
        <v>43</v>
      </c>
      <c r="O404" s="420"/>
      <c r="P404" s="420"/>
      <c r="Q404" s="420"/>
      <c r="R404" s="420"/>
      <c r="S404" s="420"/>
      <c r="T404" s="421"/>
      <c r="U404" s="43" t="s">
        <v>0</v>
      </c>
      <c r="V404" s="44">
        <f>IFERROR(SUM(V390:V402),"0")</f>
        <v>0</v>
      </c>
      <c r="W404" s="44">
        <f>IFERROR(SUM(W390:W402),"0")</f>
        <v>0</v>
      </c>
      <c r="X404" s="43"/>
      <c r="Y404" s="68"/>
      <c r="Z404" s="68"/>
    </row>
    <row r="405" spans="1:53" ht="14.25" customHeight="1" x14ac:dyDescent="0.25">
      <c r="A405" s="414" t="s">
        <v>81</v>
      </c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67"/>
      <c r="Z405" s="67"/>
    </row>
    <row r="406" spans="1:53" ht="27" customHeight="1" x14ac:dyDescent="0.25">
      <c r="A406" s="64" t="s">
        <v>561</v>
      </c>
      <c r="B406" s="64" t="s">
        <v>562</v>
      </c>
      <c r="C406" s="37">
        <v>4301051258</v>
      </c>
      <c r="D406" s="415">
        <v>4607091389685</v>
      </c>
      <c r="E406" s="415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8">
        <v>45</v>
      </c>
      <c r="N40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417"/>
      <c r="P406" s="417"/>
      <c r="Q406" s="417"/>
      <c r="R406" s="41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IFERROR(IF(W406=0,"",ROUNDUP(W406/H406,0)*0.02175),"")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ht="27" customHeight="1" x14ac:dyDescent="0.25">
      <c r="A407" s="64" t="s">
        <v>563</v>
      </c>
      <c r="B407" s="64" t="s">
        <v>564</v>
      </c>
      <c r="C407" s="37">
        <v>4301051431</v>
      </c>
      <c r="D407" s="415">
        <v>4607091389654</v>
      </c>
      <c r="E407" s="415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80</v>
      </c>
      <c r="L407" s="39" t="s">
        <v>132</v>
      </c>
      <c r="M407" s="38">
        <v>45</v>
      </c>
      <c r="N40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417"/>
      <c r="P407" s="417"/>
      <c r="Q407" s="417"/>
      <c r="R407" s="418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IFERROR(IF(W407=0,"",ROUNDUP(W407/H407,0)*0.00753),"")</f>
        <v/>
      </c>
      <c r="Y407" s="69" t="s">
        <v>48</v>
      </c>
      <c r="Z407" s="70" t="s">
        <v>48</v>
      </c>
      <c r="AD407" s="71"/>
      <c r="BA407" s="296" t="s">
        <v>66</v>
      </c>
    </row>
    <row r="408" spans="1:53" ht="27" customHeight="1" x14ac:dyDescent="0.25">
      <c r="A408" s="64" t="s">
        <v>565</v>
      </c>
      <c r="B408" s="64" t="s">
        <v>566</v>
      </c>
      <c r="C408" s="37">
        <v>4301051284</v>
      </c>
      <c r="D408" s="415">
        <v>4607091384352</v>
      </c>
      <c r="E408" s="415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80</v>
      </c>
      <c r="L408" s="39" t="s">
        <v>132</v>
      </c>
      <c r="M408" s="38">
        <v>45</v>
      </c>
      <c r="N408" s="6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417"/>
      <c r="P408" s="417"/>
      <c r="Q408" s="417"/>
      <c r="R408" s="418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IFERROR(IF(W408=0,"",ROUNDUP(W408/H408,0)*0.00937),"")</f>
        <v/>
      </c>
      <c r="Y408" s="69" t="s">
        <v>48</v>
      </c>
      <c r="Z408" s="70" t="s">
        <v>48</v>
      </c>
      <c r="AD408" s="71"/>
      <c r="BA408" s="297" t="s">
        <v>66</v>
      </c>
    </row>
    <row r="409" spans="1:53" ht="27" customHeight="1" x14ac:dyDescent="0.25">
      <c r="A409" s="64" t="s">
        <v>567</v>
      </c>
      <c r="B409" s="64" t="s">
        <v>568</v>
      </c>
      <c r="C409" s="37">
        <v>4301051257</v>
      </c>
      <c r="D409" s="415">
        <v>4607091389661</v>
      </c>
      <c r="E409" s="415"/>
      <c r="F409" s="63">
        <v>0.55000000000000004</v>
      </c>
      <c r="G409" s="38">
        <v>4</v>
      </c>
      <c r="H409" s="63">
        <v>2.2000000000000002</v>
      </c>
      <c r="I409" s="63">
        <v>2.492</v>
      </c>
      <c r="J409" s="38">
        <v>120</v>
      </c>
      <c r="K409" s="38" t="s">
        <v>80</v>
      </c>
      <c r="L409" s="39" t="s">
        <v>132</v>
      </c>
      <c r="M409" s="38">
        <v>45</v>
      </c>
      <c r="N409" s="64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417"/>
      <c r="P409" s="417"/>
      <c r="Q409" s="417"/>
      <c r="R409" s="418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IFERROR(IF(W409=0,"",ROUNDUP(W409/H409,0)*0.00937),"")</f>
        <v/>
      </c>
      <c r="Y409" s="69" t="s">
        <v>48</v>
      </c>
      <c r="Z409" s="70" t="s">
        <v>48</v>
      </c>
      <c r="AD409" s="71"/>
      <c r="BA409" s="298" t="s">
        <v>66</v>
      </c>
    </row>
    <row r="410" spans="1:53" x14ac:dyDescent="0.2">
      <c r="A410" s="422"/>
      <c r="B410" s="422"/>
      <c r="C410" s="422"/>
      <c r="D410" s="422"/>
      <c r="E410" s="422"/>
      <c r="F410" s="422"/>
      <c r="G410" s="422"/>
      <c r="H410" s="422"/>
      <c r="I410" s="422"/>
      <c r="J410" s="422"/>
      <c r="K410" s="422"/>
      <c r="L410" s="422"/>
      <c r="M410" s="423"/>
      <c r="N410" s="419" t="s">
        <v>43</v>
      </c>
      <c r="O410" s="420"/>
      <c r="P410" s="420"/>
      <c r="Q410" s="420"/>
      <c r="R410" s="420"/>
      <c r="S410" s="420"/>
      <c r="T410" s="421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22"/>
      <c r="B411" s="422"/>
      <c r="C411" s="422"/>
      <c r="D411" s="422"/>
      <c r="E411" s="422"/>
      <c r="F411" s="422"/>
      <c r="G411" s="422"/>
      <c r="H411" s="422"/>
      <c r="I411" s="422"/>
      <c r="J411" s="422"/>
      <c r="K411" s="422"/>
      <c r="L411" s="422"/>
      <c r="M411" s="423"/>
      <c r="N411" s="419" t="s">
        <v>43</v>
      </c>
      <c r="O411" s="420"/>
      <c r="P411" s="420"/>
      <c r="Q411" s="420"/>
      <c r="R411" s="420"/>
      <c r="S411" s="420"/>
      <c r="T411" s="421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4.25" customHeight="1" x14ac:dyDescent="0.25">
      <c r="A412" s="414" t="s">
        <v>215</v>
      </c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67"/>
      <c r="Z412" s="67"/>
    </row>
    <row r="413" spans="1:53" ht="27" customHeight="1" x14ac:dyDescent="0.25">
      <c r="A413" s="64" t="s">
        <v>569</v>
      </c>
      <c r="B413" s="64" t="s">
        <v>570</v>
      </c>
      <c r="C413" s="37">
        <v>4301060352</v>
      </c>
      <c r="D413" s="415">
        <v>4680115881648</v>
      </c>
      <c r="E413" s="415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114</v>
      </c>
      <c r="L413" s="39" t="s">
        <v>79</v>
      </c>
      <c r="M413" s="38">
        <v>35</v>
      </c>
      <c r="N413" s="64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417"/>
      <c r="P413" s="417"/>
      <c r="Q413" s="417"/>
      <c r="R413" s="418"/>
      <c r="S413" s="40" t="s">
        <v>48</v>
      </c>
      <c r="T413" s="40" t="s">
        <v>48</v>
      </c>
      <c r="U413" s="41" t="s">
        <v>0</v>
      </c>
      <c r="V413" s="59">
        <v>0</v>
      </c>
      <c r="W413" s="56">
        <f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9" t="s">
        <v>66</v>
      </c>
    </row>
    <row r="414" spans="1:53" x14ac:dyDescent="0.2">
      <c r="A414" s="422"/>
      <c r="B414" s="422"/>
      <c r="C414" s="422"/>
      <c r="D414" s="422"/>
      <c r="E414" s="422"/>
      <c r="F414" s="422"/>
      <c r="G414" s="422"/>
      <c r="H414" s="422"/>
      <c r="I414" s="422"/>
      <c r="J414" s="422"/>
      <c r="K414" s="422"/>
      <c r="L414" s="422"/>
      <c r="M414" s="423"/>
      <c r="N414" s="419" t="s">
        <v>43</v>
      </c>
      <c r="O414" s="420"/>
      <c r="P414" s="420"/>
      <c r="Q414" s="420"/>
      <c r="R414" s="420"/>
      <c r="S414" s="420"/>
      <c r="T414" s="421"/>
      <c r="U414" s="43" t="s">
        <v>42</v>
      </c>
      <c r="V414" s="44">
        <f>IFERROR(V413/H413,"0")</f>
        <v>0</v>
      </c>
      <c r="W414" s="44">
        <f>IFERROR(W413/H413,"0")</f>
        <v>0</v>
      </c>
      <c r="X414" s="44">
        <f>IFERROR(IF(X413="",0,X413),"0")</f>
        <v>0</v>
      </c>
      <c r="Y414" s="68"/>
      <c r="Z414" s="68"/>
    </row>
    <row r="415" spans="1:53" x14ac:dyDescent="0.2">
      <c r="A415" s="422"/>
      <c r="B415" s="422"/>
      <c r="C415" s="422"/>
      <c r="D415" s="422"/>
      <c r="E415" s="422"/>
      <c r="F415" s="422"/>
      <c r="G415" s="422"/>
      <c r="H415" s="422"/>
      <c r="I415" s="422"/>
      <c r="J415" s="422"/>
      <c r="K415" s="422"/>
      <c r="L415" s="422"/>
      <c r="M415" s="423"/>
      <c r="N415" s="419" t="s">
        <v>43</v>
      </c>
      <c r="O415" s="420"/>
      <c r="P415" s="420"/>
      <c r="Q415" s="420"/>
      <c r="R415" s="420"/>
      <c r="S415" s="420"/>
      <c r="T415" s="421"/>
      <c r="U415" s="43" t="s">
        <v>0</v>
      </c>
      <c r="V415" s="44">
        <f>IFERROR(SUM(V413:V413),"0")</f>
        <v>0</v>
      </c>
      <c r="W415" s="44">
        <f>IFERROR(SUM(W413:W413),"0")</f>
        <v>0</v>
      </c>
      <c r="X415" s="43"/>
      <c r="Y415" s="68"/>
      <c r="Z415" s="68"/>
    </row>
    <row r="416" spans="1:53" ht="14.25" customHeight="1" x14ac:dyDescent="0.25">
      <c r="A416" s="414" t="s">
        <v>96</v>
      </c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67"/>
      <c r="Z416" s="67"/>
    </row>
    <row r="417" spans="1:53" ht="27" customHeight="1" x14ac:dyDescent="0.25">
      <c r="A417" s="64" t="s">
        <v>571</v>
      </c>
      <c r="B417" s="64" t="s">
        <v>572</v>
      </c>
      <c r="C417" s="37">
        <v>4301032045</v>
      </c>
      <c r="D417" s="415">
        <v>4680115884335</v>
      </c>
      <c r="E417" s="415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574</v>
      </c>
      <c r="L417" s="39" t="s">
        <v>573</v>
      </c>
      <c r="M417" s="38">
        <v>60</v>
      </c>
      <c r="N417" s="65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417"/>
      <c r="P417" s="417"/>
      <c r="Q417" s="417"/>
      <c r="R417" s="418"/>
      <c r="S417" s="40" t="s">
        <v>48</v>
      </c>
      <c r="T417" s="40" t="s">
        <v>48</v>
      </c>
      <c r="U417" s="41" t="s">
        <v>0</v>
      </c>
      <c r="V417" s="59">
        <v>0</v>
      </c>
      <c r="W417" s="56">
        <f>IFERROR(IF(V417="",0,CEILING((V417/$H417),1)*$H417),"")</f>
        <v>0</v>
      </c>
      <c r="X417" s="42" t="str">
        <f>IFERROR(IF(W417=0,"",ROUNDUP(W417/H417,0)*0.00627),"")</f>
        <v/>
      </c>
      <c r="Y417" s="69" t="s">
        <v>48</v>
      </c>
      <c r="Z417" s="70" t="s">
        <v>48</v>
      </c>
      <c r="AD417" s="71"/>
      <c r="BA417" s="300" t="s">
        <v>66</v>
      </c>
    </row>
    <row r="418" spans="1:53" ht="27" customHeight="1" x14ac:dyDescent="0.25">
      <c r="A418" s="64" t="s">
        <v>575</v>
      </c>
      <c r="B418" s="64" t="s">
        <v>576</v>
      </c>
      <c r="C418" s="37">
        <v>4301032047</v>
      </c>
      <c r="D418" s="415">
        <v>4680115884342</v>
      </c>
      <c r="E418" s="415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574</v>
      </c>
      <c r="L418" s="39" t="s">
        <v>573</v>
      </c>
      <c r="M418" s="38">
        <v>60</v>
      </c>
      <c r="N418" s="65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417"/>
      <c r="P418" s="417"/>
      <c r="Q418" s="417"/>
      <c r="R418" s="418"/>
      <c r="S418" s="40" t="s">
        <v>48</v>
      </c>
      <c r="T418" s="40" t="s">
        <v>48</v>
      </c>
      <c r="U418" s="41" t="s">
        <v>0</v>
      </c>
      <c r="V418" s="59">
        <v>0</v>
      </c>
      <c r="W418" s="56">
        <f>IFERROR(IF(V418="",0,CEILING((V418/$H418),1)*$H418),"")</f>
        <v>0</v>
      </c>
      <c r="X418" s="42" t="str">
        <f>IFERROR(IF(W418=0,"",ROUNDUP(W418/H418,0)*0.00627),"")</f>
        <v/>
      </c>
      <c r="Y418" s="69" t="s">
        <v>48</v>
      </c>
      <c r="Z418" s="70" t="s">
        <v>48</v>
      </c>
      <c r="AD418" s="71"/>
      <c r="BA418" s="301" t="s">
        <v>66</v>
      </c>
    </row>
    <row r="419" spans="1:53" ht="27" customHeight="1" x14ac:dyDescent="0.25">
      <c r="A419" s="64" t="s">
        <v>577</v>
      </c>
      <c r="B419" s="64" t="s">
        <v>578</v>
      </c>
      <c r="C419" s="37">
        <v>4301170011</v>
      </c>
      <c r="D419" s="415">
        <v>4680115884113</v>
      </c>
      <c r="E419" s="415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417"/>
      <c r="P419" s="417"/>
      <c r="Q419" s="417"/>
      <c r="R419" s="418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2" t="s">
        <v>66</v>
      </c>
    </row>
    <row r="420" spans="1:53" x14ac:dyDescent="0.2">
      <c r="A420" s="422"/>
      <c r="B420" s="422"/>
      <c r="C420" s="422"/>
      <c r="D420" s="422"/>
      <c r="E420" s="422"/>
      <c r="F420" s="422"/>
      <c r="G420" s="422"/>
      <c r="H420" s="422"/>
      <c r="I420" s="422"/>
      <c r="J420" s="422"/>
      <c r="K420" s="422"/>
      <c r="L420" s="422"/>
      <c r="M420" s="423"/>
      <c r="N420" s="419" t="s">
        <v>43</v>
      </c>
      <c r="O420" s="420"/>
      <c r="P420" s="420"/>
      <c r="Q420" s="420"/>
      <c r="R420" s="420"/>
      <c r="S420" s="420"/>
      <c r="T420" s="421"/>
      <c r="U420" s="43" t="s">
        <v>42</v>
      </c>
      <c r="V420" s="44">
        <f>IFERROR(V417/H417,"0")+IFERROR(V418/H418,"0")+IFERROR(V419/H419,"0")</f>
        <v>0</v>
      </c>
      <c r="W420" s="44">
        <f>IFERROR(W417/H417,"0")+IFERROR(W418/H418,"0")+IFERROR(W419/H419,"0")</f>
        <v>0</v>
      </c>
      <c r="X420" s="44">
        <f>IFERROR(IF(X417="",0,X417),"0")+IFERROR(IF(X418="",0,X418),"0")+IFERROR(IF(X419="",0,X419),"0")</f>
        <v>0</v>
      </c>
      <c r="Y420" s="68"/>
      <c r="Z420" s="68"/>
    </row>
    <row r="421" spans="1:53" x14ac:dyDescent="0.2">
      <c r="A421" s="422"/>
      <c r="B421" s="422"/>
      <c r="C421" s="422"/>
      <c r="D421" s="422"/>
      <c r="E421" s="422"/>
      <c r="F421" s="422"/>
      <c r="G421" s="422"/>
      <c r="H421" s="422"/>
      <c r="I421" s="422"/>
      <c r="J421" s="422"/>
      <c r="K421" s="422"/>
      <c r="L421" s="422"/>
      <c r="M421" s="423"/>
      <c r="N421" s="419" t="s">
        <v>43</v>
      </c>
      <c r="O421" s="420"/>
      <c r="P421" s="420"/>
      <c r="Q421" s="420"/>
      <c r="R421" s="420"/>
      <c r="S421" s="420"/>
      <c r="T421" s="421"/>
      <c r="U421" s="43" t="s">
        <v>0</v>
      </c>
      <c r="V421" s="44">
        <f>IFERROR(SUM(V417:V419),"0")</f>
        <v>0</v>
      </c>
      <c r="W421" s="44">
        <f>IFERROR(SUM(W417:W419),"0")</f>
        <v>0</v>
      </c>
      <c r="X421" s="43"/>
      <c r="Y421" s="68"/>
      <c r="Z421" s="68"/>
    </row>
    <row r="422" spans="1:53" ht="16.5" customHeight="1" x14ac:dyDescent="0.25">
      <c r="A422" s="413" t="s">
        <v>579</v>
      </c>
      <c r="B422" s="413"/>
      <c r="C422" s="413"/>
      <c r="D422" s="413"/>
      <c r="E422" s="413"/>
      <c r="F422" s="413"/>
      <c r="G422" s="413"/>
      <c r="H422" s="413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413"/>
      <c r="T422" s="413"/>
      <c r="U422" s="413"/>
      <c r="V422" s="413"/>
      <c r="W422" s="413"/>
      <c r="X422" s="413"/>
      <c r="Y422" s="66"/>
      <c r="Z422" s="66"/>
    </row>
    <row r="423" spans="1:53" ht="14.25" customHeight="1" x14ac:dyDescent="0.25">
      <c r="A423" s="414" t="s">
        <v>110</v>
      </c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67"/>
      <c r="Z423" s="67"/>
    </row>
    <row r="424" spans="1:53" ht="27" customHeight="1" x14ac:dyDescent="0.25">
      <c r="A424" s="64" t="s">
        <v>580</v>
      </c>
      <c r="B424" s="64" t="s">
        <v>581</v>
      </c>
      <c r="C424" s="37">
        <v>4301020214</v>
      </c>
      <c r="D424" s="415">
        <v>4607091389388</v>
      </c>
      <c r="E424" s="415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114</v>
      </c>
      <c r="L424" s="39" t="s">
        <v>113</v>
      </c>
      <c r="M424" s="38">
        <v>35</v>
      </c>
      <c r="N424" s="6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417"/>
      <c r="P424" s="417"/>
      <c r="Q424" s="417"/>
      <c r="R424" s="418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IFERROR(IF(W424=0,"",ROUNDUP(W424/H424,0)*0.01196),"")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582</v>
      </c>
      <c r="B425" s="64" t="s">
        <v>583</v>
      </c>
      <c r="C425" s="37">
        <v>4301020185</v>
      </c>
      <c r="D425" s="415">
        <v>4607091389364</v>
      </c>
      <c r="E425" s="415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80</v>
      </c>
      <c r="L425" s="39" t="s">
        <v>132</v>
      </c>
      <c r="M425" s="38">
        <v>35</v>
      </c>
      <c r="N425" s="65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417"/>
      <c r="P425" s="417"/>
      <c r="Q425" s="417"/>
      <c r="R425" s="418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IFERROR(IF(W425=0,"",ROUNDUP(W425/H425,0)*0.00753),"")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22"/>
      <c r="B426" s="422"/>
      <c r="C426" s="422"/>
      <c r="D426" s="422"/>
      <c r="E426" s="422"/>
      <c r="F426" s="422"/>
      <c r="G426" s="422"/>
      <c r="H426" s="422"/>
      <c r="I426" s="422"/>
      <c r="J426" s="422"/>
      <c r="K426" s="422"/>
      <c r="L426" s="422"/>
      <c r="M426" s="423"/>
      <c r="N426" s="419" t="s">
        <v>43</v>
      </c>
      <c r="O426" s="420"/>
      <c r="P426" s="420"/>
      <c r="Q426" s="420"/>
      <c r="R426" s="420"/>
      <c r="S426" s="420"/>
      <c r="T426" s="421"/>
      <c r="U426" s="43" t="s">
        <v>42</v>
      </c>
      <c r="V426" s="44">
        <f>IFERROR(V424/H424,"0")+IFERROR(V425/H425,"0")</f>
        <v>0</v>
      </c>
      <c r="W426" s="44">
        <f>IFERROR(W424/H424,"0")+IFERROR(W425/H425,"0")</f>
        <v>0</v>
      </c>
      <c r="X426" s="44">
        <f>IFERROR(IF(X424="",0,X424),"0")+IFERROR(IF(X425="",0,X425),"0")</f>
        <v>0</v>
      </c>
      <c r="Y426" s="68"/>
      <c r="Z426" s="68"/>
    </row>
    <row r="427" spans="1:53" x14ac:dyDescent="0.2">
      <c r="A427" s="422"/>
      <c r="B427" s="422"/>
      <c r="C427" s="422"/>
      <c r="D427" s="422"/>
      <c r="E427" s="422"/>
      <c r="F427" s="422"/>
      <c r="G427" s="422"/>
      <c r="H427" s="422"/>
      <c r="I427" s="422"/>
      <c r="J427" s="422"/>
      <c r="K427" s="422"/>
      <c r="L427" s="422"/>
      <c r="M427" s="423"/>
      <c r="N427" s="419" t="s">
        <v>43</v>
      </c>
      <c r="O427" s="420"/>
      <c r="P427" s="420"/>
      <c r="Q427" s="420"/>
      <c r="R427" s="420"/>
      <c r="S427" s="420"/>
      <c r="T427" s="421"/>
      <c r="U427" s="43" t="s">
        <v>0</v>
      </c>
      <c r="V427" s="44">
        <f>IFERROR(SUM(V424:V425),"0")</f>
        <v>0</v>
      </c>
      <c r="W427" s="44">
        <f>IFERROR(SUM(W424:W425),"0")</f>
        <v>0</v>
      </c>
      <c r="X427" s="43"/>
      <c r="Y427" s="68"/>
      <c r="Z427" s="68"/>
    </row>
    <row r="428" spans="1:53" ht="14.25" customHeight="1" x14ac:dyDescent="0.25">
      <c r="A428" s="414" t="s">
        <v>76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67"/>
      <c r="Z428" s="67"/>
    </row>
    <row r="429" spans="1:53" ht="27" customHeight="1" x14ac:dyDescent="0.25">
      <c r="A429" s="64" t="s">
        <v>584</v>
      </c>
      <c r="B429" s="64" t="s">
        <v>585</v>
      </c>
      <c r="C429" s="37">
        <v>4301031212</v>
      </c>
      <c r="D429" s="415">
        <v>4607091389739</v>
      </c>
      <c r="E429" s="41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80</v>
      </c>
      <c r="L429" s="39" t="s">
        <v>113</v>
      </c>
      <c r="M429" s="38">
        <v>45</v>
      </c>
      <c r="N429" s="6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417"/>
      <c r="P429" s="417"/>
      <c r="Q429" s="417"/>
      <c r="R429" s="41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ref="W429:W435" si="20">IFERROR(IF(V429="",0,CEILING((V429/$H429),1)*$H429),"")</f>
        <v>0</v>
      </c>
      <c r="X429" s="42" t="str">
        <f>IFERROR(IF(W429=0,"",ROUNDUP(W429/H429,0)*0.00753),"")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586</v>
      </c>
      <c r="B430" s="64" t="s">
        <v>587</v>
      </c>
      <c r="C430" s="37">
        <v>4301031247</v>
      </c>
      <c r="D430" s="415">
        <v>4680115883048</v>
      </c>
      <c r="E430" s="415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80</v>
      </c>
      <c r="L430" s="39" t="s">
        <v>79</v>
      </c>
      <c r="M430" s="38">
        <v>40</v>
      </c>
      <c r="N430" s="65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417"/>
      <c r="P430" s="417"/>
      <c r="Q430" s="417"/>
      <c r="R430" s="41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IFERROR(IF(W430=0,"",ROUNDUP(W430/H430,0)*0.00937),"")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588</v>
      </c>
      <c r="B431" s="64" t="s">
        <v>589</v>
      </c>
      <c r="C431" s="37">
        <v>4301031176</v>
      </c>
      <c r="D431" s="415">
        <v>4607091389425</v>
      </c>
      <c r="E431" s="41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175</v>
      </c>
      <c r="L431" s="39" t="s">
        <v>79</v>
      </c>
      <c r="M431" s="38">
        <v>45</v>
      </c>
      <c r="N431" s="6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417"/>
      <c r="P431" s="417"/>
      <c r="Q431" s="417"/>
      <c r="R431" s="41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590</v>
      </c>
      <c r="B432" s="64" t="s">
        <v>591</v>
      </c>
      <c r="C432" s="37">
        <v>4301031215</v>
      </c>
      <c r="D432" s="415">
        <v>4680115882911</v>
      </c>
      <c r="E432" s="415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175</v>
      </c>
      <c r="L432" s="39" t="s">
        <v>79</v>
      </c>
      <c r="M432" s="38">
        <v>40</v>
      </c>
      <c r="N432" s="65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417"/>
      <c r="P432" s="417"/>
      <c r="Q432" s="417"/>
      <c r="R432" s="41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ht="27" customHeight="1" x14ac:dyDescent="0.25">
      <c r="A433" s="64" t="s">
        <v>592</v>
      </c>
      <c r="B433" s="64" t="s">
        <v>593</v>
      </c>
      <c r="C433" s="37">
        <v>4301031167</v>
      </c>
      <c r="D433" s="415">
        <v>4680115880771</v>
      </c>
      <c r="E433" s="415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175</v>
      </c>
      <c r="L433" s="39" t="s">
        <v>79</v>
      </c>
      <c r="M433" s="38">
        <v>45</v>
      </c>
      <c r="N433" s="6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417"/>
      <c r="P433" s="417"/>
      <c r="Q433" s="417"/>
      <c r="R433" s="418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20"/>
        <v>0</v>
      </c>
      <c r="X433" s="42" t="str">
        <f>IFERROR(IF(W433=0,"",ROUNDUP(W433/H433,0)*0.00502),"")</f>
        <v/>
      </c>
      <c r="Y433" s="69" t="s">
        <v>48</v>
      </c>
      <c r="Z433" s="70" t="s">
        <v>48</v>
      </c>
      <c r="AD433" s="71"/>
      <c r="BA433" s="309" t="s">
        <v>66</v>
      </c>
    </row>
    <row r="434" spans="1:53" ht="27" customHeight="1" x14ac:dyDescent="0.25">
      <c r="A434" s="64" t="s">
        <v>594</v>
      </c>
      <c r="B434" s="64" t="s">
        <v>595</v>
      </c>
      <c r="C434" s="37">
        <v>4301031173</v>
      </c>
      <c r="D434" s="415">
        <v>4607091389500</v>
      </c>
      <c r="E434" s="415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175</v>
      </c>
      <c r="L434" s="39" t="s">
        <v>79</v>
      </c>
      <c r="M434" s="38">
        <v>45</v>
      </c>
      <c r="N434" s="6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417"/>
      <c r="P434" s="417"/>
      <c r="Q434" s="417"/>
      <c r="R434" s="41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>IFERROR(IF(W434=0,"",ROUNDUP(W434/H434,0)*0.00502),"")</f>
        <v/>
      </c>
      <c r="Y434" s="69" t="s">
        <v>48</v>
      </c>
      <c r="Z434" s="70" t="s">
        <v>48</v>
      </c>
      <c r="AD434" s="71"/>
      <c r="BA434" s="310" t="s">
        <v>66</v>
      </c>
    </row>
    <row r="435" spans="1:53" ht="27" customHeight="1" x14ac:dyDescent="0.25">
      <c r="A435" s="64" t="s">
        <v>596</v>
      </c>
      <c r="B435" s="64" t="s">
        <v>597</v>
      </c>
      <c r="C435" s="37">
        <v>4301031103</v>
      </c>
      <c r="D435" s="415">
        <v>4680115881983</v>
      </c>
      <c r="E435" s="415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175</v>
      </c>
      <c r="L435" s="39" t="s">
        <v>79</v>
      </c>
      <c r="M435" s="38">
        <v>40</v>
      </c>
      <c r="N435" s="66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417"/>
      <c r="P435" s="417"/>
      <c r="Q435" s="417"/>
      <c r="R435" s="41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>IFERROR(IF(W435=0,"",ROUNDUP(W435/H435,0)*0.00502),"")</f>
        <v/>
      </c>
      <c r="Y435" s="69" t="s">
        <v>48</v>
      </c>
      <c r="Z435" s="70" t="s">
        <v>48</v>
      </c>
      <c r="AD435" s="71"/>
      <c r="BA435" s="311" t="s">
        <v>66</v>
      </c>
    </row>
    <row r="436" spans="1:53" x14ac:dyDescent="0.2">
      <c r="A436" s="422"/>
      <c r="B436" s="422"/>
      <c r="C436" s="422"/>
      <c r="D436" s="422"/>
      <c r="E436" s="422"/>
      <c r="F436" s="422"/>
      <c r="G436" s="422"/>
      <c r="H436" s="422"/>
      <c r="I436" s="422"/>
      <c r="J436" s="422"/>
      <c r="K436" s="422"/>
      <c r="L436" s="422"/>
      <c r="M436" s="423"/>
      <c r="N436" s="419" t="s">
        <v>43</v>
      </c>
      <c r="O436" s="420"/>
      <c r="P436" s="420"/>
      <c r="Q436" s="420"/>
      <c r="R436" s="420"/>
      <c r="S436" s="420"/>
      <c r="T436" s="421"/>
      <c r="U436" s="43" t="s">
        <v>42</v>
      </c>
      <c r="V436" s="44">
        <f>IFERROR(V429/H429,"0")+IFERROR(V430/H430,"0")+IFERROR(V431/H431,"0")+IFERROR(V432/H432,"0")+IFERROR(V433/H433,"0")+IFERROR(V434/H434,"0")+IFERROR(V435/H435,"0")</f>
        <v>0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422"/>
      <c r="B437" s="422"/>
      <c r="C437" s="422"/>
      <c r="D437" s="422"/>
      <c r="E437" s="422"/>
      <c r="F437" s="422"/>
      <c r="G437" s="422"/>
      <c r="H437" s="422"/>
      <c r="I437" s="422"/>
      <c r="J437" s="422"/>
      <c r="K437" s="422"/>
      <c r="L437" s="422"/>
      <c r="M437" s="423"/>
      <c r="N437" s="419" t="s">
        <v>43</v>
      </c>
      <c r="O437" s="420"/>
      <c r="P437" s="420"/>
      <c r="Q437" s="420"/>
      <c r="R437" s="420"/>
      <c r="S437" s="420"/>
      <c r="T437" s="421"/>
      <c r="U437" s="43" t="s">
        <v>0</v>
      </c>
      <c r="V437" s="44">
        <f>IFERROR(SUM(V429:V435),"0")</f>
        <v>0</v>
      </c>
      <c r="W437" s="44">
        <f>IFERROR(SUM(W429:W435),"0")</f>
        <v>0</v>
      </c>
      <c r="X437" s="43"/>
      <c r="Y437" s="68"/>
      <c r="Z437" s="68"/>
    </row>
    <row r="438" spans="1:53" ht="14.25" customHeight="1" x14ac:dyDescent="0.25">
      <c r="A438" s="414" t="s">
        <v>105</v>
      </c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67"/>
      <c r="Z438" s="67"/>
    </row>
    <row r="439" spans="1:53" ht="27" customHeight="1" x14ac:dyDescent="0.25">
      <c r="A439" s="64" t="s">
        <v>598</v>
      </c>
      <c r="B439" s="64" t="s">
        <v>599</v>
      </c>
      <c r="C439" s="37">
        <v>4301170010</v>
      </c>
      <c r="D439" s="415">
        <v>4680115884090</v>
      </c>
      <c r="E439" s="415"/>
      <c r="F439" s="63">
        <v>0.11</v>
      </c>
      <c r="G439" s="38">
        <v>12</v>
      </c>
      <c r="H439" s="63">
        <v>1.32</v>
      </c>
      <c r="I439" s="63">
        <v>1.88</v>
      </c>
      <c r="J439" s="38">
        <v>200</v>
      </c>
      <c r="K439" s="38" t="s">
        <v>574</v>
      </c>
      <c r="L439" s="39" t="s">
        <v>573</v>
      </c>
      <c r="M439" s="38">
        <v>150</v>
      </c>
      <c r="N439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417"/>
      <c r="P439" s="417"/>
      <c r="Q439" s="417"/>
      <c r="R439" s="418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IFERROR(IF(W439=0,"",ROUNDUP(W439/H439,0)*0.00627),"")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x14ac:dyDescent="0.2">
      <c r="A440" s="422"/>
      <c r="B440" s="422"/>
      <c r="C440" s="422"/>
      <c r="D440" s="422"/>
      <c r="E440" s="422"/>
      <c r="F440" s="422"/>
      <c r="G440" s="422"/>
      <c r="H440" s="422"/>
      <c r="I440" s="422"/>
      <c r="J440" s="422"/>
      <c r="K440" s="422"/>
      <c r="L440" s="422"/>
      <c r="M440" s="423"/>
      <c r="N440" s="419" t="s">
        <v>43</v>
      </c>
      <c r="O440" s="420"/>
      <c r="P440" s="420"/>
      <c r="Q440" s="420"/>
      <c r="R440" s="420"/>
      <c r="S440" s="420"/>
      <c r="T440" s="421"/>
      <c r="U440" s="43" t="s">
        <v>42</v>
      </c>
      <c r="V440" s="44">
        <f>IFERROR(V439/H439,"0")</f>
        <v>0</v>
      </c>
      <c r="W440" s="44">
        <f>IFERROR(W439/H439,"0")</f>
        <v>0</v>
      </c>
      <c r="X440" s="44">
        <f>IFERROR(IF(X439="",0,X439),"0")</f>
        <v>0</v>
      </c>
      <c r="Y440" s="68"/>
      <c r="Z440" s="68"/>
    </row>
    <row r="441" spans="1:53" x14ac:dyDescent="0.2">
      <c r="A441" s="422"/>
      <c r="B441" s="422"/>
      <c r="C441" s="422"/>
      <c r="D441" s="422"/>
      <c r="E441" s="422"/>
      <c r="F441" s="422"/>
      <c r="G441" s="422"/>
      <c r="H441" s="422"/>
      <c r="I441" s="422"/>
      <c r="J441" s="422"/>
      <c r="K441" s="422"/>
      <c r="L441" s="422"/>
      <c r="M441" s="423"/>
      <c r="N441" s="419" t="s">
        <v>43</v>
      </c>
      <c r="O441" s="420"/>
      <c r="P441" s="420"/>
      <c r="Q441" s="420"/>
      <c r="R441" s="420"/>
      <c r="S441" s="420"/>
      <c r="T441" s="421"/>
      <c r="U441" s="43" t="s">
        <v>0</v>
      </c>
      <c r="V441" s="44">
        <f>IFERROR(SUM(V439:V439),"0")</f>
        <v>0</v>
      </c>
      <c r="W441" s="44">
        <f>IFERROR(SUM(W439:W439),"0")</f>
        <v>0</v>
      </c>
      <c r="X441" s="43"/>
      <c r="Y441" s="68"/>
      <c r="Z441" s="68"/>
    </row>
    <row r="442" spans="1:53" ht="14.25" customHeight="1" x14ac:dyDescent="0.25">
      <c r="A442" s="414" t="s">
        <v>600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67"/>
      <c r="Z442" s="67"/>
    </row>
    <row r="443" spans="1:53" ht="27" customHeight="1" x14ac:dyDescent="0.25">
      <c r="A443" s="64" t="s">
        <v>601</v>
      </c>
      <c r="B443" s="64" t="s">
        <v>602</v>
      </c>
      <c r="C443" s="37">
        <v>4301040357</v>
      </c>
      <c r="D443" s="415">
        <v>4680115884564</v>
      </c>
      <c r="E443" s="415"/>
      <c r="F443" s="63">
        <v>0.15</v>
      </c>
      <c r="G443" s="38">
        <v>20</v>
      </c>
      <c r="H443" s="63">
        <v>3</v>
      </c>
      <c r="I443" s="63">
        <v>3.6</v>
      </c>
      <c r="J443" s="38">
        <v>200</v>
      </c>
      <c r="K443" s="38" t="s">
        <v>574</v>
      </c>
      <c r="L443" s="39" t="s">
        <v>573</v>
      </c>
      <c r="M443" s="38">
        <v>60</v>
      </c>
      <c r="N443" s="6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417"/>
      <c r="P443" s="417"/>
      <c r="Q443" s="417"/>
      <c r="R443" s="418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IFERROR(IF(W443=0,"",ROUNDUP(W443/H443,0)*0.00627),"")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x14ac:dyDescent="0.2">
      <c r="A444" s="422"/>
      <c r="B444" s="422"/>
      <c r="C444" s="422"/>
      <c r="D444" s="422"/>
      <c r="E444" s="422"/>
      <c r="F444" s="422"/>
      <c r="G444" s="422"/>
      <c r="H444" s="422"/>
      <c r="I444" s="422"/>
      <c r="J444" s="422"/>
      <c r="K444" s="422"/>
      <c r="L444" s="422"/>
      <c r="M444" s="423"/>
      <c r="N444" s="419" t="s">
        <v>43</v>
      </c>
      <c r="O444" s="420"/>
      <c r="P444" s="420"/>
      <c r="Q444" s="420"/>
      <c r="R444" s="420"/>
      <c r="S444" s="420"/>
      <c r="T444" s="421"/>
      <c r="U444" s="43" t="s">
        <v>42</v>
      </c>
      <c r="V444" s="44">
        <f>IFERROR(V443/H443,"0")</f>
        <v>0</v>
      </c>
      <c r="W444" s="44">
        <f>IFERROR(W443/H443,"0")</f>
        <v>0</v>
      </c>
      <c r="X444" s="44">
        <f>IFERROR(IF(X443="",0,X443),"0")</f>
        <v>0</v>
      </c>
      <c r="Y444" s="68"/>
      <c r="Z444" s="68"/>
    </row>
    <row r="445" spans="1:53" x14ac:dyDescent="0.2">
      <c r="A445" s="422"/>
      <c r="B445" s="422"/>
      <c r="C445" s="422"/>
      <c r="D445" s="422"/>
      <c r="E445" s="422"/>
      <c r="F445" s="422"/>
      <c r="G445" s="422"/>
      <c r="H445" s="422"/>
      <c r="I445" s="422"/>
      <c r="J445" s="422"/>
      <c r="K445" s="422"/>
      <c r="L445" s="422"/>
      <c r="M445" s="423"/>
      <c r="N445" s="419" t="s">
        <v>43</v>
      </c>
      <c r="O445" s="420"/>
      <c r="P445" s="420"/>
      <c r="Q445" s="420"/>
      <c r="R445" s="420"/>
      <c r="S445" s="420"/>
      <c r="T445" s="421"/>
      <c r="U445" s="43" t="s">
        <v>0</v>
      </c>
      <c r="V445" s="44">
        <f>IFERROR(SUM(V443:V443),"0")</f>
        <v>0</v>
      </c>
      <c r="W445" s="44">
        <f>IFERROR(SUM(W443:W443),"0")</f>
        <v>0</v>
      </c>
      <c r="X445" s="43"/>
      <c r="Y445" s="68"/>
      <c r="Z445" s="68"/>
    </row>
    <row r="446" spans="1:53" ht="27.75" customHeight="1" x14ac:dyDescent="0.2">
      <c r="A446" s="412" t="s">
        <v>603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55"/>
      <c r="Z446" s="55"/>
    </row>
    <row r="447" spans="1:53" ht="16.5" customHeight="1" x14ac:dyDescent="0.25">
      <c r="A447" s="413" t="s">
        <v>603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66"/>
      <c r="Z447" s="66"/>
    </row>
    <row r="448" spans="1:53" ht="14.25" customHeight="1" x14ac:dyDescent="0.25">
      <c r="A448" s="414" t="s">
        <v>118</v>
      </c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67"/>
      <c r="Z448" s="67"/>
    </row>
    <row r="449" spans="1:53" ht="27" customHeight="1" x14ac:dyDescent="0.25">
      <c r="A449" s="64" t="s">
        <v>604</v>
      </c>
      <c r="B449" s="64" t="s">
        <v>605</v>
      </c>
      <c r="C449" s="37">
        <v>4301011795</v>
      </c>
      <c r="D449" s="415">
        <v>4607091389067</v>
      </c>
      <c r="E449" s="41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664" t="s">
        <v>606</v>
      </c>
      <c r="O449" s="417"/>
      <c r="P449" s="417"/>
      <c r="Q449" s="417"/>
      <c r="R449" s="41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ref="W449:W461" si="21">IFERROR(IF(V449="",0,CEILING((V449/$H449),1)*$H449),"")</f>
        <v>0</v>
      </c>
      <c r="X449" s="42" t="str">
        <f t="shared" ref="X449:X455" si="22">IFERROR(IF(W449=0,"",ROUNDUP(W449/H449,0)*0.01196),"")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607</v>
      </c>
      <c r="B450" s="64" t="s">
        <v>608</v>
      </c>
      <c r="C450" s="37">
        <v>4301011779</v>
      </c>
      <c r="D450" s="415">
        <v>4607091383522</v>
      </c>
      <c r="E450" s="41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665" t="s">
        <v>609</v>
      </c>
      <c r="O450" s="417"/>
      <c r="P450" s="417"/>
      <c r="Q450" s="417"/>
      <c r="R450" s="41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607</v>
      </c>
      <c r="B451" s="64" t="s">
        <v>610</v>
      </c>
      <c r="C451" s="37">
        <v>4301011363</v>
      </c>
      <c r="D451" s="415">
        <v>4607091383522</v>
      </c>
      <c r="E451" s="41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55</v>
      </c>
      <c r="N451" s="6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417"/>
      <c r="P451" s="417"/>
      <c r="Q451" s="417"/>
      <c r="R451" s="41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27" customHeight="1" x14ac:dyDescent="0.25">
      <c r="A452" s="64" t="s">
        <v>611</v>
      </c>
      <c r="B452" s="64" t="s">
        <v>612</v>
      </c>
      <c r="C452" s="37">
        <v>4301011785</v>
      </c>
      <c r="D452" s="415">
        <v>4607091384437</v>
      </c>
      <c r="E452" s="41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113</v>
      </c>
      <c r="M452" s="38">
        <v>60</v>
      </c>
      <c r="N452" s="667" t="s">
        <v>613</v>
      </c>
      <c r="O452" s="417"/>
      <c r="P452" s="417"/>
      <c r="Q452" s="417"/>
      <c r="R452" s="41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16.5" customHeight="1" x14ac:dyDescent="0.25">
      <c r="A453" s="64" t="s">
        <v>614</v>
      </c>
      <c r="B453" s="64" t="s">
        <v>615</v>
      </c>
      <c r="C453" s="37">
        <v>4301011774</v>
      </c>
      <c r="D453" s="415">
        <v>4680115884502</v>
      </c>
      <c r="E453" s="415"/>
      <c r="F453" s="63">
        <v>0.88</v>
      </c>
      <c r="G453" s="38">
        <v>6</v>
      </c>
      <c r="H453" s="63">
        <v>5.28</v>
      </c>
      <c r="I453" s="63">
        <v>5.64</v>
      </c>
      <c r="J453" s="38">
        <v>104</v>
      </c>
      <c r="K453" s="38" t="s">
        <v>114</v>
      </c>
      <c r="L453" s="39" t="s">
        <v>113</v>
      </c>
      <c r="M453" s="38">
        <v>60</v>
      </c>
      <c r="N453" s="668" t="s">
        <v>616</v>
      </c>
      <c r="O453" s="417"/>
      <c r="P453" s="417"/>
      <c r="Q453" s="417"/>
      <c r="R453" s="41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 t="shared" si="22"/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617</v>
      </c>
      <c r="B454" s="64" t="s">
        <v>618</v>
      </c>
      <c r="C454" s="37">
        <v>4301011771</v>
      </c>
      <c r="D454" s="415">
        <v>4607091389104</v>
      </c>
      <c r="E454" s="415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114</v>
      </c>
      <c r="L454" s="39" t="s">
        <v>113</v>
      </c>
      <c r="M454" s="38">
        <v>60</v>
      </c>
      <c r="N454" s="669" t="s">
        <v>619</v>
      </c>
      <c r="O454" s="417"/>
      <c r="P454" s="417"/>
      <c r="Q454" s="417"/>
      <c r="R454" s="41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 t="shared" si="22"/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16.5" customHeight="1" x14ac:dyDescent="0.25">
      <c r="A455" s="64" t="s">
        <v>620</v>
      </c>
      <c r="B455" s="64" t="s">
        <v>621</v>
      </c>
      <c r="C455" s="37">
        <v>4301011799</v>
      </c>
      <c r="D455" s="415">
        <v>4680115884519</v>
      </c>
      <c r="E455" s="415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114</v>
      </c>
      <c r="L455" s="39" t="s">
        <v>132</v>
      </c>
      <c r="M455" s="38">
        <v>60</v>
      </c>
      <c r="N455" s="670" t="s">
        <v>622</v>
      </c>
      <c r="O455" s="417"/>
      <c r="P455" s="417"/>
      <c r="Q455" s="417"/>
      <c r="R455" s="41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 t="shared" si="22"/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623</v>
      </c>
      <c r="B456" s="64" t="s">
        <v>624</v>
      </c>
      <c r="C456" s="37">
        <v>4301011778</v>
      </c>
      <c r="D456" s="415">
        <v>4680115880603</v>
      </c>
      <c r="E456" s="41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671" t="s">
        <v>625</v>
      </c>
      <c r="O456" s="417"/>
      <c r="P456" s="417"/>
      <c r="Q456" s="417"/>
      <c r="R456" s="41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626</v>
      </c>
      <c r="B457" s="64" t="s">
        <v>627</v>
      </c>
      <c r="C457" s="37">
        <v>4301011168</v>
      </c>
      <c r="D457" s="415">
        <v>4607091389999</v>
      </c>
      <c r="E457" s="415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113</v>
      </c>
      <c r="M457" s="38">
        <v>55</v>
      </c>
      <c r="N457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417"/>
      <c r="P457" s="417"/>
      <c r="Q457" s="417"/>
      <c r="R457" s="41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626</v>
      </c>
      <c r="B458" s="64" t="s">
        <v>628</v>
      </c>
      <c r="C458" s="37">
        <v>4301011775</v>
      </c>
      <c r="D458" s="415">
        <v>4607091389999</v>
      </c>
      <c r="E458" s="41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673" t="s">
        <v>629</v>
      </c>
      <c r="O458" s="417"/>
      <c r="P458" s="417"/>
      <c r="Q458" s="417"/>
      <c r="R458" s="41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ht="27" customHeight="1" x14ac:dyDescent="0.25">
      <c r="A459" s="64" t="s">
        <v>630</v>
      </c>
      <c r="B459" s="64" t="s">
        <v>631</v>
      </c>
      <c r="C459" s="37">
        <v>4301011770</v>
      </c>
      <c r="D459" s="415">
        <v>4680115882782</v>
      </c>
      <c r="E459" s="415"/>
      <c r="F459" s="63">
        <v>0.6</v>
      </c>
      <c r="G459" s="38">
        <v>6</v>
      </c>
      <c r="H459" s="63">
        <v>3.6</v>
      </c>
      <c r="I459" s="63">
        <v>3.84</v>
      </c>
      <c r="J459" s="38">
        <v>120</v>
      </c>
      <c r="K459" s="38" t="s">
        <v>80</v>
      </c>
      <c r="L459" s="39" t="s">
        <v>113</v>
      </c>
      <c r="M459" s="38">
        <v>60</v>
      </c>
      <c r="N459" s="674" t="s">
        <v>632</v>
      </c>
      <c r="O459" s="417"/>
      <c r="P459" s="417"/>
      <c r="Q459" s="417"/>
      <c r="R459" s="418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4" t="s">
        <v>66</v>
      </c>
    </row>
    <row r="460" spans="1:53" ht="27" customHeight="1" x14ac:dyDescent="0.25">
      <c r="A460" s="64" t="s">
        <v>633</v>
      </c>
      <c r="B460" s="64" t="s">
        <v>634</v>
      </c>
      <c r="C460" s="37">
        <v>4301011190</v>
      </c>
      <c r="D460" s="415">
        <v>4607091389098</v>
      </c>
      <c r="E460" s="415"/>
      <c r="F460" s="63">
        <v>0.4</v>
      </c>
      <c r="G460" s="38">
        <v>6</v>
      </c>
      <c r="H460" s="63">
        <v>2.4</v>
      </c>
      <c r="I460" s="63">
        <v>2.6</v>
      </c>
      <c r="J460" s="38">
        <v>156</v>
      </c>
      <c r="K460" s="38" t="s">
        <v>80</v>
      </c>
      <c r="L460" s="39" t="s">
        <v>132</v>
      </c>
      <c r="M460" s="38">
        <v>50</v>
      </c>
      <c r="N460" s="6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417"/>
      <c r="P460" s="417"/>
      <c r="Q460" s="417"/>
      <c r="R460" s="418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IFERROR(IF(W460=0,"",ROUNDUP(W460/H460,0)*0.00753),"")</f>
        <v/>
      </c>
      <c r="Y460" s="69" t="s">
        <v>48</v>
      </c>
      <c r="Z460" s="70" t="s">
        <v>48</v>
      </c>
      <c r="AD460" s="71"/>
      <c r="BA460" s="325" t="s">
        <v>66</v>
      </c>
    </row>
    <row r="461" spans="1:53" ht="27" customHeight="1" x14ac:dyDescent="0.25">
      <c r="A461" s="64" t="s">
        <v>635</v>
      </c>
      <c r="B461" s="64" t="s">
        <v>636</v>
      </c>
      <c r="C461" s="37">
        <v>4301011784</v>
      </c>
      <c r="D461" s="415">
        <v>4607091389982</v>
      </c>
      <c r="E461" s="415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80</v>
      </c>
      <c r="L461" s="39" t="s">
        <v>113</v>
      </c>
      <c r="M461" s="38">
        <v>60</v>
      </c>
      <c r="N461" s="676" t="s">
        <v>637</v>
      </c>
      <c r="O461" s="417"/>
      <c r="P461" s="417"/>
      <c r="Q461" s="417"/>
      <c r="R461" s="418"/>
      <c r="S461" s="40" t="s">
        <v>48</v>
      </c>
      <c r="T461" s="40" t="s">
        <v>48</v>
      </c>
      <c r="U461" s="41" t="s">
        <v>0</v>
      </c>
      <c r="V461" s="59">
        <v>0</v>
      </c>
      <c r="W461" s="56">
        <f t="shared" si="21"/>
        <v>0</v>
      </c>
      <c r="X461" s="42" t="str">
        <f>IFERROR(IF(W461=0,"",ROUNDUP(W461/H461,0)*0.00937),"")</f>
        <v/>
      </c>
      <c r="Y461" s="69" t="s">
        <v>48</v>
      </c>
      <c r="Z461" s="70" t="s">
        <v>48</v>
      </c>
      <c r="AD461" s="71"/>
      <c r="BA461" s="326" t="s">
        <v>66</v>
      </c>
    </row>
    <row r="462" spans="1:53" x14ac:dyDescent="0.2">
      <c r="A462" s="422"/>
      <c r="B462" s="422"/>
      <c r="C462" s="422"/>
      <c r="D462" s="422"/>
      <c r="E462" s="422"/>
      <c r="F462" s="422"/>
      <c r="G462" s="422"/>
      <c r="H462" s="422"/>
      <c r="I462" s="422"/>
      <c r="J462" s="422"/>
      <c r="K462" s="422"/>
      <c r="L462" s="422"/>
      <c r="M462" s="423"/>
      <c r="N462" s="419" t="s">
        <v>43</v>
      </c>
      <c r="O462" s="420"/>
      <c r="P462" s="420"/>
      <c r="Q462" s="420"/>
      <c r="R462" s="420"/>
      <c r="S462" s="420"/>
      <c r="T462" s="421"/>
      <c r="U462" s="43" t="s">
        <v>42</v>
      </c>
      <c r="V462" s="4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0</v>
      </c>
      <c r="W462" s="4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4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0</v>
      </c>
      <c r="Y462" s="68"/>
      <c r="Z462" s="68"/>
    </row>
    <row r="463" spans="1:53" x14ac:dyDescent="0.2">
      <c r="A463" s="422"/>
      <c r="B463" s="422"/>
      <c r="C463" s="422"/>
      <c r="D463" s="422"/>
      <c r="E463" s="422"/>
      <c r="F463" s="422"/>
      <c r="G463" s="422"/>
      <c r="H463" s="422"/>
      <c r="I463" s="422"/>
      <c r="J463" s="422"/>
      <c r="K463" s="422"/>
      <c r="L463" s="422"/>
      <c r="M463" s="423"/>
      <c r="N463" s="419" t="s">
        <v>43</v>
      </c>
      <c r="O463" s="420"/>
      <c r="P463" s="420"/>
      <c r="Q463" s="420"/>
      <c r="R463" s="420"/>
      <c r="S463" s="420"/>
      <c r="T463" s="421"/>
      <c r="U463" s="43" t="s">
        <v>0</v>
      </c>
      <c r="V463" s="44">
        <f>IFERROR(SUM(V449:V461),"0")</f>
        <v>0</v>
      </c>
      <c r="W463" s="44">
        <f>IFERROR(SUM(W449:W461),"0")</f>
        <v>0</v>
      </c>
      <c r="X463" s="43"/>
      <c r="Y463" s="68"/>
      <c r="Z463" s="68"/>
    </row>
    <row r="464" spans="1:53" ht="14.25" customHeight="1" x14ac:dyDescent="0.25">
      <c r="A464" s="414" t="s">
        <v>110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67"/>
      <c r="Z464" s="67"/>
    </row>
    <row r="465" spans="1:53" ht="16.5" customHeight="1" x14ac:dyDescent="0.25">
      <c r="A465" s="64" t="s">
        <v>638</v>
      </c>
      <c r="B465" s="64" t="s">
        <v>639</v>
      </c>
      <c r="C465" s="37">
        <v>4301020222</v>
      </c>
      <c r="D465" s="415">
        <v>4607091388930</v>
      </c>
      <c r="E465" s="415"/>
      <c r="F465" s="63">
        <v>0.88</v>
      </c>
      <c r="G465" s="38">
        <v>6</v>
      </c>
      <c r="H465" s="63">
        <v>5.28</v>
      </c>
      <c r="I465" s="63">
        <v>5.64</v>
      </c>
      <c r="J465" s="38">
        <v>104</v>
      </c>
      <c r="K465" s="38" t="s">
        <v>114</v>
      </c>
      <c r="L465" s="39" t="s">
        <v>113</v>
      </c>
      <c r="M465" s="38">
        <v>55</v>
      </c>
      <c r="N465" s="6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417"/>
      <c r="P465" s="417"/>
      <c r="Q465" s="417"/>
      <c r="R465" s="418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IFERROR(IF(W465=0,"",ROUNDUP(W465/H465,0)*0.01196),"")</f>
        <v/>
      </c>
      <c r="Y465" s="69" t="s">
        <v>48</v>
      </c>
      <c r="Z465" s="70" t="s">
        <v>48</v>
      </c>
      <c r="AD465" s="71"/>
      <c r="BA465" s="327" t="s">
        <v>66</v>
      </c>
    </row>
    <row r="466" spans="1:53" ht="16.5" customHeight="1" x14ac:dyDescent="0.25">
      <c r="A466" s="64" t="s">
        <v>640</v>
      </c>
      <c r="B466" s="64" t="s">
        <v>641</v>
      </c>
      <c r="C466" s="37">
        <v>4301020206</v>
      </c>
      <c r="D466" s="415">
        <v>4680115880054</v>
      </c>
      <c r="E466" s="415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80</v>
      </c>
      <c r="L466" s="39" t="s">
        <v>113</v>
      </c>
      <c r="M466" s="38">
        <v>55</v>
      </c>
      <c r="N466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417"/>
      <c r="P466" s="417"/>
      <c r="Q466" s="417"/>
      <c r="R466" s="418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IFERROR(IF(W466=0,"",ROUNDUP(W466/H466,0)*0.00937),"")</f>
        <v/>
      </c>
      <c r="Y466" s="69" t="s">
        <v>48</v>
      </c>
      <c r="Z466" s="70" t="s">
        <v>48</v>
      </c>
      <c r="AD466" s="71"/>
      <c r="BA466" s="328" t="s">
        <v>66</v>
      </c>
    </row>
    <row r="467" spans="1:53" x14ac:dyDescent="0.2">
      <c r="A467" s="422"/>
      <c r="B467" s="422"/>
      <c r="C467" s="422"/>
      <c r="D467" s="422"/>
      <c r="E467" s="422"/>
      <c r="F467" s="422"/>
      <c r="G467" s="422"/>
      <c r="H467" s="422"/>
      <c r="I467" s="422"/>
      <c r="J467" s="422"/>
      <c r="K467" s="422"/>
      <c r="L467" s="422"/>
      <c r="M467" s="423"/>
      <c r="N467" s="419" t="s">
        <v>43</v>
      </c>
      <c r="O467" s="420"/>
      <c r="P467" s="420"/>
      <c r="Q467" s="420"/>
      <c r="R467" s="420"/>
      <c r="S467" s="420"/>
      <c r="T467" s="421"/>
      <c r="U467" s="43" t="s">
        <v>42</v>
      </c>
      <c r="V467" s="44">
        <f>IFERROR(V465/H465,"0")+IFERROR(V466/H466,"0")</f>
        <v>0</v>
      </c>
      <c r="W467" s="44">
        <f>IFERROR(W465/H465,"0")+IFERROR(W466/H466,"0")</f>
        <v>0</v>
      </c>
      <c r="X467" s="44">
        <f>IFERROR(IF(X465="",0,X465),"0")+IFERROR(IF(X466="",0,X466),"0")</f>
        <v>0</v>
      </c>
      <c r="Y467" s="68"/>
      <c r="Z467" s="68"/>
    </row>
    <row r="468" spans="1:53" x14ac:dyDescent="0.2">
      <c r="A468" s="422"/>
      <c r="B468" s="422"/>
      <c r="C468" s="422"/>
      <c r="D468" s="422"/>
      <c r="E468" s="422"/>
      <c r="F468" s="422"/>
      <c r="G468" s="422"/>
      <c r="H468" s="422"/>
      <c r="I468" s="422"/>
      <c r="J468" s="422"/>
      <c r="K468" s="422"/>
      <c r="L468" s="422"/>
      <c r="M468" s="423"/>
      <c r="N468" s="419" t="s">
        <v>43</v>
      </c>
      <c r="O468" s="420"/>
      <c r="P468" s="420"/>
      <c r="Q468" s="420"/>
      <c r="R468" s="420"/>
      <c r="S468" s="420"/>
      <c r="T468" s="421"/>
      <c r="U468" s="43" t="s">
        <v>0</v>
      </c>
      <c r="V468" s="44">
        <f>IFERROR(SUM(V465:V466),"0")</f>
        <v>0</v>
      </c>
      <c r="W468" s="44">
        <f>IFERROR(SUM(W465:W466),"0")</f>
        <v>0</v>
      </c>
      <c r="X468" s="43"/>
      <c r="Y468" s="68"/>
      <c r="Z468" s="68"/>
    </row>
    <row r="469" spans="1:53" ht="14.25" customHeight="1" x14ac:dyDescent="0.25">
      <c r="A469" s="414" t="s">
        <v>76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67"/>
      <c r="Z469" s="67"/>
    </row>
    <row r="470" spans="1:53" ht="27" customHeight="1" x14ac:dyDescent="0.25">
      <c r="A470" s="64" t="s">
        <v>642</v>
      </c>
      <c r="B470" s="64" t="s">
        <v>643</v>
      </c>
      <c r="C470" s="37">
        <v>4301031252</v>
      </c>
      <c r="D470" s="415">
        <v>4680115883116</v>
      </c>
      <c r="E470" s="415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8">
        <v>60</v>
      </c>
      <c r="N470" s="6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417"/>
      <c r="P470" s="417"/>
      <c r="Q470" s="417"/>
      <c r="R470" s="41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ref="W470:W475" si="23">IFERROR(IF(V470="",0,CEILING((V470/$H470),1)*$H470),"")</f>
        <v>0</v>
      </c>
      <c r="X470" s="42" t="str">
        <f>IFERROR(IF(W470=0,"",ROUNDUP(W470/H470,0)*0.01196),"")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644</v>
      </c>
      <c r="B471" s="64" t="s">
        <v>645</v>
      </c>
      <c r="C471" s="37">
        <v>4301031248</v>
      </c>
      <c r="D471" s="415">
        <v>4680115883093</v>
      </c>
      <c r="E471" s="415"/>
      <c r="F471" s="63">
        <v>0.88</v>
      </c>
      <c r="G471" s="38">
        <v>6</v>
      </c>
      <c r="H471" s="63">
        <v>5.28</v>
      </c>
      <c r="I471" s="63">
        <v>5.64</v>
      </c>
      <c r="J471" s="38">
        <v>104</v>
      </c>
      <c r="K471" s="38" t="s">
        <v>114</v>
      </c>
      <c r="L471" s="39" t="s">
        <v>79</v>
      </c>
      <c r="M471" s="38">
        <v>60</v>
      </c>
      <c r="N471" s="6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417"/>
      <c r="P471" s="417"/>
      <c r="Q471" s="417"/>
      <c r="R471" s="41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IFERROR(IF(W471=0,"",ROUNDUP(W471/H471,0)*0.01196),"")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646</v>
      </c>
      <c r="B472" s="64" t="s">
        <v>647</v>
      </c>
      <c r="C472" s="37">
        <v>4301031250</v>
      </c>
      <c r="D472" s="415">
        <v>4680115883109</v>
      </c>
      <c r="E472" s="415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79</v>
      </c>
      <c r="M472" s="38">
        <v>60</v>
      </c>
      <c r="N472" s="6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417"/>
      <c r="P472" s="417"/>
      <c r="Q472" s="417"/>
      <c r="R472" s="41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IFERROR(IF(W472=0,"",ROUNDUP(W472/H472,0)*0.01196),"")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ht="27" customHeight="1" x14ac:dyDescent="0.25">
      <c r="A473" s="64" t="s">
        <v>648</v>
      </c>
      <c r="B473" s="64" t="s">
        <v>649</v>
      </c>
      <c r="C473" s="37">
        <v>4301031249</v>
      </c>
      <c r="D473" s="415">
        <v>4680115882072</v>
      </c>
      <c r="E473" s="415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80</v>
      </c>
      <c r="L473" s="39" t="s">
        <v>113</v>
      </c>
      <c r="M473" s="38">
        <v>60</v>
      </c>
      <c r="N473" s="6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417"/>
      <c r="P473" s="417"/>
      <c r="Q473" s="417"/>
      <c r="R473" s="418"/>
      <c r="S473" s="40" t="s">
        <v>48</v>
      </c>
      <c r="T473" s="40" t="s">
        <v>48</v>
      </c>
      <c r="U473" s="41" t="s">
        <v>0</v>
      </c>
      <c r="V473" s="59">
        <v>0</v>
      </c>
      <c r="W473" s="56">
        <f t="shared" si="23"/>
        <v>0</v>
      </c>
      <c r="X473" s="42" t="str">
        <f>IFERROR(IF(W473=0,"",ROUNDUP(W473/H473,0)*0.00937),"")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650</v>
      </c>
      <c r="B474" s="64" t="s">
        <v>651</v>
      </c>
      <c r="C474" s="37">
        <v>4301031251</v>
      </c>
      <c r="D474" s="415">
        <v>4680115882102</v>
      </c>
      <c r="E474" s="415"/>
      <c r="F474" s="63">
        <v>0.6</v>
      </c>
      <c r="G474" s="38">
        <v>6</v>
      </c>
      <c r="H474" s="63">
        <v>3.6</v>
      </c>
      <c r="I474" s="63">
        <v>3.81</v>
      </c>
      <c r="J474" s="38">
        <v>120</v>
      </c>
      <c r="K474" s="38" t="s">
        <v>80</v>
      </c>
      <c r="L474" s="39" t="s">
        <v>79</v>
      </c>
      <c r="M474" s="38">
        <v>60</v>
      </c>
      <c r="N474" s="6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417"/>
      <c r="P474" s="417"/>
      <c r="Q474" s="417"/>
      <c r="R474" s="418"/>
      <c r="S474" s="40" t="s">
        <v>48</v>
      </c>
      <c r="T474" s="40" t="s">
        <v>48</v>
      </c>
      <c r="U474" s="41" t="s">
        <v>0</v>
      </c>
      <c r="V474" s="59">
        <v>0</v>
      </c>
      <c r="W474" s="56">
        <f t="shared" si="23"/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652</v>
      </c>
      <c r="B475" s="64" t="s">
        <v>653</v>
      </c>
      <c r="C475" s="37">
        <v>4301031253</v>
      </c>
      <c r="D475" s="415">
        <v>4680115882096</v>
      </c>
      <c r="E475" s="415"/>
      <c r="F475" s="63">
        <v>0.6</v>
      </c>
      <c r="G475" s="38">
        <v>6</v>
      </c>
      <c r="H475" s="63">
        <v>3.6</v>
      </c>
      <c r="I475" s="63">
        <v>3.81</v>
      </c>
      <c r="J475" s="38">
        <v>120</v>
      </c>
      <c r="K475" s="38" t="s">
        <v>80</v>
      </c>
      <c r="L475" s="39" t="s">
        <v>79</v>
      </c>
      <c r="M475" s="38">
        <v>60</v>
      </c>
      <c r="N475" s="6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417"/>
      <c r="P475" s="417"/>
      <c r="Q475" s="417"/>
      <c r="R475" s="418"/>
      <c r="S475" s="40" t="s">
        <v>48</v>
      </c>
      <c r="T475" s="40" t="s">
        <v>48</v>
      </c>
      <c r="U475" s="41" t="s">
        <v>0</v>
      </c>
      <c r="V475" s="59">
        <v>0</v>
      </c>
      <c r="W475" s="56">
        <f t="shared" si="23"/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422"/>
      <c r="B476" s="422"/>
      <c r="C476" s="422"/>
      <c r="D476" s="422"/>
      <c r="E476" s="422"/>
      <c r="F476" s="422"/>
      <c r="G476" s="422"/>
      <c r="H476" s="422"/>
      <c r="I476" s="422"/>
      <c r="J476" s="422"/>
      <c r="K476" s="422"/>
      <c r="L476" s="422"/>
      <c r="M476" s="423"/>
      <c r="N476" s="419" t="s">
        <v>43</v>
      </c>
      <c r="O476" s="420"/>
      <c r="P476" s="420"/>
      <c r="Q476" s="420"/>
      <c r="R476" s="420"/>
      <c r="S476" s="420"/>
      <c r="T476" s="421"/>
      <c r="U476" s="43" t="s">
        <v>42</v>
      </c>
      <c r="V476" s="44">
        <f>IFERROR(V470/H470,"0")+IFERROR(V471/H471,"0")+IFERROR(V472/H472,"0")+IFERROR(V473/H473,"0")+IFERROR(V474/H474,"0")+IFERROR(V475/H475,"0")</f>
        <v>0</v>
      </c>
      <c r="W476" s="44">
        <f>IFERROR(W470/H470,"0")+IFERROR(W471/H471,"0")+IFERROR(W472/H472,"0")+IFERROR(W473/H473,"0")+IFERROR(W474/H474,"0")+IFERROR(W475/H475,"0")</f>
        <v>0</v>
      </c>
      <c r="X476" s="44">
        <f>IFERROR(IF(X470="",0,X470),"0")+IFERROR(IF(X471="",0,X471),"0")+IFERROR(IF(X472="",0,X472),"0")+IFERROR(IF(X473="",0,X473),"0")+IFERROR(IF(X474="",0,X474),"0")+IFERROR(IF(X475="",0,X475),"0")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422"/>
      <c r="B477" s="422"/>
      <c r="C477" s="422"/>
      <c r="D477" s="422"/>
      <c r="E477" s="422"/>
      <c r="F477" s="422"/>
      <c r="G477" s="422"/>
      <c r="H477" s="422"/>
      <c r="I477" s="422"/>
      <c r="J477" s="422"/>
      <c r="K477" s="422"/>
      <c r="L477" s="422"/>
      <c r="M477" s="423"/>
      <c r="N477" s="419" t="s">
        <v>43</v>
      </c>
      <c r="O477" s="420"/>
      <c r="P477" s="420"/>
      <c r="Q477" s="420"/>
      <c r="R477" s="420"/>
      <c r="S477" s="420"/>
      <c r="T477" s="421"/>
      <c r="U477" s="43" t="s">
        <v>0</v>
      </c>
      <c r="V477" s="44">
        <f>IFERROR(SUM(V470:V475),"0")</f>
        <v>0</v>
      </c>
      <c r="W477" s="44">
        <f>IFERROR(SUM(W470:W475),"0")</f>
        <v>0</v>
      </c>
      <c r="X477" s="43"/>
      <c r="Y477" s="68"/>
      <c r="Z477" s="68"/>
    </row>
    <row r="478" spans="1:53" ht="14.25" customHeight="1" x14ac:dyDescent="0.25">
      <c r="A478" s="414" t="s">
        <v>81</v>
      </c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67"/>
      <c r="Z478" s="67"/>
    </row>
    <row r="479" spans="1:53" ht="16.5" customHeight="1" x14ac:dyDescent="0.25">
      <c r="A479" s="64" t="s">
        <v>654</v>
      </c>
      <c r="B479" s="64" t="s">
        <v>655</v>
      </c>
      <c r="C479" s="37">
        <v>4301051230</v>
      </c>
      <c r="D479" s="415">
        <v>4607091383409</v>
      </c>
      <c r="E479" s="415"/>
      <c r="F479" s="63">
        <v>1.3</v>
      </c>
      <c r="G479" s="38">
        <v>6</v>
      </c>
      <c r="H479" s="63">
        <v>7.8</v>
      </c>
      <c r="I479" s="63">
        <v>8.3460000000000001</v>
      </c>
      <c r="J479" s="38">
        <v>56</v>
      </c>
      <c r="K479" s="38" t="s">
        <v>114</v>
      </c>
      <c r="L479" s="39" t="s">
        <v>79</v>
      </c>
      <c r="M479" s="38">
        <v>45</v>
      </c>
      <c r="N479" s="6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417"/>
      <c r="P479" s="417"/>
      <c r="Q479" s="417"/>
      <c r="R479" s="418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656</v>
      </c>
      <c r="B480" s="64" t="s">
        <v>657</v>
      </c>
      <c r="C480" s="37">
        <v>4301051231</v>
      </c>
      <c r="D480" s="415">
        <v>4607091383416</v>
      </c>
      <c r="E480" s="415"/>
      <c r="F480" s="63">
        <v>1.3</v>
      </c>
      <c r="G480" s="38">
        <v>6</v>
      </c>
      <c r="H480" s="63">
        <v>7.8</v>
      </c>
      <c r="I480" s="63">
        <v>8.3460000000000001</v>
      </c>
      <c r="J480" s="38">
        <v>56</v>
      </c>
      <c r="K480" s="38" t="s">
        <v>114</v>
      </c>
      <c r="L480" s="39" t="s">
        <v>79</v>
      </c>
      <c r="M480" s="38">
        <v>45</v>
      </c>
      <c r="N480" s="6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417"/>
      <c r="P480" s="417"/>
      <c r="Q480" s="417"/>
      <c r="R480" s="418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422"/>
      <c r="B481" s="422"/>
      <c r="C481" s="422"/>
      <c r="D481" s="422"/>
      <c r="E481" s="422"/>
      <c r="F481" s="422"/>
      <c r="G481" s="422"/>
      <c r="H481" s="422"/>
      <c r="I481" s="422"/>
      <c r="J481" s="422"/>
      <c r="K481" s="422"/>
      <c r="L481" s="422"/>
      <c r="M481" s="423"/>
      <c r="N481" s="419" t="s">
        <v>43</v>
      </c>
      <c r="O481" s="420"/>
      <c r="P481" s="420"/>
      <c r="Q481" s="420"/>
      <c r="R481" s="420"/>
      <c r="S481" s="420"/>
      <c r="T481" s="421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422"/>
      <c r="B482" s="422"/>
      <c r="C482" s="422"/>
      <c r="D482" s="422"/>
      <c r="E482" s="422"/>
      <c r="F482" s="422"/>
      <c r="G482" s="422"/>
      <c r="H482" s="422"/>
      <c r="I482" s="422"/>
      <c r="J482" s="422"/>
      <c r="K482" s="422"/>
      <c r="L482" s="422"/>
      <c r="M482" s="423"/>
      <c r="N482" s="419" t="s">
        <v>43</v>
      </c>
      <c r="O482" s="420"/>
      <c r="P482" s="420"/>
      <c r="Q482" s="420"/>
      <c r="R482" s="420"/>
      <c r="S482" s="420"/>
      <c r="T482" s="421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27.75" customHeight="1" x14ac:dyDescent="0.2">
      <c r="A483" s="412" t="s">
        <v>658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55"/>
      <c r="Z483" s="55"/>
    </row>
    <row r="484" spans="1:53" ht="16.5" customHeight="1" x14ac:dyDescent="0.25">
      <c r="A484" s="413" t="s">
        <v>659</v>
      </c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413"/>
      <c r="T484" s="413"/>
      <c r="U484" s="413"/>
      <c r="V484" s="413"/>
      <c r="W484" s="413"/>
      <c r="X484" s="413"/>
      <c r="Y484" s="66"/>
      <c r="Z484" s="66"/>
    </row>
    <row r="485" spans="1:53" ht="14.25" customHeight="1" x14ac:dyDescent="0.25">
      <c r="A485" s="414" t="s">
        <v>118</v>
      </c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67"/>
      <c r="Z485" s="67"/>
    </row>
    <row r="486" spans="1:53" ht="27" customHeight="1" x14ac:dyDescent="0.25">
      <c r="A486" s="64" t="s">
        <v>660</v>
      </c>
      <c r="B486" s="64" t="s">
        <v>661</v>
      </c>
      <c r="C486" s="37">
        <v>4301011763</v>
      </c>
      <c r="D486" s="415">
        <v>4640242181011</v>
      </c>
      <c r="E486" s="41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132</v>
      </c>
      <c r="M486" s="38">
        <v>55</v>
      </c>
      <c r="N486" s="687" t="s">
        <v>662</v>
      </c>
      <c r="O486" s="417"/>
      <c r="P486" s="417"/>
      <c r="Q486" s="417"/>
      <c r="R486" s="41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4301011585</v>
      </c>
      <c r="D487" s="415">
        <v>4640242180441</v>
      </c>
      <c r="E487" s="415"/>
      <c r="F487" s="63">
        <v>1.5</v>
      </c>
      <c r="G487" s="38">
        <v>8</v>
      </c>
      <c r="H487" s="63">
        <v>12</v>
      </c>
      <c r="I487" s="63">
        <v>12.48</v>
      </c>
      <c r="J487" s="38">
        <v>56</v>
      </c>
      <c r="K487" s="38" t="s">
        <v>114</v>
      </c>
      <c r="L487" s="39" t="s">
        <v>113</v>
      </c>
      <c r="M487" s="38">
        <v>50</v>
      </c>
      <c r="N487" s="688" t="s">
        <v>665</v>
      </c>
      <c r="O487" s="417"/>
      <c r="P487" s="417"/>
      <c r="Q487" s="417"/>
      <c r="R487" s="41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IFERROR(IF(W487=0,"",ROUNDUP(W487/H487,0)*0.02175),"")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ht="27" customHeight="1" x14ac:dyDescent="0.25">
      <c r="A488" s="64" t="s">
        <v>666</v>
      </c>
      <c r="B488" s="64" t="s">
        <v>667</v>
      </c>
      <c r="C488" s="37">
        <v>4301011584</v>
      </c>
      <c r="D488" s="415">
        <v>4640242180564</v>
      </c>
      <c r="E488" s="415"/>
      <c r="F488" s="63">
        <v>1.5</v>
      </c>
      <c r="G488" s="38">
        <v>8</v>
      </c>
      <c r="H488" s="63">
        <v>12</v>
      </c>
      <c r="I488" s="63">
        <v>12.48</v>
      </c>
      <c r="J488" s="38">
        <v>56</v>
      </c>
      <c r="K488" s="38" t="s">
        <v>114</v>
      </c>
      <c r="L488" s="39" t="s">
        <v>113</v>
      </c>
      <c r="M488" s="38">
        <v>50</v>
      </c>
      <c r="N488" s="689" t="s">
        <v>668</v>
      </c>
      <c r="O488" s="417"/>
      <c r="P488" s="417"/>
      <c r="Q488" s="417"/>
      <c r="R488" s="418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IFERROR(IF(W488=0,"",ROUNDUP(W488/H488,0)*0.02175),"")</f>
        <v/>
      </c>
      <c r="Y488" s="69" t="s">
        <v>48</v>
      </c>
      <c r="Z488" s="70" t="s">
        <v>48</v>
      </c>
      <c r="AD488" s="71"/>
      <c r="BA488" s="339" t="s">
        <v>66</v>
      </c>
    </row>
    <row r="489" spans="1:53" ht="27" customHeight="1" x14ac:dyDescent="0.25">
      <c r="A489" s="64" t="s">
        <v>669</v>
      </c>
      <c r="B489" s="64" t="s">
        <v>670</v>
      </c>
      <c r="C489" s="37">
        <v>4301011762</v>
      </c>
      <c r="D489" s="415">
        <v>4640242180922</v>
      </c>
      <c r="E489" s="415"/>
      <c r="F489" s="63">
        <v>1.35</v>
      </c>
      <c r="G489" s="38">
        <v>8</v>
      </c>
      <c r="H489" s="63">
        <v>10.8</v>
      </c>
      <c r="I489" s="63">
        <v>11.28</v>
      </c>
      <c r="J489" s="38">
        <v>56</v>
      </c>
      <c r="K489" s="38" t="s">
        <v>114</v>
      </c>
      <c r="L489" s="39" t="s">
        <v>113</v>
      </c>
      <c r="M489" s="38">
        <v>55</v>
      </c>
      <c r="N489" s="690" t="s">
        <v>671</v>
      </c>
      <c r="O489" s="417"/>
      <c r="P489" s="417"/>
      <c r="Q489" s="417"/>
      <c r="R489" s="418"/>
      <c r="S489" s="40" t="s">
        <v>48</v>
      </c>
      <c r="T489" s="40" t="s">
        <v>48</v>
      </c>
      <c r="U489" s="41" t="s">
        <v>0</v>
      </c>
      <c r="V489" s="59">
        <v>0</v>
      </c>
      <c r="W489" s="56">
        <f>IFERROR(IF(V489="",0,CEILING((V489/$H489),1)*$H489),"")</f>
        <v>0</v>
      </c>
      <c r="X489" s="42" t="str">
        <f>IFERROR(IF(W489=0,"",ROUNDUP(W489/H489,0)*0.02175),"")</f>
        <v/>
      </c>
      <c r="Y489" s="69" t="s">
        <v>48</v>
      </c>
      <c r="Z489" s="70" t="s">
        <v>48</v>
      </c>
      <c r="AD489" s="71"/>
      <c r="BA489" s="340" t="s">
        <v>66</v>
      </c>
    </row>
    <row r="490" spans="1:53" ht="27" customHeight="1" x14ac:dyDescent="0.25">
      <c r="A490" s="64" t="s">
        <v>672</v>
      </c>
      <c r="B490" s="64" t="s">
        <v>673</v>
      </c>
      <c r="C490" s="37">
        <v>4301011551</v>
      </c>
      <c r="D490" s="415">
        <v>4640242180038</v>
      </c>
      <c r="E490" s="415"/>
      <c r="F490" s="63">
        <v>0.4</v>
      </c>
      <c r="G490" s="38">
        <v>10</v>
      </c>
      <c r="H490" s="63">
        <v>4</v>
      </c>
      <c r="I490" s="63">
        <v>4.24</v>
      </c>
      <c r="J490" s="38">
        <v>120</v>
      </c>
      <c r="K490" s="38" t="s">
        <v>80</v>
      </c>
      <c r="L490" s="39" t="s">
        <v>113</v>
      </c>
      <c r="M490" s="38">
        <v>50</v>
      </c>
      <c r="N490" s="691" t="s">
        <v>674</v>
      </c>
      <c r="O490" s="417"/>
      <c r="P490" s="417"/>
      <c r="Q490" s="417"/>
      <c r="R490" s="418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IFERROR(IF(W490=0,"",ROUNDUP(W490/H490,0)*0.00937),"")</f>
        <v/>
      </c>
      <c r="Y490" s="69" t="s">
        <v>48</v>
      </c>
      <c r="Z490" s="70" t="s">
        <v>48</v>
      </c>
      <c r="AD490" s="71"/>
      <c r="BA490" s="341" t="s">
        <v>66</v>
      </c>
    </row>
    <row r="491" spans="1:53" x14ac:dyDescent="0.2">
      <c r="A491" s="422"/>
      <c r="B491" s="422"/>
      <c r="C491" s="422"/>
      <c r="D491" s="422"/>
      <c r="E491" s="422"/>
      <c r="F491" s="422"/>
      <c r="G491" s="422"/>
      <c r="H491" s="422"/>
      <c r="I491" s="422"/>
      <c r="J491" s="422"/>
      <c r="K491" s="422"/>
      <c r="L491" s="422"/>
      <c r="M491" s="423"/>
      <c r="N491" s="419" t="s">
        <v>43</v>
      </c>
      <c r="O491" s="420"/>
      <c r="P491" s="420"/>
      <c r="Q491" s="420"/>
      <c r="R491" s="420"/>
      <c r="S491" s="420"/>
      <c r="T491" s="421"/>
      <c r="U491" s="43" t="s">
        <v>42</v>
      </c>
      <c r="V491" s="44">
        <f>IFERROR(V486/H486,"0")+IFERROR(V487/H487,"0")+IFERROR(V488/H488,"0")+IFERROR(V489/H489,"0")+IFERROR(V490/H490,"0")</f>
        <v>0</v>
      </c>
      <c r="W491" s="44">
        <f>IFERROR(W486/H486,"0")+IFERROR(W487/H487,"0")+IFERROR(W488/H488,"0")+IFERROR(W489/H489,"0")+IFERROR(W490/H490,"0")</f>
        <v>0</v>
      </c>
      <c r="X491" s="44">
        <f>IFERROR(IF(X486="",0,X486),"0")+IFERROR(IF(X487="",0,X487),"0")+IFERROR(IF(X488="",0,X488),"0")+IFERROR(IF(X489="",0,X489),"0")+IFERROR(IF(X490="",0,X490),"0")</f>
        <v>0</v>
      </c>
      <c r="Y491" s="68"/>
      <c r="Z491" s="68"/>
    </row>
    <row r="492" spans="1:53" x14ac:dyDescent="0.2">
      <c r="A492" s="422"/>
      <c r="B492" s="422"/>
      <c r="C492" s="422"/>
      <c r="D492" s="422"/>
      <c r="E492" s="422"/>
      <c r="F492" s="422"/>
      <c r="G492" s="422"/>
      <c r="H492" s="422"/>
      <c r="I492" s="422"/>
      <c r="J492" s="422"/>
      <c r="K492" s="422"/>
      <c r="L492" s="422"/>
      <c r="M492" s="423"/>
      <c r="N492" s="419" t="s">
        <v>43</v>
      </c>
      <c r="O492" s="420"/>
      <c r="P492" s="420"/>
      <c r="Q492" s="420"/>
      <c r="R492" s="420"/>
      <c r="S492" s="420"/>
      <c r="T492" s="421"/>
      <c r="U492" s="43" t="s">
        <v>0</v>
      </c>
      <c r="V492" s="44">
        <f>IFERROR(SUM(V486:V490),"0")</f>
        <v>0</v>
      </c>
      <c r="W492" s="44">
        <f>IFERROR(SUM(W486:W490),"0")</f>
        <v>0</v>
      </c>
      <c r="X492" s="43"/>
      <c r="Y492" s="68"/>
      <c r="Z492" s="68"/>
    </row>
    <row r="493" spans="1:53" ht="14.25" customHeight="1" x14ac:dyDescent="0.25">
      <c r="A493" s="414" t="s">
        <v>110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67"/>
      <c r="Z493" s="67"/>
    </row>
    <row r="494" spans="1:53" ht="27" customHeight="1" x14ac:dyDescent="0.25">
      <c r="A494" s="64" t="s">
        <v>675</v>
      </c>
      <c r="B494" s="64" t="s">
        <v>676</v>
      </c>
      <c r="C494" s="37">
        <v>4301020260</v>
      </c>
      <c r="D494" s="415">
        <v>4640242180526</v>
      </c>
      <c r="E494" s="415"/>
      <c r="F494" s="63">
        <v>1.8</v>
      </c>
      <c r="G494" s="38">
        <v>6</v>
      </c>
      <c r="H494" s="63">
        <v>10.8</v>
      </c>
      <c r="I494" s="63">
        <v>11.28</v>
      </c>
      <c r="J494" s="38">
        <v>56</v>
      </c>
      <c r="K494" s="38" t="s">
        <v>114</v>
      </c>
      <c r="L494" s="39" t="s">
        <v>113</v>
      </c>
      <c r="M494" s="38">
        <v>50</v>
      </c>
      <c r="N494" s="692" t="s">
        <v>677</v>
      </c>
      <c r="O494" s="417"/>
      <c r="P494" s="417"/>
      <c r="Q494" s="417"/>
      <c r="R494" s="418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IFERROR(IF(W494=0,"",ROUNDUP(W494/H494,0)*0.02175),"")</f>
        <v/>
      </c>
      <c r="Y494" s="69" t="s">
        <v>48</v>
      </c>
      <c r="Z494" s="70" t="s">
        <v>48</v>
      </c>
      <c r="AD494" s="71"/>
      <c r="BA494" s="342" t="s">
        <v>66</v>
      </c>
    </row>
    <row r="495" spans="1:53" ht="16.5" customHeight="1" x14ac:dyDescent="0.25">
      <c r="A495" s="64" t="s">
        <v>678</v>
      </c>
      <c r="B495" s="64" t="s">
        <v>679</v>
      </c>
      <c r="C495" s="37">
        <v>4301020269</v>
      </c>
      <c r="D495" s="415">
        <v>4640242180519</v>
      </c>
      <c r="E495" s="415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114</v>
      </c>
      <c r="L495" s="39" t="s">
        <v>132</v>
      </c>
      <c r="M495" s="38">
        <v>50</v>
      </c>
      <c r="N495" s="693" t="s">
        <v>680</v>
      </c>
      <c r="O495" s="417"/>
      <c r="P495" s="417"/>
      <c r="Q495" s="417"/>
      <c r="R495" s="418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IFERROR(IF(W495=0,"",ROUNDUP(W495/H495,0)*0.02175),"")</f>
        <v/>
      </c>
      <c r="Y495" s="69" t="s">
        <v>48</v>
      </c>
      <c r="Z495" s="70" t="s">
        <v>48</v>
      </c>
      <c r="AD495" s="71"/>
      <c r="BA495" s="343" t="s">
        <v>66</v>
      </c>
    </row>
    <row r="496" spans="1:53" ht="27" customHeight="1" x14ac:dyDescent="0.25">
      <c r="A496" s="64" t="s">
        <v>681</v>
      </c>
      <c r="B496" s="64" t="s">
        <v>682</v>
      </c>
      <c r="C496" s="37">
        <v>4301020309</v>
      </c>
      <c r="D496" s="415">
        <v>4640242180090</v>
      </c>
      <c r="E496" s="415"/>
      <c r="F496" s="63">
        <v>1.35</v>
      </c>
      <c r="G496" s="38">
        <v>8</v>
      </c>
      <c r="H496" s="63">
        <v>10.8</v>
      </c>
      <c r="I496" s="63">
        <v>11.28</v>
      </c>
      <c r="J496" s="38">
        <v>56</v>
      </c>
      <c r="K496" s="38" t="s">
        <v>114</v>
      </c>
      <c r="L496" s="39" t="s">
        <v>113</v>
      </c>
      <c r="M496" s="38">
        <v>50</v>
      </c>
      <c r="N496" s="694" t="s">
        <v>683</v>
      </c>
      <c r="O496" s="417"/>
      <c r="P496" s="417"/>
      <c r="Q496" s="417"/>
      <c r="R496" s="418"/>
      <c r="S496" s="40" t="s">
        <v>48</v>
      </c>
      <c r="T496" s="40" t="s">
        <v>48</v>
      </c>
      <c r="U496" s="41" t="s">
        <v>0</v>
      </c>
      <c r="V496" s="59">
        <v>0</v>
      </c>
      <c r="W496" s="56">
        <f>IFERROR(IF(V496="",0,CEILING((V496/$H496),1)*$H496),"")</f>
        <v>0</v>
      </c>
      <c r="X496" s="42" t="str">
        <f>IFERROR(IF(W496=0,"",ROUNDUP(W496/H496,0)*0.02175),"")</f>
        <v/>
      </c>
      <c r="Y496" s="69" t="s">
        <v>48</v>
      </c>
      <c r="Z496" s="70" t="s">
        <v>48</v>
      </c>
      <c r="AD496" s="71"/>
      <c r="BA496" s="344" t="s">
        <v>66</v>
      </c>
    </row>
    <row r="497" spans="1:53" x14ac:dyDescent="0.2">
      <c r="A497" s="422"/>
      <c r="B497" s="422"/>
      <c r="C497" s="422"/>
      <c r="D497" s="422"/>
      <c r="E497" s="422"/>
      <c r="F497" s="422"/>
      <c r="G497" s="422"/>
      <c r="H497" s="422"/>
      <c r="I497" s="422"/>
      <c r="J497" s="422"/>
      <c r="K497" s="422"/>
      <c r="L497" s="422"/>
      <c r="M497" s="423"/>
      <c r="N497" s="419" t="s">
        <v>43</v>
      </c>
      <c r="O497" s="420"/>
      <c r="P497" s="420"/>
      <c r="Q497" s="420"/>
      <c r="R497" s="420"/>
      <c r="S497" s="420"/>
      <c r="T497" s="421"/>
      <c r="U497" s="43" t="s">
        <v>42</v>
      </c>
      <c r="V497" s="44">
        <f>IFERROR(V494/H494,"0")+IFERROR(V495/H495,"0")+IFERROR(V496/H496,"0")</f>
        <v>0</v>
      </c>
      <c r="W497" s="44">
        <f>IFERROR(W494/H494,"0")+IFERROR(W495/H495,"0")+IFERROR(W496/H496,"0")</f>
        <v>0</v>
      </c>
      <c r="X497" s="44">
        <f>IFERROR(IF(X494="",0,X494),"0")+IFERROR(IF(X495="",0,X495),"0")+IFERROR(IF(X496="",0,X496),"0")</f>
        <v>0</v>
      </c>
      <c r="Y497" s="68"/>
      <c r="Z497" s="68"/>
    </row>
    <row r="498" spans="1:53" x14ac:dyDescent="0.2">
      <c r="A498" s="422"/>
      <c r="B498" s="422"/>
      <c r="C498" s="422"/>
      <c r="D498" s="422"/>
      <c r="E498" s="422"/>
      <c r="F498" s="422"/>
      <c r="G498" s="422"/>
      <c r="H498" s="422"/>
      <c r="I498" s="422"/>
      <c r="J498" s="422"/>
      <c r="K498" s="422"/>
      <c r="L498" s="422"/>
      <c r="M498" s="423"/>
      <c r="N498" s="419" t="s">
        <v>43</v>
      </c>
      <c r="O498" s="420"/>
      <c r="P498" s="420"/>
      <c r="Q498" s="420"/>
      <c r="R498" s="420"/>
      <c r="S498" s="420"/>
      <c r="T498" s="421"/>
      <c r="U498" s="43" t="s">
        <v>0</v>
      </c>
      <c r="V498" s="44">
        <f>IFERROR(SUM(V494:V496),"0")</f>
        <v>0</v>
      </c>
      <c r="W498" s="44">
        <f>IFERROR(SUM(W494:W496),"0")</f>
        <v>0</v>
      </c>
      <c r="X498" s="43"/>
      <c r="Y498" s="68"/>
      <c r="Z498" s="68"/>
    </row>
    <row r="499" spans="1:53" ht="14.25" customHeight="1" x14ac:dyDescent="0.25">
      <c r="A499" s="414" t="s">
        <v>76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67"/>
      <c r="Z499" s="67"/>
    </row>
    <row r="500" spans="1:53" ht="27" customHeight="1" x14ac:dyDescent="0.25">
      <c r="A500" s="64" t="s">
        <v>684</v>
      </c>
      <c r="B500" s="64" t="s">
        <v>685</v>
      </c>
      <c r="C500" s="37">
        <v>4301031280</v>
      </c>
      <c r="D500" s="415">
        <v>4640242180816</v>
      </c>
      <c r="E500" s="415"/>
      <c r="F500" s="63">
        <v>0.7</v>
      </c>
      <c r="G500" s="38">
        <v>6</v>
      </c>
      <c r="H500" s="63">
        <v>4.2</v>
      </c>
      <c r="I500" s="63">
        <v>4.46</v>
      </c>
      <c r="J500" s="38">
        <v>156</v>
      </c>
      <c r="K500" s="38" t="s">
        <v>80</v>
      </c>
      <c r="L500" s="39" t="s">
        <v>79</v>
      </c>
      <c r="M500" s="38">
        <v>40</v>
      </c>
      <c r="N500" s="695" t="s">
        <v>686</v>
      </c>
      <c r="O500" s="417"/>
      <c r="P500" s="417"/>
      <c r="Q500" s="417"/>
      <c r="R500" s="41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IFERROR(IF(W500=0,"",ROUNDUP(W500/H500,0)*0.00753),"")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ht="27" customHeight="1" x14ac:dyDescent="0.25">
      <c r="A501" s="64" t="s">
        <v>687</v>
      </c>
      <c r="B501" s="64" t="s">
        <v>688</v>
      </c>
      <c r="C501" s="37">
        <v>4301031244</v>
      </c>
      <c r="D501" s="415">
        <v>4640242180595</v>
      </c>
      <c r="E501" s="415"/>
      <c r="F501" s="63">
        <v>0.7</v>
      </c>
      <c r="G501" s="38">
        <v>6</v>
      </c>
      <c r="H501" s="63">
        <v>4.2</v>
      </c>
      <c r="I501" s="63">
        <v>4.46</v>
      </c>
      <c r="J501" s="38">
        <v>156</v>
      </c>
      <c r="K501" s="38" t="s">
        <v>80</v>
      </c>
      <c r="L501" s="39" t="s">
        <v>79</v>
      </c>
      <c r="M501" s="38">
        <v>40</v>
      </c>
      <c r="N501" s="696" t="s">
        <v>689</v>
      </c>
      <c r="O501" s="417"/>
      <c r="P501" s="417"/>
      <c r="Q501" s="417"/>
      <c r="R501" s="418"/>
      <c r="S501" s="40" t="s">
        <v>48</v>
      </c>
      <c r="T501" s="40" t="s">
        <v>48</v>
      </c>
      <c r="U501" s="41" t="s">
        <v>0</v>
      </c>
      <c r="V501" s="59">
        <v>0</v>
      </c>
      <c r="W501" s="56">
        <f>IFERROR(IF(V501="",0,CEILING((V501/$H501),1)*$H501),"")</f>
        <v>0</v>
      </c>
      <c r="X501" s="42" t="str">
        <f>IFERROR(IF(W501=0,"",ROUNDUP(W501/H501,0)*0.00753),"")</f>
        <v/>
      </c>
      <c r="Y501" s="69" t="s">
        <v>48</v>
      </c>
      <c r="Z501" s="70" t="s">
        <v>48</v>
      </c>
      <c r="AD501" s="71"/>
      <c r="BA501" s="346" t="s">
        <v>66</v>
      </c>
    </row>
    <row r="502" spans="1:53" ht="27" customHeight="1" x14ac:dyDescent="0.25">
      <c r="A502" s="64" t="s">
        <v>690</v>
      </c>
      <c r="B502" s="64" t="s">
        <v>691</v>
      </c>
      <c r="C502" s="37">
        <v>4301031203</v>
      </c>
      <c r="D502" s="415">
        <v>4640242180908</v>
      </c>
      <c r="E502" s="415"/>
      <c r="F502" s="63">
        <v>0.28000000000000003</v>
      </c>
      <c r="G502" s="38">
        <v>6</v>
      </c>
      <c r="H502" s="63">
        <v>1.68</v>
      </c>
      <c r="I502" s="63">
        <v>1.81</v>
      </c>
      <c r="J502" s="38">
        <v>234</v>
      </c>
      <c r="K502" s="38" t="s">
        <v>175</v>
      </c>
      <c r="L502" s="39" t="s">
        <v>79</v>
      </c>
      <c r="M502" s="38">
        <v>40</v>
      </c>
      <c r="N502" s="697" t="s">
        <v>692</v>
      </c>
      <c r="O502" s="417"/>
      <c r="P502" s="417"/>
      <c r="Q502" s="417"/>
      <c r="R502" s="418"/>
      <c r="S502" s="40" t="s">
        <v>48</v>
      </c>
      <c r="T502" s="40" t="s">
        <v>48</v>
      </c>
      <c r="U502" s="41" t="s">
        <v>0</v>
      </c>
      <c r="V502" s="59">
        <v>0</v>
      </c>
      <c r="W502" s="56">
        <f>IFERROR(IF(V502="",0,CEILING((V502/$H502),1)*$H502),"")</f>
        <v>0</v>
      </c>
      <c r="X502" s="42" t="str">
        <f>IFERROR(IF(W502=0,"",ROUNDUP(W502/H502,0)*0.00502),"")</f>
        <v/>
      </c>
      <c r="Y502" s="69" t="s">
        <v>48</v>
      </c>
      <c r="Z502" s="70" t="s">
        <v>48</v>
      </c>
      <c r="AD502" s="71"/>
      <c r="BA502" s="347" t="s">
        <v>66</v>
      </c>
    </row>
    <row r="503" spans="1:53" ht="27" customHeight="1" x14ac:dyDescent="0.25">
      <c r="A503" s="64" t="s">
        <v>693</v>
      </c>
      <c r="B503" s="64" t="s">
        <v>694</v>
      </c>
      <c r="C503" s="37">
        <v>4301031200</v>
      </c>
      <c r="D503" s="415">
        <v>4640242180489</v>
      </c>
      <c r="E503" s="415"/>
      <c r="F503" s="63">
        <v>0.28000000000000003</v>
      </c>
      <c r="G503" s="38">
        <v>6</v>
      </c>
      <c r="H503" s="63">
        <v>1.68</v>
      </c>
      <c r="I503" s="63">
        <v>1.84</v>
      </c>
      <c r="J503" s="38">
        <v>234</v>
      </c>
      <c r="K503" s="38" t="s">
        <v>175</v>
      </c>
      <c r="L503" s="39" t="s">
        <v>79</v>
      </c>
      <c r="M503" s="38">
        <v>40</v>
      </c>
      <c r="N503" s="698" t="s">
        <v>695</v>
      </c>
      <c r="O503" s="417"/>
      <c r="P503" s="417"/>
      <c r="Q503" s="417"/>
      <c r="R503" s="418"/>
      <c r="S503" s="40" t="s">
        <v>48</v>
      </c>
      <c r="T503" s="40" t="s">
        <v>48</v>
      </c>
      <c r="U503" s="41" t="s">
        <v>0</v>
      </c>
      <c r="V503" s="59">
        <v>0</v>
      </c>
      <c r="W503" s="56">
        <f>IFERROR(IF(V503="",0,CEILING((V503/$H503),1)*$H503),"")</f>
        <v>0</v>
      </c>
      <c r="X503" s="42" t="str">
        <f>IFERROR(IF(W503=0,"",ROUNDUP(W503/H503,0)*0.00502),"")</f>
        <v/>
      </c>
      <c r="Y503" s="69" t="s">
        <v>48</v>
      </c>
      <c r="Z503" s="70" t="s">
        <v>48</v>
      </c>
      <c r="AD503" s="71"/>
      <c r="BA503" s="348" t="s">
        <v>66</v>
      </c>
    </row>
    <row r="504" spans="1:53" x14ac:dyDescent="0.2">
      <c r="A504" s="422"/>
      <c r="B504" s="422"/>
      <c r="C504" s="422"/>
      <c r="D504" s="422"/>
      <c r="E504" s="422"/>
      <c r="F504" s="422"/>
      <c r="G504" s="422"/>
      <c r="H504" s="422"/>
      <c r="I504" s="422"/>
      <c r="J504" s="422"/>
      <c r="K504" s="422"/>
      <c r="L504" s="422"/>
      <c r="M504" s="423"/>
      <c r="N504" s="419" t="s">
        <v>43</v>
      </c>
      <c r="O504" s="420"/>
      <c r="P504" s="420"/>
      <c r="Q504" s="420"/>
      <c r="R504" s="420"/>
      <c r="S504" s="420"/>
      <c r="T504" s="421"/>
      <c r="U504" s="43" t="s">
        <v>42</v>
      </c>
      <c r="V504" s="44">
        <f>IFERROR(V500/H500,"0")+IFERROR(V501/H501,"0")+IFERROR(V502/H502,"0")+IFERROR(V503/H503,"0")</f>
        <v>0</v>
      </c>
      <c r="W504" s="44">
        <f>IFERROR(W500/H500,"0")+IFERROR(W501/H501,"0")+IFERROR(W502/H502,"0")+IFERROR(W503/H503,"0")</f>
        <v>0</v>
      </c>
      <c r="X504" s="44">
        <f>IFERROR(IF(X500="",0,X500),"0")+IFERROR(IF(X501="",0,X501),"0")+IFERROR(IF(X502="",0,X502),"0")+IFERROR(IF(X503="",0,X503),"0")</f>
        <v>0</v>
      </c>
      <c r="Y504" s="68"/>
      <c r="Z504" s="68"/>
    </row>
    <row r="505" spans="1:53" x14ac:dyDescent="0.2">
      <c r="A505" s="422"/>
      <c r="B505" s="422"/>
      <c r="C505" s="422"/>
      <c r="D505" s="422"/>
      <c r="E505" s="422"/>
      <c r="F505" s="422"/>
      <c r="G505" s="422"/>
      <c r="H505" s="422"/>
      <c r="I505" s="422"/>
      <c r="J505" s="422"/>
      <c r="K505" s="422"/>
      <c r="L505" s="422"/>
      <c r="M505" s="423"/>
      <c r="N505" s="419" t="s">
        <v>43</v>
      </c>
      <c r="O505" s="420"/>
      <c r="P505" s="420"/>
      <c r="Q505" s="420"/>
      <c r="R505" s="420"/>
      <c r="S505" s="420"/>
      <c r="T505" s="421"/>
      <c r="U505" s="43" t="s">
        <v>0</v>
      </c>
      <c r="V505" s="44">
        <f>IFERROR(SUM(V500:V503),"0")</f>
        <v>0</v>
      </c>
      <c r="W505" s="44">
        <f>IFERROR(SUM(W500:W503),"0")</f>
        <v>0</v>
      </c>
      <c r="X505" s="43"/>
      <c r="Y505" s="68"/>
      <c r="Z505" s="68"/>
    </row>
    <row r="506" spans="1:53" ht="14.25" customHeight="1" x14ac:dyDescent="0.25">
      <c r="A506" s="414" t="s">
        <v>81</v>
      </c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67"/>
      <c r="Z506" s="67"/>
    </row>
    <row r="507" spans="1:53" ht="27" customHeight="1" x14ac:dyDescent="0.25">
      <c r="A507" s="64" t="s">
        <v>696</v>
      </c>
      <c r="B507" s="64" t="s">
        <v>697</v>
      </c>
      <c r="C507" s="37">
        <v>4301051310</v>
      </c>
      <c r="D507" s="415">
        <v>4680115880870</v>
      </c>
      <c r="E507" s="415"/>
      <c r="F507" s="63">
        <v>1.3</v>
      </c>
      <c r="G507" s="38">
        <v>6</v>
      </c>
      <c r="H507" s="63">
        <v>7.8</v>
      </c>
      <c r="I507" s="63">
        <v>8.3640000000000008</v>
      </c>
      <c r="J507" s="38">
        <v>56</v>
      </c>
      <c r="K507" s="38" t="s">
        <v>114</v>
      </c>
      <c r="L507" s="39" t="s">
        <v>132</v>
      </c>
      <c r="M507" s="38">
        <v>40</v>
      </c>
      <c r="N507" s="69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7" s="417"/>
      <c r="P507" s="417"/>
      <c r="Q507" s="417"/>
      <c r="R507" s="41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IFERROR(IF(W507=0,"",ROUNDUP(W507/H507,0)*0.02175),"")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698</v>
      </c>
      <c r="B508" s="64" t="s">
        <v>699</v>
      </c>
      <c r="C508" s="37">
        <v>4301051510</v>
      </c>
      <c r="D508" s="415">
        <v>4640242180540</v>
      </c>
      <c r="E508" s="415"/>
      <c r="F508" s="63">
        <v>1.3</v>
      </c>
      <c r="G508" s="38">
        <v>6</v>
      </c>
      <c r="H508" s="63">
        <v>7.8</v>
      </c>
      <c r="I508" s="63">
        <v>8.3640000000000008</v>
      </c>
      <c r="J508" s="38">
        <v>56</v>
      </c>
      <c r="K508" s="38" t="s">
        <v>114</v>
      </c>
      <c r="L508" s="39" t="s">
        <v>79</v>
      </c>
      <c r="M508" s="38">
        <v>30</v>
      </c>
      <c r="N508" s="700" t="s">
        <v>700</v>
      </c>
      <c r="O508" s="417"/>
      <c r="P508" s="417"/>
      <c r="Q508" s="417"/>
      <c r="R508" s="41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IFERROR(IF(W508=0,"",ROUNDUP(W508/H508,0)*0.02175),"")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ht="27" customHeight="1" x14ac:dyDescent="0.25">
      <c r="A509" s="64" t="s">
        <v>701</v>
      </c>
      <c r="B509" s="64" t="s">
        <v>702</v>
      </c>
      <c r="C509" s="37">
        <v>4301051390</v>
      </c>
      <c r="D509" s="415">
        <v>4640242181233</v>
      </c>
      <c r="E509" s="415"/>
      <c r="F509" s="63">
        <v>0.3</v>
      </c>
      <c r="G509" s="38">
        <v>6</v>
      </c>
      <c r="H509" s="63">
        <v>1.8</v>
      </c>
      <c r="I509" s="63">
        <v>1.984</v>
      </c>
      <c r="J509" s="38">
        <v>234</v>
      </c>
      <c r="K509" s="38" t="s">
        <v>175</v>
      </c>
      <c r="L509" s="39" t="s">
        <v>79</v>
      </c>
      <c r="M509" s="38">
        <v>40</v>
      </c>
      <c r="N509" s="701" t="s">
        <v>703</v>
      </c>
      <c r="O509" s="417"/>
      <c r="P509" s="417"/>
      <c r="Q509" s="417"/>
      <c r="R509" s="418"/>
      <c r="S509" s="40" t="s">
        <v>48</v>
      </c>
      <c r="T509" s="40" t="s">
        <v>48</v>
      </c>
      <c r="U509" s="41" t="s">
        <v>0</v>
      </c>
      <c r="V509" s="59">
        <v>0</v>
      </c>
      <c r="W509" s="56">
        <f>IFERROR(IF(V509="",0,CEILING((V509/$H509),1)*$H509),"")</f>
        <v>0</v>
      </c>
      <c r="X509" s="42" t="str">
        <f>IFERROR(IF(W509=0,"",ROUNDUP(W509/H509,0)*0.00502),"")</f>
        <v/>
      </c>
      <c r="Y509" s="69" t="s">
        <v>48</v>
      </c>
      <c r="Z509" s="70" t="s">
        <v>48</v>
      </c>
      <c r="AD509" s="71"/>
      <c r="BA509" s="351" t="s">
        <v>66</v>
      </c>
    </row>
    <row r="510" spans="1:53" ht="27" customHeight="1" x14ac:dyDescent="0.25">
      <c r="A510" s="64" t="s">
        <v>704</v>
      </c>
      <c r="B510" s="64" t="s">
        <v>705</v>
      </c>
      <c r="C510" s="37">
        <v>4301051508</v>
      </c>
      <c r="D510" s="415">
        <v>4640242180557</v>
      </c>
      <c r="E510" s="415"/>
      <c r="F510" s="63">
        <v>0.5</v>
      </c>
      <c r="G510" s="38">
        <v>6</v>
      </c>
      <c r="H510" s="63">
        <v>3</v>
      </c>
      <c r="I510" s="63">
        <v>3.2839999999999998</v>
      </c>
      <c r="J510" s="38">
        <v>156</v>
      </c>
      <c r="K510" s="38" t="s">
        <v>80</v>
      </c>
      <c r="L510" s="39" t="s">
        <v>79</v>
      </c>
      <c r="M510" s="38">
        <v>30</v>
      </c>
      <c r="N510" s="703" t="s">
        <v>706</v>
      </c>
      <c r="O510" s="417"/>
      <c r="P510" s="417"/>
      <c r="Q510" s="417"/>
      <c r="R510" s="418"/>
      <c r="S510" s="40" t="s">
        <v>48</v>
      </c>
      <c r="T510" s="40" t="s">
        <v>48</v>
      </c>
      <c r="U510" s="41" t="s">
        <v>0</v>
      </c>
      <c r="V510" s="59">
        <v>0</v>
      </c>
      <c r="W510" s="56">
        <f>IFERROR(IF(V510="",0,CEILING((V510/$H510),1)*$H510),"")</f>
        <v>0</v>
      </c>
      <c r="X510" s="42" t="str">
        <f>IFERROR(IF(W510=0,"",ROUNDUP(W510/H510,0)*0.00753),"")</f>
        <v/>
      </c>
      <c r="Y510" s="69" t="s">
        <v>48</v>
      </c>
      <c r="Z510" s="70" t="s">
        <v>48</v>
      </c>
      <c r="AD510" s="71"/>
      <c r="BA510" s="352" t="s">
        <v>66</v>
      </c>
    </row>
    <row r="511" spans="1:53" ht="27" customHeight="1" x14ac:dyDescent="0.25">
      <c r="A511" s="64" t="s">
        <v>707</v>
      </c>
      <c r="B511" s="64" t="s">
        <v>708</v>
      </c>
      <c r="C511" s="37">
        <v>4301051448</v>
      </c>
      <c r="D511" s="415">
        <v>4640242181226</v>
      </c>
      <c r="E511" s="415"/>
      <c r="F511" s="63">
        <v>0.3</v>
      </c>
      <c r="G511" s="38">
        <v>6</v>
      </c>
      <c r="H511" s="63">
        <v>1.8</v>
      </c>
      <c r="I511" s="63">
        <v>1.972</v>
      </c>
      <c r="J511" s="38">
        <v>234</v>
      </c>
      <c r="K511" s="38" t="s">
        <v>175</v>
      </c>
      <c r="L511" s="39" t="s">
        <v>79</v>
      </c>
      <c r="M511" s="38">
        <v>30</v>
      </c>
      <c r="N511" s="704" t="s">
        <v>709</v>
      </c>
      <c r="O511" s="417"/>
      <c r="P511" s="417"/>
      <c r="Q511" s="417"/>
      <c r="R511" s="418"/>
      <c r="S511" s="40" t="s">
        <v>48</v>
      </c>
      <c r="T511" s="40" t="s">
        <v>48</v>
      </c>
      <c r="U511" s="41" t="s">
        <v>0</v>
      </c>
      <c r="V511" s="59">
        <v>0</v>
      </c>
      <c r="W511" s="56">
        <f>IFERROR(IF(V511="",0,CEILING((V511/$H511),1)*$H511),"")</f>
        <v>0</v>
      </c>
      <c r="X511" s="42" t="str">
        <f>IFERROR(IF(W511=0,"",ROUNDUP(W511/H511,0)*0.00502),"")</f>
        <v/>
      </c>
      <c r="Y511" s="69" t="s">
        <v>48</v>
      </c>
      <c r="Z511" s="70" t="s">
        <v>48</v>
      </c>
      <c r="AD511" s="71"/>
      <c r="BA511" s="353" t="s">
        <v>66</v>
      </c>
    </row>
    <row r="512" spans="1:53" x14ac:dyDescent="0.2">
      <c r="A512" s="422"/>
      <c r="B512" s="422"/>
      <c r="C512" s="422"/>
      <c r="D512" s="422"/>
      <c r="E512" s="422"/>
      <c r="F512" s="422"/>
      <c r="G512" s="422"/>
      <c r="H512" s="422"/>
      <c r="I512" s="422"/>
      <c r="J512" s="422"/>
      <c r="K512" s="422"/>
      <c r="L512" s="422"/>
      <c r="M512" s="423"/>
      <c r="N512" s="419" t="s">
        <v>43</v>
      </c>
      <c r="O512" s="420"/>
      <c r="P512" s="420"/>
      <c r="Q512" s="420"/>
      <c r="R512" s="420"/>
      <c r="S512" s="420"/>
      <c r="T512" s="421"/>
      <c r="U512" s="43" t="s">
        <v>42</v>
      </c>
      <c r="V512" s="44">
        <f>IFERROR(V507/H507,"0")+IFERROR(V508/H508,"0")+IFERROR(V509/H509,"0")+IFERROR(V510/H510,"0")+IFERROR(V511/H511,"0")</f>
        <v>0</v>
      </c>
      <c r="W512" s="44">
        <f>IFERROR(W507/H507,"0")+IFERROR(W508/H508,"0")+IFERROR(W509/H509,"0")+IFERROR(W510/H510,"0")+IFERROR(W511/H511,"0")</f>
        <v>0</v>
      </c>
      <c r="X512" s="44">
        <f>IFERROR(IF(X507="",0,X507),"0")+IFERROR(IF(X508="",0,X508),"0")+IFERROR(IF(X509="",0,X509),"0")+IFERROR(IF(X510="",0,X510),"0")+IFERROR(IF(X511="",0,X511),"0")</f>
        <v>0</v>
      </c>
      <c r="Y512" s="68"/>
      <c r="Z512" s="68"/>
    </row>
    <row r="513" spans="1:29" x14ac:dyDescent="0.2">
      <c r="A513" s="422"/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3"/>
      <c r="N513" s="419" t="s">
        <v>43</v>
      </c>
      <c r="O513" s="420"/>
      <c r="P513" s="420"/>
      <c r="Q513" s="420"/>
      <c r="R513" s="420"/>
      <c r="S513" s="420"/>
      <c r="T513" s="421"/>
      <c r="U513" s="43" t="s">
        <v>0</v>
      </c>
      <c r="V513" s="44">
        <f>IFERROR(SUM(V507:V511),"0")</f>
        <v>0</v>
      </c>
      <c r="W513" s="44">
        <f>IFERROR(SUM(W507:W511),"0")</f>
        <v>0</v>
      </c>
      <c r="X513" s="43"/>
      <c r="Y513" s="68"/>
      <c r="Z513" s="68"/>
    </row>
    <row r="514" spans="1:29" ht="15" customHeight="1" x14ac:dyDescent="0.2">
      <c r="A514" s="422"/>
      <c r="B514" s="422"/>
      <c r="C514" s="422"/>
      <c r="D514" s="422"/>
      <c r="E514" s="422"/>
      <c r="F514" s="422"/>
      <c r="G514" s="422"/>
      <c r="H514" s="422"/>
      <c r="I514" s="422"/>
      <c r="J514" s="422"/>
      <c r="K514" s="422"/>
      <c r="L514" s="422"/>
      <c r="M514" s="708"/>
      <c r="N514" s="705" t="s">
        <v>36</v>
      </c>
      <c r="O514" s="706"/>
      <c r="P514" s="706"/>
      <c r="Q514" s="706"/>
      <c r="R514" s="706"/>
      <c r="S514" s="706"/>
      <c r="T514" s="707"/>
      <c r="U514" s="43" t="s">
        <v>0</v>
      </c>
      <c r="V514" s="44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0</v>
      </c>
      <c r="W514" s="44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0</v>
      </c>
      <c r="X514" s="43"/>
      <c r="Y514" s="68"/>
      <c r="Z514" s="68"/>
    </row>
    <row r="515" spans="1:29" x14ac:dyDescent="0.2">
      <c r="A515" s="422"/>
      <c r="B515" s="422"/>
      <c r="C515" s="422"/>
      <c r="D515" s="422"/>
      <c r="E515" s="422"/>
      <c r="F515" s="422"/>
      <c r="G515" s="422"/>
      <c r="H515" s="422"/>
      <c r="I515" s="422"/>
      <c r="J515" s="422"/>
      <c r="K515" s="422"/>
      <c r="L515" s="422"/>
      <c r="M515" s="708"/>
      <c r="N515" s="705" t="s">
        <v>37</v>
      </c>
      <c r="O515" s="706"/>
      <c r="P515" s="706"/>
      <c r="Q515" s="706"/>
      <c r="R515" s="706"/>
      <c r="S515" s="706"/>
      <c r="T515" s="707"/>
      <c r="U515" s="43" t="s">
        <v>0</v>
      </c>
      <c r="V515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>0</v>
      </c>
      <c r="W515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>0</v>
      </c>
      <c r="X515" s="43"/>
      <c r="Y515" s="68"/>
      <c r="Z515" s="68"/>
    </row>
    <row r="516" spans="1:29" x14ac:dyDescent="0.2">
      <c r="A516" s="422"/>
      <c r="B516" s="422"/>
      <c r="C516" s="422"/>
      <c r="D516" s="422"/>
      <c r="E516" s="422"/>
      <c r="F516" s="422"/>
      <c r="G516" s="422"/>
      <c r="H516" s="422"/>
      <c r="I516" s="422"/>
      <c r="J516" s="422"/>
      <c r="K516" s="422"/>
      <c r="L516" s="422"/>
      <c r="M516" s="708"/>
      <c r="N516" s="705" t="s">
        <v>38</v>
      </c>
      <c r="O516" s="706"/>
      <c r="P516" s="706"/>
      <c r="Q516" s="706"/>
      <c r="R516" s="706"/>
      <c r="S516" s="706"/>
      <c r="T516" s="707"/>
      <c r="U516" s="43" t="s">
        <v>23</v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>0</v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>0</v>
      </c>
      <c r="X516" s="43"/>
      <c r="Y516" s="68"/>
      <c r="Z516" s="68"/>
    </row>
    <row r="517" spans="1:29" x14ac:dyDescent="0.2">
      <c r="A517" s="422"/>
      <c r="B517" s="422"/>
      <c r="C517" s="422"/>
      <c r="D517" s="422"/>
      <c r="E517" s="422"/>
      <c r="F517" s="422"/>
      <c r="G517" s="422"/>
      <c r="H517" s="422"/>
      <c r="I517" s="422"/>
      <c r="J517" s="422"/>
      <c r="K517" s="422"/>
      <c r="L517" s="422"/>
      <c r="M517" s="708"/>
      <c r="N517" s="705" t="s">
        <v>39</v>
      </c>
      <c r="O517" s="706"/>
      <c r="P517" s="706"/>
      <c r="Q517" s="706"/>
      <c r="R517" s="706"/>
      <c r="S517" s="706"/>
      <c r="T517" s="707"/>
      <c r="U517" s="43" t="s">
        <v>0</v>
      </c>
      <c r="V517" s="44">
        <f>GrossWeightTotal+PalletQtyTotal*25</f>
        <v>0</v>
      </c>
      <c r="W517" s="44">
        <f>GrossWeightTotalR+PalletQtyTotalR*25</f>
        <v>0</v>
      </c>
      <c r="X517" s="43"/>
      <c r="Y517" s="68"/>
      <c r="Z517" s="68"/>
    </row>
    <row r="518" spans="1:29" x14ac:dyDescent="0.2">
      <c r="A518" s="422"/>
      <c r="B518" s="422"/>
      <c r="C518" s="422"/>
      <c r="D518" s="422"/>
      <c r="E518" s="422"/>
      <c r="F518" s="422"/>
      <c r="G518" s="422"/>
      <c r="H518" s="422"/>
      <c r="I518" s="422"/>
      <c r="J518" s="422"/>
      <c r="K518" s="422"/>
      <c r="L518" s="422"/>
      <c r="M518" s="708"/>
      <c r="N518" s="705" t="s">
        <v>40</v>
      </c>
      <c r="O518" s="706"/>
      <c r="P518" s="706"/>
      <c r="Q518" s="706"/>
      <c r="R518" s="706"/>
      <c r="S518" s="706"/>
      <c r="T518" s="707"/>
      <c r="U518" s="43" t="s">
        <v>23</v>
      </c>
      <c r="V518" s="44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>0</v>
      </c>
      <c r="W518" s="44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>0</v>
      </c>
      <c r="X518" s="43"/>
      <c r="Y518" s="68"/>
      <c r="Z518" s="68"/>
    </row>
    <row r="519" spans="1:29" ht="14.25" x14ac:dyDescent="0.2">
      <c r="A519" s="422"/>
      <c r="B519" s="422"/>
      <c r="C519" s="422"/>
      <c r="D519" s="422"/>
      <c r="E519" s="422"/>
      <c r="F519" s="422"/>
      <c r="G519" s="422"/>
      <c r="H519" s="422"/>
      <c r="I519" s="422"/>
      <c r="J519" s="422"/>
      <c r="K519" s="422"/>
      <c r="L519" s="422"/>
      <c r="M519" s="708"/>
      <c r="N519" s="705" t="s">
        <v>41</v>
      </c>
      <c r="O519" s="706"/>
      <c r="P519" s="706"/>
      <c r="Q519" s="706"/>
      <c r="R519" s="706"/>
      <c r="S519" s="706"/>
      <c r="T519" s="707"/>
      <c r="U519" s="46" t="s">
        <v>54</v>
      </c>
      <c r="V519" s="43"/>
      <c r="W519" s="43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>0</v>
      </c>
      <c r="Y519" s="68"/>
      <c r="Z519" s="68"/>
    </row>
    <row r="520" spans="1:29" ht="13.5" thickBot="1" x14ac:dyDescent="0.25"/>
    <row r="521" spans="1:29" ht="27" thickTop="1" thickBot="1" x14ac:dyDescent="0.25">
      <c r="A521" s="47" t="s">
        <v>9</v>
      </c>
      <c r="B521" s="72" t="s">
        <v>75</v>
      </c>
      <c r="C521" s="702" t="s">
        <v>108</v>
      </c>
      <c r="D521" s="702" t="s">
        <v>108</v>
      </c>
      <c r="E521" s="702" t="s">
        <v>108</v>
      </c>
      <c r="F521" s="702" t="s">
        <v>108</v>
      </c>
      <c r="G521" s="702" t="s">
        <v>237</v>
      </c>
      <c r="H521" s="702" t="s">
        <v>237</v>
      </c>
      <c r="I521" s="702" t="s">
        <v>237</v>
      </c>
      <c r="J521" s="702" t="s">
        <v>237</v>
      </c>
      <c r="K521" s="709"/>
      <c r="L521" s="702" t="s">
        <v>237</v>
      </c>
      <c r="M521" s="702" t="s">
        <v>237</v>
      </c>
      <c r="N521" s="702" t="s">
        <v>237</v>
      </c>
      <c r="O521" s="702" t="s">
        <v>237</v>
      </c>
      <c r="P521" s="72" t="s">
        <v>472</v>
      </c>
      <c r="Q521" s="702" t="s">
        <v>476</v>
      </c>
      <c r="R521" s="702" t="s">
        <v>476</v>
      </c>
      <c r="S521" s="702" t="s">
        <v>529</v>
      </c>
      <c r="T521" s="702" t="s">
        <v>529</v>
      </c>
      <c r="U521" s="72" t="s">
        <v>603</v>
      </c>
      <c r="V521" s="72" t="s">
        <v>658</v>
      </c>
      <c r="Z521" s="61"/>
      <c r="AC521" s="1"/>
    </row>
    <row r="522" spans="1:29" ht="14.25" customHeight="1" thickTop="1" x14ac:dyDescent="0.2">
      <c r="A522" s="710" t="s">
        <v>10</v>
      </c>
      <c r="B522" s="702" t="s">
        <v>75</v>
      </c>
      <c r="C522" s="702" t="s">
        <v>109</v>
      </c>
      <c r="D522" s="702" t="s">
        <v>117</v>
      </c>
      <c r="E522" s="702" t="s">
        <v>108</v>
      </c>
      <c r="F522" s="702" t="s">
        <v>229</v>
      </c>
      <c r="G522" s="702" t="s">
        <v>238</v>
      </c>
      <c r="H522" s="702" t="s">
        <v>245</v>
      </c>
      <c r="I522" s="702" t="s">
        <v>264</v>
      </c>
      <c r="J522" s="702" t="s">
        <v>323</v>
      </c>
      <c r="K522" s="1"/>
      <c r="L522" s="702" t="s">
        <v>344</v>
      </c>
      <c r="M522" s="702" t="s">
        <v>363</v>
      </c>
      <c r="N522" s="702" t="s">
        <v>441</v>
      </c>
      <c r="O522" s="702" t="s">
        <v>459</v>
      </c>
      <c r="P522" s="702" t="s">
        <v>473</v>
      </c>
      <c r="Q522" s="702" t="s">
        <v>477</v>
      </c>
      <c r="R522" s="702" t="s">
        <v>504</v>
      </c>
      <c r="S522" s="702" t="s">
        <v>530</v>
      </c>
      <c r="T522" s="702" t="s">
        <v>579</v>
      </c>
      <c r="U522" s="702" t="s">
        <v>603</v>
      </c>
      <c r="V522" s="702" t="s">
        <v>659</v>
      </c>
      <c r="Z522" s="61"/>
      <c r="AC522" s="1"/>
    </row>
    <row r="523" spans="1:29" ht="13.5" thickBot="1" x14ac:dyDescent="0.25">
      <c r="A523" s="711"/>
      <c r="B523" s="702"/>
      <c r="C523" s="702"/>
      <c r="D523" s="702"/>
      <c r="E523" s="702"/>
      <c r="F523" s="702"/>
      <c r="G523" s="702"/>
      <c r="H523" s="702"/>
      <c r="I523" s="702"/>
      <c r="J523" s="702"/>
      <c r="K523" s="1"/>
      <c r="L523" s="702"/>
      <c r="M523" s="702"/>
      <c r="N523" s="702"/>
      <c r="O523" s="702"/>
      <c r="P523" s="702"/>
      <c r="Q523" s="702"/>
      <c r="R523" s="702"/>
      <c r="S523" s="702"/>
      <c r="T523" s="702"/>
      <c r="U523" s="702"/>
      <c r="V523" s="702"/>
      <c r="Z523" s="61"/>
      <c r="AC523" s="1"/>
    </row>
    <row r="524" spans="1:29" ht="18" thickTop="1" thickBot="1" x14ac:dyDescent="0.25">
      <c r="A524" s="47" t="s">
        <v>13</v>
      </c>
      <c r="B524" s="53">
        <f>IFERROR(W22*1,"0")+IFERROR(W26*1,"0")+IFERROR(W27*1,"0")+IFERROR(W28*1,"0")+IFERROR(W29*1,"0")+IFERROR(W30*1,"0")+IFERROR(W31*1,"0")+IFERROR(W32*1,"0")+IFERROR(W36*1,"0")+IFERROR(W40*1,"0")+IFERROR(W44*1,"0")</f>
        <v>0</v>
      </c>
      <c r="C524" s="53">
        <f>IFERROR(W50*1,"0")+IFERROR(W51*1,"0")</f>
        <v>0</v>
      </c>
      <c r="D524" s="53">
        <f>IFERROR(W56*1,"0")+IFERROR(W57*1,"0")+IFERROR(W58*1,"0")+IFERROR(W59*1,"0")</f>
        <v>0</v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0</v>
      </c>
      <c r="F524" s="53">
        <f>IFERROR(W132*1,"0")+IFERROR(W133*1,"0")+IFERROR(W134*1,"0")+IFERROR(W135*1,"0")</f>
        <v>0</v>
      </c>
      <c r="G524" s="53">
        <f>IFERROR(W141*1,"0")+IFERROR(W142*1,"0")+IFERROR(W143*1,"0")</f>
        <v>0</v>
      </c>
      <c r="H524" s="53">
        <f>IFERROR(W148*1,"0")+IFERROR(W149*1,"0")+IFERROR(W150*1,"0")+IFERROR(W151*1,"0")+IFERROR(W152*1,"0")+IFERROR(W153*1,"0")+IFERROR(W154*1,"0")+IFERROR(W155*1,"0")+IFERROR(W156*1,"0")</f>
        <v>0</v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0</v>
      </c>
      <c r="J524" s="53">
        <f>IFERROR(W206*1,"0")+IFERROR(W207*1,"0")+IFERROR(W208*1,"0")+IFERROR(W209*1,"0")+IFERROR(W210*1,"0")+IFERROR(W211*1,"0")+IFERROR(W215*1,"0")</f>
        <v>0</v>
      </c>
      <c r="K524" s="1"/>
      <c r="L524" s="53">
        <f>IFERROR(W220*1,"0")+IFERROR(W221*1,"0")+IFERROR(W222*1,"0")+IFERROR(W223*1,"0")+IFERROR(W224*1,"0")+IFERROR(W225*1,"0")</f>
        <v>0</v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4" s="53">
        <f>IFERROR(W289*1,"0")+IFERROR(W290*1,"0")+IFERROR(W291*1,"0")+IFERROR(W292*1,"0")+IFERROR(W293*1,"0")+IFERROR(W294*1,"0")+IFERROR(W295*1,"0")+IFERROR(W296*1,"0")+IFERROR(W300*1,"0")+IFERROR(W301*1,"0")</f>
        <v>0</v>
      </c>
      <c r="O524" s="53">
        <f>IFERROR(W306*1,"0")+IFERROR(W310*1,"0")+IFERROR(W311*1,"0")+IFERROR(W312*1,"0")+IFERROR(W316*1,"0")+IFERROR(W320*1,"0")</f>
        <v>0</v>
      </c>
      <c r="P524" s="53">
        <f>IFERROR(W326*1,"0")</f>
        <v>0</v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0</v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0</v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>0</v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>0</v>
      </c>
      <c r="Z524" s="61"/>
      <c r="AC524" s="1"/>
    </row>
  </sheetData>
  <sheetProtection algorithmName="SHA-512" hashValue="+gpUZVBDmeTuHl1SQsS3koiM4JXIlNO67+IUQJbLwg7OjMfTBqG6YCnI+cZHIWwvsCuvDdC28FJ5TVZq8Uo/5g==" saltValue="plme/7u4h+iUoRHTkWYNyg==" spinCount="100000" sheet="1" objects="1" scenarios="1" sort="0" autoFilter="0" pivotTables="0"/>
  <autoFilter ref="B18:X51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5">
    <mergeCell ref="U522:U523"/>
    <mergeCell ref="V522:V523"/>
    <mergeCell ref="C521:F521"/>
    <mergeCell ref="G521:O521"/>
    <mergeCell ref="Q521:R521"/>
    <mergeCell ref="S521:T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L522:L523"/>
    <mergeCell ref="M522:M523"/>
    <mergeCell ref="N522:N523"/>
    <mergeCell ref="O522:O523"/>
    <mergeCell ref="P522:P523"/>
    <mergeCell ref="Q522:Q523"/>
    <mergeCell ref="R522:R523"/>
    <mergeCell ref="S522:S523"/>
    <mergeCell ref="T522:T523"/>
    <mergeCell ref="D510:E510"/>
    <mergeCell ref="N510:R510"/>
    <mergeCell ref="D511:E511"/>
    <mergeCell ref="N511:R511"/>
    <mergeCell ref="N512:T512"/>
    <mergeCell ref="A512:M513"/>
    <mergeCell ref="N513:T513"/>
    <mergeCell ref="N514:T514"/>
    <mergeCell ref="A514:M519"/>
    <mergeCell ref="N515:T515"/>
    <mergeCell ref="N516:T516"/>
    <mergeCell ref="N517:T517"/>
    <mergeCell ref="N518:T518"/>
    <mergeCell ref="N519:T519"/>
    <mergeCell ref="N504:T504"/>
    <mergeCell ref="A504:M505"/>
    <mergeCell ref="N505:T505"/>
    <mergeCell ref="A506:X506"/>
    <mergeCell ref="D507:E507"/>
    <mergeCell ref="N507:R507"/>
    <mergeCell ref="D508:E508"/>
    <mergeCell ref="N508:R508"/>
    <mergeCell ref="D509:E509"/>
    <mergeCell ref="N509:R509"/>
    <mergeCell ref="A499:X499"/>
    <mergeCell ref="D500:E500"/>
    <mergeCell ref="N500:R500"/>
    <mergeCell ref="D501:E501"/>
    <mergeCell ref="N501:R501"/>
    <mergeCell ref="D502:E502"/>
    <mergeCell ref="N502:R502"/>
    <mergeCell ref="D503:E503"/>
    <mergeCell ref="N503:R503"/>
    <mergeCell ref="A493:X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D488:E488"/>
    <mergeCell ref="N488:R488"/>
    <mergeCell ref="D489:E489"/>
    <mergeCell ref="N489:R489"/>
    <mergeCell ref="D490:E490"/>
    <mergeCell ref="N490:R490"/>
    <mergeCell ref="N491:T491"/>
    <mergeCell ref="A491:M492"/>
    <mergeCell ref="N492:T492"/>
    <mergeCell ref="N481:T481"/>
    <mergeCell ref="A481:M482"/>
    <mergeCell ref="N482:T482"/>
    <mergeCell ref="A483:X483"/>
    <mergeCell ref="A484:X484"/>
    <mergeCell ref="A485:X485"/>
    <mergeCell ref="D486:E486"/>
    <mergeCell ref="N486:R486"/>
    <mergeCell ref="D487:E487"/>
    <mergeCell ref="N487:R487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D480:E480"/>
    <mergeCell ref="N480:R480"/>
    <mergeCell ref="D470:E470"/>
    <mergeCell ref="N470:R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A464:X464"/>
    <mergeCell ref="D465:E465"/>
    <mergeCell ref="N465:R465"/>
    <mergeCell ref="D466:E466"/>
    <mergeCell ref="N466:R466"/>
    <mergeCell ref="N467:T467"/>
    <mergeCell ref="A467:M468"/>
    <mergeCell ref="N468:T468"/>
    <mergeCell ref="A469:X469"/>
    <mergeCell ref="D459:E459"/>
    <mergeCell ref="N459:R459"/>
    <mergeCell ref="D460:E460"/>
    <mergeCell ref="N460:R460"/>
    <mergeCell ref="D461:E461"/>
    <mergeCell ref="N461:R461"/>
    <mergeCell ref="N462:T462"/>
    <mergeCell ref="A462:M463"/>
    <mergeCell ref="N463:T46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A442:X442"/>
    <mergeCell ref="D443:E443"/>
    <mergeCell ref="N443:R443"/>
    <mergeCell ref="N444:T444"/>
    <mergeCell ref="A444:M445"/>
    <mergeCell ref="N445:T445"/>
    <mergeCell ref="A446:X446"/>
    <mergeCell ref="A447:X447"/>
    <mergeCell ref="A448:X448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N440:T440"/>
    <mergeCell ref="A440:M441"/>
    <mergeCell ref="N441:T441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24:E424"/>
    <mergeCell ref="N424:R424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A423:X423"/>
    <mergeCell ref="A412:X412"/>
    <mergeCell ref="D413:E413"/>
    <mergeCell ref="N413:R413"/>
    <mergeCell ref="N414:T414"/>
    <mergeCell ref="A414:M415"/>
    <mergeCell ref="N415:T415"/>
    <mergeCell ref="A416:X416"/>
    <mergeCell ref="D417:E417"/>
    <mergeCell ref="N417:R417"/>
    <mergeCell ref="D407:E407"/>
    <mergeCell ref="N407:R407"/>
    <mergeCell ref="D408:E408"/>
    <mergeCell ref="N408:R408"/>
    <mergeCell ref="D409:E409"/>
    <mergeCell ref="N409:R409"/>
    <mergeCell ref="N410:T410"/>
    <mergeCell ref="A410:M411"/>
    <mergeCell ref="N411:T411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A378:X378"/>
    <mergeCell ref="D379:E379"/>
    <mergeCell ref="N379:R379"/>
    <mergeCell ref="N380:T380"/>
    <mergeCell ref="A380:M381"/>
    <mergeCell ref="N381:T381"/>
    <mergeCell ref="A382:X382"/>
    <mergeCell ref="A383:X383"/>
    <mergeCell ref="A384:X384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66:X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N364:T364"/>
    <mergeCell ref="A364:M365"/>
    <mergeCell ref="N365:T365"/>
    <mergeCell ref="D354:E354"/>
    <mergeCell ref="N354:R354"/>
    <mergeCell ref="N355:T355"/>
    <mergeCell ref="A355:M356"/>
    <mergeCell ref="N356:T356"/>
    <mergeCell ref="A357:X357"/>
    <mergeCell ref="A358:X358"/>
    <mergeCell ref="D359:E359"/>
    <mergeCell ref="N359:R359"/>
    <mergeCell ref="A348:X348"/>
    <mergeCell ref="D349:E349"/>
    <mergeCell ref="N349:R349"/>
    <mergeCell ref="D350:E350"/>
    <mergeCell ref="N350:R350"/>
    <mergeCell ref="N351:T351"/>
    <mergeCell ref="A351:M352"/>
    <mergeCell ref="N352:T352"/>
    <mergeCell ref="A353:X353"/>
    <mergeCell ref="A342:X342"/>
    <mergeCell ref="D343:E343"/>
    <mergeCell ref="N343:R343"/>
    <mergeCell ref="D344:E344"/>
    <mergeCell ref="N344:R344"/>
    <mergeCell ref="D345:E345"/>
    <mergeCell ref="N345:R345"/>
    <mergeCell ref="N346:T346"/>
    <mergeCell ref="A346:M347"/>
    <mergeCell ref="N347:T347"/>
    <mergeCell ref="D336:E336"/>
    <mergeCell ref="N336:R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30:X330"/>
    <mergeCell ref="A331:X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A323:X323"/>
    <mergeCell ref="A324:X324"/>
    <mergeCell ref="A325:X325"/>
    <mergeCell ref="D326:E326"/>
    <mergeCell ref="N326:R326"/>
    <mergeCell ref="N327:T327"/>
    <mergeCell ref="A327:M328"/>
    <mergeCell ref="N328:T328"/>
    <mergeCell ref="A329:X329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58:X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47:X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A229:X229"/>
    <mergeCell ref="D230:E230"/>
    <mergeCell ref="N230:R230"/>
    <mergeCell ref="D231:E231"/>
    <mergeCell ref="N231:R231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A214:X214"/>
    <mergeCell ref="D215:E215"/>
    <mergeCell ref="N215:R215"/>
    <mergeCell ref="N216:T216"/>
    <mergeCell ref="A216:M217"/>
    <mergeCell ref="N217:T217"/>
    <mergeCell ref="A218:X218"/>
    <mergeCell ref="A219:X219"/>
    <mergeCell ref="D220:E220"/>
    <mergeCell ref="N220:R220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N202:T202"/>
    <mergeCell ref="A202:M203"/>
    <mergeCell ref="N203:T203"/>
    <mergeCell ref="A204:X204"/>
    <mergeCell ref="A205:X205"/>
    <mergeCell ref="D206:E206"/>
    <mergeCell ref="N206:R206"/>
    <mergeCell ref="D207:E207"/>
    <mergeCell ref="N207:R207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192:E192"/>
    <mergeCell ref="N192:R192"/>
    <mergeCell ref="D193:E193"/>
    <mergeCell ref="N193:R193"/>
    <mergeCell ref="D194:E194"/>
    <mergeCell ref="N194:R194"/>
    <mergeCell ref="N195:T195"/>
    <mergeCell ref="A195:M196"/>
    <mergeCell ref="N196:T19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A177:X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N175:T175"/>
    <mergeCell ref="A175:M176"/>
    <mergeCell ref="N176:T176"/>
    <mergeCell ref="A165:X165"/>
    <mergeCell ref="D166:E166"/>
    <mergeCell ref="N166:R166"/>
    <mergeCell ref="D167:E167"/>
    <mergeCell ref="N167:R167"/>
    <mergeCell ref="N168:T168"/>
    <mergeCell ref="A168:M169"/>
    <mergeCell ref="N169:T169"/>
    <mergeCell ref="A170:X170"/>
    <mergeCell ref="A159:X159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D154:E154"/>
    <mergeCell ref="N154:R154"/>
    <mergeCell ref="D155:E155"/>
    <mergeCell ref="N155:R155"/>
    <mergeCell ref="D156:E156"/>
    <mergeCell ref="N156:R156"/>
    <mergeCell ref="N157:T157"/>
    <mergeCell ref="A157:M158"/>
    <mergeCell ref="N158:T15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D142:E142"/>
    <mergeCell ref="N142:R142"/>
    <mergeCell ref="A130:X130"/>
    <mergeCell ref="A131:X131"/>
    <mergeCell ref="D132:E132"/>
    <mergeCell ref="N132:R132"/>
    <mergeCell ref="D133:E133"/>
    <mergeCell ref="N133:R133"/>
    <mergeCell ref="D134:E134"/>
    <mergeCell ref="N134:R134"/>
    <mergeCell ref="D135:E135"/>
    <mergeCell ref="N135:R135"/>
    <mergeCell ref="D125:E125"/>
    <mergeCell ref="N125:R125"/>
    <mergeCell ref="D126:E126"/>
    <mergeCell ref="N126:R126"/>
    <mergeCell ref="D127:E127"/>
    <mergeCell ref="N127:R127"/>
    <mergeCell ref="N128:T128"/>
    <mergeCell ref="A128:M129"/>
    <mergeCell ref="N129:T12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89:E89"/>
    <mergeCell ref="N89:R89"/>
    <mergeCell ref="D90:E90"/>
    <mergeCell ref="N90:R90"/>
    <mergeCell ref="D91:E91"/>
    <mergeCell ref="N91:R91"/>
    <mergeCell ref="N92:T92"/>
    <mergeCell ref="A92:M93"/>
    <mergeCell ref="N93:T93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4" t="s">
        <v>711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712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713</v>
      </c>
      <c r="C6" s="54" t="s">
        <v>714</v>
      </c>
      <c r="D6" s="54" t="s">
        <v>715</v>
      </c>
      <c r="E6" s="54" t="s">
        <v>48</v>
      </c>
    </row>
    <row r="7" spans="2:8" x14ac:dyDescent="0.2">
      <c r="B7" s="54" t="s">
        <v>716</v>
      </c>
      <c r="C7" s="54" t="s">
        <v>717</v>
      </c>
      <c r="D7" s="54" t="s">
        <v>718</v>
      </c>
      <c r="E7" s="54" t="s">
        <v>48</v>
      </c>
    </row>
    <row r="9" spans="2:8" x14ac:dyDescent="0.2">
      <c r="B9" s="54" t="s">
        <v>719</v>
      </c>
      <c r="C9" s="54" t="s">
        <v>714</v>
      </c>
      <c r="D9" s="54" t="s">
        <v>48</v>
      </c>
      <c r="E9" s="54" t="s">
        <v>48</v>
      </c>
    </row>
    <row r="11" spans="2:8" x14ac:dyDescent="0.2">
      <c r="B11" s="54" t="s">
        <v>719</v>
      </c>
      <c r="C11" s="54" t="s">
        <v>717</v>
      </c>
      <c r="D11" s="54" t="s">
        <v>48</v>
      </c>
      <c r="E11" s="54" t="s">
        <v>48</v>
      </c>
    </row>
    <row r="13" spans="2:8" x14ac:dyDescent="0.2">
      <c r="B13" s="54" t="s">
        <v>720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721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722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723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724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725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726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727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728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729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730</v>
      </c>
      <c r="C23" s="54" t="s">
        <v>48</v>
      </c>
      <c r="D23" s="54" t="s">
        <v>48</v>
      </c>
      <c r="E23" s="54" t="s">
        <v>48</v>
      </c>
    </row>
  </sheetData>
  <sheetProtection algorithmName="SHA-512" hashValue="nVEjwjcFb0OIq+7WIt0lZB6Dv2INPgaP3s+BgMxoh6T3/A7xNh2Napff/R7V1NB88dsNcaLDb2S2IreSCCVakg==" saltValue="b2V2ka9IR6LZmTmjtyiBE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1167</vt:i4>
      </vt:variant>
    </vt:vector>
  </HeadingPairs>
  <TitlesOfParts>
    <vt:vector size="11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2024-03-13T05:50:50Z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