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124DB7FC-8F8E-4CD8-B283-B2935ED979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2" l="1"/>
  <c r="W553" i="2"/>
  <c r="BN552" i="2"/>
  <c r="BL552" i="2"/>
  <c r="X552" i="2"/>
  <c r="BN551" i="2"/>
  <c r="BM551" i="2"/>
  <c r="BL551" i="2"/>
  <c r="Y551" i="2"/>
  <c r="X551" i="2"/>
  <c r="BO551" i="2" s="1"/>
  <c r="BN550" i="2"/>
  <c r="BL550" i="2"/>
  <c r="X550" i="2"/>
  <c r="BN549" i="2"/>
  <c r="BM549" i="2"/>
  <c r="BL549" i="2"/>
  <c r="Y549" i="2"/>
  <c r="X549" i="2"/>
  <c r="BO549" i="2" s="1"/>
  <c r="W547" i="2"/>
  <c r="W546" i="2"/>
  <c r="BN545" i="2"/>
  <c r="BL545" i="2"/>
  <c r="X545" i="2"/>
  <c r="BN544" i="2"/>
  <c r="BL544" i="2"/>
  <c r="X544" i="2"/>
  <c r="BO544" i="2" s="1"/>
  <c r="BN543" i="2"/>
  <c r="BL543" i="2"/>
  <c r="X543" i="2"/>
  <c r="BN542" i="2"/>
  <c r="BL542" i="2"/>
  <c r="X542" i="2"/>
  <c r="BO542" i="2" s="1"/>
  <c r="BN541" i="2"/>
  <c r="BL541" i="2"/>
  <c r="X541" i="2"/>
  <c r="W539" i="2"/>
  <c r="W538" i="2"/>
  <c r="BN537" i="2"/>
  <c r="BL537" i="2"/>
  <c r="Y537" i="2"/>
  <c r="X537" i="2"/>
  <c r="BM537" i="2" s="1"/>
  <c r="BO536" i="2"/>
  <c r="BN536" i="2"/>
  <c r="BL536" i="2"/>
  <c r="X536" i="2"/>
  <c r="BN535" i="2"/>
  <c r="BL535" i="2"/>
  <c r="Y535" i="2"/>
  <c r="X535" i="2"/>
  <c r="BM535" i="2" s="1"/>
  <c r="BO534" i="2"/>
  <c r="BN534" i="2"/>
  <c r="BL534" i="2"/>
  <c r="X534" i="2"/>
  <c r="BN533" i="2"/>
  <c r="BL533" i="2"/>
  <c r="Y533" i="2"/>
  <c r="X533" i="2"/>
  <c r="BM533" i="2" s="1"/>
  <c r="O533" i="2"/>
  <c r="BN532" i="2"/>
  <c r="BL532" i="2"/>
  <c r="X532" i="2"/>
  <c r="W530" i="2"/>
  <c r="W529" i="2"/>
  <c r="BN528" i="2"/>
  <c r="BL528" i="2"/>
  <c r="Y528" i="2"/>
  <c r="X528" i="2"/>
  <c r="BM528" i="2" s="1"/>
  <c r="BO527" i="2"/>
  <c r="BN527" i="2"/>
  <c r="BL527" i="2"/>
  <c r="X527" i="2"/>
  <c r="BN526" i="2"/>
  <c r="BL526" i="2"/>
  <c r="Y526" i="2"/>
  <c r="X526" i="2"/>
  <c r="BM526" i="2" s="1"/>
  <c r="BO525" i="2"/>
  <c r="BN525" i="2"/>
  <c r="BL525" i="2"/>
  <c r="X525" i="2"/>
  <c r="BN524" i="2"/>
  <c r="BL524" i="2"/>
  <c r="Y524" i="2"/>
  <c r="X524" i="2"/>
  <c r="BM524" i="2" s="1"/>
  <c r="W522" i="2"/>
  <c r="W521" i="2"/>
  <c r="BN520" i="2"/>
  <c r="BL520" i="2"/>
  <c r="X520" i="2"/>
  <c r="BM520" i="2" s="1"/>
  <c r="BN519" i="2"/>
  <c r="BL519" i="2"/>
  <c r="X519" i="2"/>
  <c r="BO519" i="2" s="1"/>
  <c r="BN518" i="2"/>
  <c r="BL518" i="2"/>
  <c r="X518" i="2"/>
  <c r="BM518" i="2" s="1"/>
  <c r="BN517" i="2"/>
  <c r="BL517" i="2"/>
  <c r="X517" i="2"/>
  <c r="BO517" i="2" s="1"/>
  <c r="BN516" i="2"/>
  <c r="BL516" i="2"/>
  <c r="X516" i="2"/>
  <c r="BM516" i="2" s="1"/>
  <c r="BN515" i="2"/>
  <c r="BL515" i="2"/>
  <c r="X515" i="2"/>
  <c r="BO515" i="2" s="1"/>
  <c r="BN514" i="2"/>
  <c r="BL514" i="2"/>
  <c r="X514" i="2"/>
  <c r="BM514" i="2" s="1"/>
  <c r="BN513" i="2"/>
  <c r="BL513" i="2"/>
  <c r="X513" i="2"/>
  <c r="BO513" i="2" s="1"/>
  <c r="BN512" i="2"/>
  <c r="BL512" i="2"/>
  <c r="X512" i="2"/>
  <c r="X565" i="2" s="1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BO501" i="2" s="1"/>
  <c r="O501" i="2"/>
  <c r="BN500" i="2"/>
  <c r="BL500" i="2"/>
  <c r="Y500" i="2"/>
  <c r="X500" i="2"/>
  <c r="BM500" i="2" s="1"/>
  <c r="O500" i="2"/>
  <c r="W498" i="2"/>
  <c r="W497" i="2"/>
  <c r="BN496" i="2"/>
  <c r="BL496" i="2"/>
  <c r="Y496" i="2"/>
  <c r="X496" i="2"/>
  <c r="BM496" i="2" s="1"/>
  <c r="O496" i="2"/>
  <c r="BN495" i="2"/>
  <c r="BL495" i="2"/>
  <c r="X495" i="2"/>
  <c r="O495" i="2"/>
  <c r="BN494" i="2"/>
  <c r="BM494" i="2"/>
  <c r="BL494" i="2"/>
  <c r="Y494" i="2"/>
  <c r="X494" i="2"/>
  <c r="BO494" i="2" s="1"/>
  <c r="O494" i="2"/>
  <c r="BN493" i="2"/>
  <c r="BM493" i="2"/>
  <c r="BL493" i="2"/>
  <c r="Y493" i="2"/>
  <c r="X493" i="2"/>
  <c r="BO493" i="2" s="1"/>
  <c r="O493" i="2"/>
  <c r="BN492" i="2"/>
  <c r="BL492" i="2"/>
  <c r="X492" i="2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BO486" i="2" s="1"/>
  <c r="O486" i="2"/>
  <c r="W484" i="2"/>
  <c r="W483" i="2"/>
  <c r="BO482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BO477" i="2" s="1"/>
  <c r="O477" i="2"/>
  <c r="BN476" i="2"/>
  <c r="BL476" i="2"/>
  <c r="X476" i="2"/>
  <c r="BO476" i="2" s="1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O473" i="2"/>
  <c r="BO472" i="2"/>
  <c r="BN472" i="2"/>
  <c r="BM472" i="2"/>
  <c r="BL472" i="2"/>
  <c r="Y472" i="2"/>
  <c r="X472" i="2"/>
  <c r="O472" i="2"/>
  <c r="BN471" i="2"/>
  <c r="BL471" i="2"/>
  <c r="X471" i="2"/>
  <c r="O471" i="2"/>
  <c r="W467" i="2"/>
  <c r="W466" i="2"/>
  <c r="BN465" i="2"/>
  <c r="BL465" i="2"/>
  <c r="X465" i="2"/>
  <c r="BM465" i="2" s="1"/>
  <c r="W463" i="2"/>
  <c r="W462" i="2"/>
  <c r="BN461" i="2"/>
  <c r="BL461" i="2"/>
  <c r="X461" i="2"/>
  <c r="Y461" i="2" s="1"/>
  <c r="Y462" i="2" s="1"/>
  <c r="O461" i="2"/>
  <c r="W458" i="2"/>
  <c r="W457" i="2"/>
  <c r="BN456" i="2"/>
  <c r="BL456" i="2"/>
  <c r="X456" i="2"/>
  <c r="Y456" i="2" s="1"/>
  <c r="O456" i="2"/>
  <c r="BN455" i="2"/>
  <c r="BL455" i="2"/>
  <c r="X455" i="2"/>
  <c r="BO455" i="2" s="1"/>
  <c r="O455" i="2"/>
  <c r="BO454" i="2"/>
  <c r="BN454" i="2"/>
  <c r="BL454" i="2"/>
  <c r="X454" i="2"/>
  <c r="O454" i="2"/>
  <c r="W451" i="2"/>
  <c r="W450" i="2"/>
  <c r="BN449" i="2"/>
  <c r="BL449" i="2"/>
  <c r="Y449" i="2"/>
  <c r="Y450" i="2" s="1"/>
  <c r="X449" i="2"/>
  <c r="BM449" i="2" s="1"/>
  <c r="O449" i="2"/>
  <c r="W447" i="2"/>
  <c r="W446" i="2"/>
  <c r="BN445" i="2"/>
  <c r="BL445" i="2"/>
  <c r="X445" i="2"/>
  <c r="X446" i="2" s="1"/>
  <c r="O445" i="2"/>
  <c r="W443" i="2"/>
  <c r="W442" i="2"/>
  <c r="BO441" i="2"/>
  <c r="BN441" i="2"/>
  <c r="BL441" i="2"/>
  <c r="X441" i="2"/>
  <c r="O441" i="2"/>
  <c r="BN440" i="2"/>
  <c r="BL440" i="2"/>
  <c r="X440" i="2"/>
  <c r="O440" i="2"/>
  <c r="W438" i="2"/>
  <c r="W437" i="2"/>
  <c r="BN436" i="2"/>
  <c r="BL436" i="2"/>
  <c r="X436" i="2"/>
  <c r="O436" i="2"/>
  <c r="BN435" i="2"/>
  <c r="BL435" i="2"/>
  <c r="X435" i="2"/>
  <c r="O435" i="2"/>
  <c r="BN434" i="2"/>
  <c r="BL434" i="2"/>
  <c r="X434" i="2"/>
  <c r="O434" i="2"/>
  <c r="BO433" i="2"/>
  <c r="BN433" i="2"/>
  <c r="BM433" i="2"/>
  <c r="BL433" i="2"/>
  <c r="Y433" i="2"/>
  <c r="X433" i="2"/>
  <c r="O433" i="2"/>
  <c r="BN432" i="2"/>
  <c r="BL432" i="2"/>
  <c r="X432" i="2"/>
  <c r="BM432" i="2" s="1"/>
  <c r="O432" i="2"/>
  <c r="BN431" i="2"/>
  <c r="BL431" i="2"/>
  <c r="Y431" i="2"/>
  <c r="X431" i="2"/>
  <c r="BO431" i="2" s="1"/>
  <c r="O431" i="2"/>
  <c r="W429" i="2"/>
  <c r="X428" i="2"/>
  <c r="W428" i="2"/>
  <c r="BO427" i="2"/>
  <c r="BN427" i="2"/>
  <c r="BL427" i="2"/>
  <c r="X427" i="2"/>
  <c r="O427" i="2"/>
  <c r="BN426" i="2"/>
  <c r="BL426" i="2"/>
  <c r="X426" i="2"/>
  <c r="X429" i="2" s="1"/>
  <c r="O426" i="2"/>
  <c r="W423" i="2"/>
  <c r="W422" i="2"/>
  <c r="BN421" i="2"/>
  <c r="BL421" i="2"/>
  <c r="X421" i="2"/>
  <c r="BO421" i="2" s="1"/>
  <c r="O421" i="2"/>
  <c r="BN420" i="2"/>
  <c r="BL420" i="2"/>
  <c r="X420" i="2"/>
  <c r="O420" i="2"/>
  <c r="BN419" i="2"/>
  <c r="BL419" i="2"/>
  <c r="X419" i="2"/>
  <c r="Y419" i="2" s="1"/>
  <c r="O419" i="2"/>
  <c r="W417" i="2"/>
  <c r="W416" i="2"/>
  <c r="BN415" i="2"/>
  <c r="BL415" i="2"/>
  <c r="X415" i="2"/>
  <c r="Y415" i="2" s="1"/>
  <c r="Y416" i="2" s="1"/>
  <c r="O415" i="2"/>
  <c r="W413" i="2"/>
  <c r="W412" i="2"/>
  <c r="BN411" i="2"/>
  <c r="BL411" i="2"/>
  <c r="X411" i="2"/>
  <c r="Y411" i="2" s="1"/>
  <c r="O411" i="2"/>
  <c r="BN410" i="2"/>
  <c r="BL410" i="2"/>
  <c r="X410" i="2"/>
  <c r="Y410" i="2" s="1"/>
  <c r="O410" i="2"/>
  <c r="BN409" i="2"/>
  <c r="BL409" i="2"/>
  <c r="X409" i="2"/>
  <c r="X412" i="2" s="1"/>
  <c r="O409" i="2"/>
  <c r="W407" i="2"/>
  <c r="W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O401" i="2"/>
  <c r="BO400" i="2"/>
  <c r="BN400" i="2"/>
  <c r="BM400" i="2"/>
  <c r="BL400" i="2"/>
  <c r="Y400" i="2"/>
  <c r="X400" i="2"/>
  <c r="O400" i="2"/>
  <c r="BN399" i="2"/>
  <c r="BL399" i="2"/>
  <c r="X399" i="2"/>
  <c r="BM399" i="2" s="1"/>
  <c r="O399" i="2"/>
  <c r="BN398" i="2"/>
  <c r="BL398" i="2"/>
  <c r="Y398" i="2"/>
  <c r="X398" i="2"/>
  <c r="BM398" i="2" s="1"/>
  <c r="O398" i="2"/>
  <c r="BN397" i="2"/>
  <c r="BL397" i="2"/>
  <c r="X397" i="2"/>
  <c r="BO397" i="2" s="1"/>
  <c r="O397" i="2"/>
  <c r="BN396" i="2"/>
  <c r="BM396" i="2"/>
  <c r="BL396" i="2"/>
  <c r="Y396" i="2"/>
  <c r="X396" i="2"/>
  <c r="BO396" i="2" s="1"/>
  <c r="O396" i="2"/>
  <c r="BN395" i="2"/>
  <c r="BL395" i="2"/>
  <c r="X395" i="2"/>
  <c r="O395" i="2"/>
  <c r="BN394" i="2"/>
  <c r="BL394" i="2"/>
  <c r="X394" i="2"/>
  <c r="Y394" i="2" s="1"/>
  <c r="O394" i="2"/>
  <c r="BN393" i="2"/>
  <c r="BL393" i="2"/>
  <c r="X393" i="2"/>
  <c r="O393" i="2"/>
  <c r="X391" i="2"/>
  <c r="W391" i="2"/>
  <c r="W390" i="2"/>
  <c r="BN389" i="2"/>
  <c r="BL389" i="2"/>
  <c r="X389" i="2"/>
  <c r="O389" i="2"/>
  <c r="BN388" i="2"/>
  <c r="BL388" i="2"/>
  <c r="Y388" i="2"/>
  <c r="X388" i="2"/>
  <c r="BM388" i="2" s="1"/>
  <c r="O388" i="2"/>
  <c r="W384" i="2"/>
  <c r="W383" i="2"/>
  <c r="BN382" i="2"/>
  <c r="BL382" i="2"/>
  <c r="X382" i="2"/>
  <c r="X383" i="2" s="1"/>
  <c r="O382" i="2"/>
  <c r="W380" i="2"/>
  <c r="W379" i="2"/>
  <c r="BO378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BN375" i="2"/>
  <c r="BL375" i="2"/>
  <c r="X375" i="2"/>
  <c r="O375" i="2"/>
  <c r="W373" i="2"/>
  <c r="W372" i="2"/>
  <c r="BN371" i="2"/>
  <c r="BM371" i="2"/>
  <c r="BL371" i="2"/>
  <c r="Y371" i="2"/>
  <c r="X371" i="2"/>
  <c r="BO371" i="2" s="1"/>
  <c r="O371" i="2"/>
  <c r="BN370" i="2"/>
  <c r="BL370" i="2"/>
  <c r="X370" i="2"/>
  <c r="O370" i="2"/>
  <c r="W368" i="2"/>
  <c r="W367" i="2"/>
  <c r="BO366" i="2"/>
  <c r="BN366" i="2"/>
  <c r="BM366" i="2"/>
  <c r="BL366" i="2"/>
  <c r="Y366" i="2"/>
  <c r="X366" i="2"/>
  <c r="O366" i="2"/>
  <c r="BN365" i="2"/>
  <c r="BL365" i="2"/>
  <c r="X365" i="2"/>
  <c r="BM365" i="2" s="1"/>
  <c r="O365" i="2"/>
  <c r="BN364" i="2"/>
  <c r="BL364" i="2"/>
  <c r="X364" i="2"/>
  <c r="O364" i="2"/>
  <c r="BN363" i="2"/>
  <c r="BL363" i="2"/>
  <c r="X363" i="2"/>
  <c r="BO363" i="2" s="1"/>
  <c r="O363" i="2"/>
  <c r="BN362" i="2"/>
  <c r="BL362" i="2"/>
  <c r="X362" i="2"/>
  <c r="O362" i="2"/>
  <c r="W359" i="2"/>
  <c r="W358" i="2"/>
  <c r="BN357" i="2"/>
  <c r="BL357" i="2"/>
  <c r="X357" i="2"/>
  <c r="O357" i="2"/>
  <c r="W355" i="2"/>
  <c r="W354" i="2"/>
  <c r="BN353" i="2"/>
  <c r="BL353" i="2"/>
  <c r="X353" i="2"/>
  <c r="O353" i="2"/>
  <c r="BO352" i="2"/>
  <c r="BN352" i="2"/>
  <c r="BL352" i="2"/>
  <c r="X352" i="2"/>
  <c r="BM352" i="2" s="1"/>
  <c r="BN351" i="2"/>
  <c r="BL351" i="2"/>
  <c r="X351" i="2"/>
  <c r="O351" i="2"/>
  <c r="W349" i="2"/>
  <c r="W348" i="2"/>
  <c r="BN347" i="2"/>
  <c r="BL347" i="2"/>
  <c r="X347" i="2"/>
  <c r="O347" i="2"/>
  <c r="BO346" i="2"/>
  <c r="BN346" i="2"/>
  <c r="BM346" i="2"/>
  <c r="BL346" i="2"/>
  <c r="Y346" i="2"/>
  <c r="X346" i="2"/>
  <c r="O346" i="2"/>
  <c r="BN345" i="2"/>
  <c r="BL345" i="2"/>
  <c r="X345" i="2"/>
  <c r="BM345" i="2" s="1"/>
  <c r="O345" i="2"/>
  <c r="BN344" i="2"/>
  <c r="BL344" i="2"/>
  <c r="X344" i="2"/>
  <c r="O344" i="2"/>
  <c r="W342" i="2"/>
  <c r="W341" i="2"/>
  <c r="BO340" i="2"/>
  <c r="BN340" i="2"/>
  <c r="BM340" i="2"/>
  <c r="BL340" i="2"/>
  <c r="Y340" i="2"/>
  <c r="X340" i="2"/>
  <c r="O340" i="2"/>
  <c r="BN339" i="2"/>
  <c r="BL339" i="2"/>
  <c r="X339" i="2"/>
  <c r="BO339" i="2" s="1"/>
  <c r="BN338" i="2"/>
  <c r="BL338" i="2"/>
  <c r="X338" i="2"/>
  <c r="O338" i="2"/>
  <c r="BN337" i="2"/>
  <c r="BL337" i="2"/>
  <c r="X337" i="2"/>
  <c r="BN336" i="2"/>
  <c r="BL336" i="2"/>
  <c r="X336" i="2"/>
  <c r="BO336" i="2" s="1"/>
  <c r="O336" i="2"/>
  <c r="BO335" i="2"/>
  <c r="BN335" i="2"/>
  <c r="BL335" i="2"/>
  <c r="X335" i="2"/>
  <c r="BM335" i="2" s="1"/>
  <c r="BN334" i="2"/>
  <c r="BL334" i="2"/>
  <c r="X334" i="2"/>
  <c r="BO334" i="2" s="1"/>
  <c r="BN333" i="2"/>
  <c r="BL333" i="2"/>
  <c r="X333" i="2"/>
  <c r="BM333" i="2" s="1"/>
  <c r="O333" i="2"/>
  <c r="BN332" i="2"/>
  <c r="BL332" i="2"/>
  <c r="X332" i="2"/>
  <c r="Y332" i="2" s="1"/>
  <c r="BN331" i="2"/>
  <c r="BL331" i="2"/>
  <c r="X331" i="2"/>
  <c r="BO331" i="2" s="1"/>
  <c r="BN330" i="2"/>
  <c r="BL330" i="2"/>
  <c r="X330" i="2"/>
  <c r="X326" i="2"/>
  <c r="W326" i="2"/>
  <c r="W325" i="2"/>
  <c r="BN324" i="2"/>
  <c r="BM324" i="2"/>
  <c r="BL324" i="2"/>
  <c r="Y324" i="2"/>
  <c r="Y325" i="2" s="1"/>
  <c r="X324" i="2"/>
  <c r="BO324" i="2" s="1"/>
  <c r="O324" i="2"/>
  <c r="W322" i="2"/>
  <c r="W321" i="2"/>
  <c r="BN320" i="2"/>
  <c r="BL320" i="2"/>
  <c r="X320" i="2"/>
  <c r="BO320" i="2" s="1"/>
  <c r="O320" i="2"/>
  <c r="W318" i="2"/>
  <c r="W317" i="2"/>
  <c r="BN316" i="2"/>
  <c r="BL316" i="2"/>
  <c r="X316" i="2"/>
  <c r="BO316" i="2" s="1"/>
  <c r="O316" i="2"/>
  <c r="BN315" i="2"/>
  <c r="BL315" i="2"/>
  <c r="X315" i="2"/>
  <c r="BO315" i="2" s="1"/>
  <c r="O315" i="2"/>
  <c r="BN314" i="2"/>
  <c r="BL314" i="2"/>
  <c r="X314" i="2"/>
  <c r="BM314" i="2" s="1"/>
  <c r="O314" i="2"/>
  <c r="W312" i="2"/>
  <c r="W311" i="2"/>
  <c r="BN310" i="2"/>
  <c r="BL310" i="2"/>
  <c r="X310" i="2"/>
  <c r="BM310" i="2" s="1"/>
  <c r="O310" i="2"/>
  <c r="W307" i="2"/>
  <c r="W306" i="2"/>
  <c r="BN305" i="2"/>
  <c r="BL305" i="2"/>
  <c r="X305" i="2"/>
  <c r="BM305" i="2" s="1"/>
  <c r="O305" i="2"/>
  <c r="BN304" i="2"/>
  <c r="BL304" i="2"/>
  <c r="X304" i="2"/>
  <c r="X306" i="2" s="1"/>
  <c r="O304" i="2"/>
  <c r="W302" i="2"/>
  <c r="W301" i="2"/>
  <c r="BN300" i="2"/>
  <c r="BL300" i="2"/>
  <c r="X300" i="2"/>
  <c r="BO300" i="2" s="1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M297" i="2" s="1"/>
  <c r="O297" i="2"/>
  <c r="BN296" i="2"/>
  <c r="BL296" i="2"/>
  <c r="X296" i="2"/>
  <c r="Y296" i="2" s="1"/>
  <c r="O296" i="2"/>
  <c r="BN295" i="2"/>
  <c r="BL295" i="2"/>
  <c r="X295" i="2"/>
  <c r="O295" i="2"/>
  <c r="BN294" i="2"/>
  <c r="BL294" i="2"/>
  <c r="Y294" i="2"/>
  <c r="X294" i="2"/>
  <c r="BM294" i="2" s="1"/>
  <c r="O294" i="2"/>
  <c r="W291" i="2"/>
  <c r="W290" i="2"/>
  <c r="BN289" i="2"/>
  <c r="BL289" i="2"/>
  <c r="Y289" i="2"/>
  <c r="X289" i="2"/>
  <c r="BM289" i="2" s="1"/>
  <c r="O289" i="2"/>
  <c r="BN288" i="2"/>
  <c r="BL288" i="2"/>
  <c r="X288" i="2"/>
  <c r="O288" i="2"/>
  <c r="BN287" i="2"/>
  <c r="BM287" i="2"/>
  <c r="BL287" i="2"/>
  <c r="Y287" i="2"/>
  <c r="X287" i="2"/>
  <c r="BO287" i="2" s="1"/>
  <c r="O287" i="2"/>
  <c r="W285" i="2"/>
  <c r="W284" i="2"/>
  <c r="BN283" i="2"/>
  <c r="BL283" i="2"/>
  <c r="X283" i="2"/>
  <c r="BO283" i="2" s="1"/>
  <c r="O283" i="2"/>
  <c r="BN282" i="2"/>
  <c r="BL282" i="2"/>
  <c r="X282" i="2"/>
  <c r="BO282" i="2" s="1"/>
  <c r="BN281" i="2"/>
  <c r="BL281" i="2"/>
  <c r="X281" i="2"/>
  <c r="BM281" i="2" s="1"/>
  <c r="W279" i="2"/>
  <c r="W278" i="2"/>
  <c r="BN277" i="2"/>
  <c r="BL277" i="2"/>
  <c r="X277" i="2"/>
  <c r="BO277" i="2" s="1"/>
  <c r="O277" i="2"/>
  <c r="BN276" i="2"/>
  <c r="BL276" i="2"/>
  <c r="X276" i="2"/>
  <c r="BO276" i="2" s="1"/>
  <c r="O276" i="2"/>
  <c r="BO275" i="2"/>
  <c r="BN275" i="2"/>
  <c r="BM275" i="2"/>
  <c r="BL275" i="2"/>
  <c r="Y275" i="2"/>
  <c r="X275" i="2"/>
  <c r="O275" i="2"/>
  <c r="BN274" i="2"/>
  <c r="BL274" i="2"/>
  <c r="X274" i="2"/>
  <c r="BM274" i="2" s="1"/>
  <c r="W272" i="2"/>
  <c r="W271" i="2"/>
  <c r="BN270" i="2"/>
  <c r="BL270" i="2"/>
  <c r="X270" i="2"/>
  <c r="Y270" i="2" s="1"/>
  <c r="O270" i="2"/>
  <c r="BN269" i="2"/>
  <c r="BL269" i="2"/>
  <c r="X269" i="2"/>
  <c r="BO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O263" i="2"/>
  <c r="BN262" i="2"/>
  <c r="BL262" i="2"/>
  <c r="X262" i="2"/>
  <c r="BO262" i="2" s="1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N256" i="2"/>
  <c r="BM256" i="2"/>
  <c r="BL256" i="2"/>
  <c r="Y256" i="2"/>
  <c r="X256" i="2"/>
  <c r="O256" i="2"/>
  <c r="BN255" i="2"/>
  <c r="BL255" i="2"/>
  <c r="X255" i="2"/>
  <c r="BO255" i="2" s="1"/>
  <c r="O255" i="2"/>
  <c r="W253" i="2"/>
  <c r="W252" i="2"/>
  <c r="BO251" i="2"/>
  <c r="BN251" i="2"/>
  <c r="BL251" i="2"/>
  <c r="X251" i="2"/>
  <c r="BM251" i="2" s="1"/>
  <c r="O251" i="2"/>
  <c r="BN250" i="2"/>
  <c r="BL250" i="2"/>
  <c r="X250" i="2"/>
  <c r="Y250" i="2" s="1"/>
  <c r="O250" i="2"/>
  <c r="BN249" i="2"/>
  <c r="BL249" i="2"/>
  <c r="X249" i="2"/>
  <c r="BO249" i="2" s="1"/>
  <c r="O249" i="2"/>
  <c r="BN248" i="2"/>
  <c r="BL248" i="2"/>
  <c r="Y248" i="2"/>
  <c r="X248" i="2"/>
  <c r="BM248" i="2" s="1"/>
  <c r="O248" i="2"/>
  <c r="BN247" i="2"/>
  <c r="BL247" i="2"/>
  <c r="X247" i="2"/>
  <c r="O247" i="2"/>
  <c r="BN246" i="2"/>
  <c r="BM246" i="2"/>
  <c r="BL246" i="2"/>
  <c r="Y246" i="2"/>
  <c r="X246" i="2"/>
  <c r="BO246" i="2" s="1"/>
  <c r="O246" i="2"/>
  <c r="BN245" i="2"/>
  <c r="BM245" i="2"/>
  <c r="BL245" i="2"/>
  <c r="Y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O243" i="2"/>
  <c r="BO242" i="2"/>
  <c r="BN242" i="2"/>
  <c r="BM242" i="2"/>
  <c r="BL242" i="2"/>
  <c r="Y242" i="2"/>
  <c r="X242" i="2"/>
  <c r="O242" i="2"/>
  <c r="BN241" i="2"/>
  <c r="BL241" i="2"/>
  <c r="X241" i="2"/>
  <c r="O241" i="2"/>
  <c r="BN240" i="2"/>
  <c r="BM240" i="2"/>
  <c r="BL240" i="2"/>
  <c r="Y240" i="2"/>
  <c r="X240" i="2"/>
  <c r="O240" i="2"/>
  <c r="BN239" i="2"/>
  <c r="BL239" i="2"/>
  <c r="X239" i="2"/>
  <c r="BM239" i="2" s="1"/>
  <c r="O239" i="2"/>
  <c r="W236" i="2"/>
  <c r="W235" i="2"/>
  <c r="BN234" i="2"/>
  <c r="BL234" i="2"/>
  <c r="X234" i="2"/>
  <c r="BM234" i="2" s="1"/>
  <c r="O234" i="2"/>
  <c r="BN233" i="2"/>
  <c r="BL233" i="2"/>
  <c r="X233" i="2"/>
  <c r="Y233" i="2" s="1"/>
  <c r="O233" i="2"/>
  <c r="BN232" i="2"/>
  <c r="BL232" i="2"/>
  <c r="X232" i="2"/>
  <c r="O232" i="2"/>
  <c r="BO231" i="2"/>
  <c r="BN231" i="2"/>
  <c r="BM231" i="2"/>
  <c r="BL231" i="2"/>
  <c r="Y231" i="2"/>
  <c r="X231" i="2"/>
  <c r="O231" i="2"/>
  <c r="BN230" i="2"/>
  <c r="BL230" i="2"/>
  <c r="X230" i="2"/>
  <c r="O230" i="2"/>
  <c r="BN229" i="2"/>
  <c r="BM229" i="2"/>
  <c r="BL229" i="2"/>
  <c r="Y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Y223" i="2"/>
  <c r="X223" i="2"/>
  <c r="BO223" i="2" s="1"/>
  <c r="BO222" i="2"/>
  <c r="BN222" i="2"/>
  <c r="BL222" i="2"/>
  <c r="X222" i="2"/>
  <c r="BM222" i="2" s="1"/>
  <c r="O222" i="2"/>
  <c r="W220" i="2"/>
  <c r="W219" i="2"/>
  <c r="BN218" i="2"/>
  <c r="BL218" i="2"/>
  <c r="X218" i="2"/>
  <c r="BM218" i="2" s="1"/>
  <c r="O218" i="2"/>
  <c r="BN217" i="2"/>
  <c r="BL217" i="2"/>
  <c r="X217" i="2"/>
  <c r="Y217" i="2" s="1"/>
  <c r="O217" i="2"/>
  <c r="BN216" i="2"/>
  <c r="BL216" i="2"/>
  <c r="X216" i="2"/>
  <c r="O216" i="2"/>
  <c r="BO215" i="2"/>
  <c r="BN215" i="2"/>
  <c r="BM215" i="2"/>
  <c r="BL215" i="2"/>
  <c r="Y215" i="2"/>
  <c r="X215" i="2"/>
  <c r="O215" i="2"/>
  <c r="BN214" i="2"/>
  <c r="BL214" i="2"/>
  <c r="X214" i="2"/>
  <c r="O214" i="2"/>
  <c r="BN213" i="2"/>
  <c r="BM213" i="2"/>
  <c r="BL213" i="2"/>
  <c r="Y213" i="2"/>
  <c r="X213" i="2"/>
  <c r="BO213" i="2" s="1"/>
  <c r="O213" i="2"/>
  <c r="BN212" i="2"/>
  <c r="BL212" i="2"/>
  <c r="X212" i="2"/>
  <c r="Y212" i="2" s="1"/>
  <c r="O212" i="2"/>
  <c r="W209" i="2"/>
  <c r="W208" i="2"/>
  <c r="BN207" i="2"/>
  <c r="BL207" i="2"/>
  <c r="X207" i="2"/>
  <c r="BO207" i="2" s="1"/>
  <c r="BN206" i="2"/>
  <c r="BL206" i="2"/>
  <c r="X206" i="2"/>
  <c r="BM206" i="2" s="1"/>
  <c r="BN205" i="2"/>
  <c r="BL205" i="2"/>
  <c r="X205" i="2"/>
  <c r="X208" i="2" s="1"/>
  <c r="O205" i="2"/>
  <c r="BO204" i="2"/>
  <c r="BN204" i="2"/>
  <c r="BM204" i="2"/>
  <c r="BL204" i="2"/>
  <c r="Y204" i="2"/>
  <c r="X204" i="2"/>
  <c r="O204" i="2"/>
  <c r="W202" i="2"/>
  <c r="W201" i="2"/>
  <c r="BN200" i="2"/>
  <c r="BL200" i="2"/>
  <c r="X200" i="2"/>
  <c r="BO200" i="2" s="1"/>
  <c r="O200" i="2"/>
  <c r="BN199" i="2"/>
  <c r="BL199" i="2"/>
  <c r="X199" i="2"/>
  <c r="BN198" i="2"/>
  <c r="BL198" i="2"/>
  <c r="X198" i="2"/>
  <c r="BN197" i="2"/>
  <c r="BL197" i="2"/>
  <c r="Y197" i="2"/>
  <c r="X197" i="2"/>
  <c r="O197" i="2"/>
  <c r="BN196" i="2"/>
  <c r="BL196" i="2"/>
  <c r="X196" i="2"/>
  <c r="BO196" i="2" s="1"/>
  <c r="BN195" i="2"/>
  <c r="BL195" i="2"/>
  <c r="X195" i="2"/>
  <c r="BO195" i="2" s="1"/>
  <c r="O195" i="2"/>
  <c r="BN194" i="2"/>
  <c r="BL194" i="2"/>
  <c r="X194" i="2"/>
  <c r="O194" i="2"/>
  <c r="BN193" i="2"/>
  <c r="BL193" i="2"/>
  <c r="X193" i="2"/>
  <c r="BO193" i="2" s="1"/>
  <c r="O193" i="2"/>
  <c r="BN192" i="2"/>
  <c r="BL192" i="2"/>
  <c r="Y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O190" i="2"/>
  <c r="BO189" i="2"/>
  <c r="BN189" i="2"/>
  <c r="BM189" i="2"/>
  <c r="BL189" i="2"/>
  <c r="Y189" i="2"/>
  <c r="X189" i="2"/>
  <c r="BO188" i="2"/>
  <c r="BN188" i="2"/>
  <c r="BM188" i="2"/>
  <c r="BL188" i="2"/>
  <c r="Y188" i="2"/>
  <c r="X188" i="2"/>
  <c r="O188" i="2"/>
  <c r="BN187" i="2"/>
  <c r="BL187" i="2"/>
  <c r="X187" i="2"/>
  <c r="O187" i="2"/>
  <c r="BN186" i="2"/>
  <c r="BM186" i="2"/>
  <c r="BL186" i="2"/>
  <c r="Y186" i="2"/>
  <c r="X186" i="2"/>
  <c r="BO186" i="2" s="1"/>
  <c r="BN185" i="2"/>
  <c r="BL185" i="2"/>
  <c r="X185" i="2"/>
  <c r="BO185" i="2" s="1"/>
  <c r="O185" i="2"/>
  <c r="BO184" i="2"/>
  <c r="BN184" i="2"/>
  <c r="BL184" i="2"/>
  <c r="X184" i="2"/>
  <c r="BM184" i="2" s="1"/>
  <c r="O184" i="2"/>
  <c r="BN183" i="2"/>
  <c r="BL183" i="2"/>
  <c r="X183" i="2"/>
  <c r="Y183" i="2" s="1"/>
  <c r="O183" i="2"/>
  <c r="BN182" i="2"/>
  <c r="BL182" i="2"/>
  <c r="X182" i="2"/>
  <c r="O182" i="2"/>
  <c r="W180" i="2"/>
  <c r="W179" i="2"/>
  <c r="BN178" i="2"/>
  <c r="BL178" i="2"/>
  <c r="X178" i="2"/>
  <c r="O178" i="2"/>
  <c r="BO177" i="2"/>
  <c r="BN177" i="2"/>
  <c r="BM177" i="2"/>
  <c r="BL177" i="2"/>
  <c r="Y177" i="2"/>
  <c r="X177" i="2"/>
  <c r="BO176" i="2"/>
  <c r="BN176" i="2"/>
  <c r="BM176" i="2"/>
  <c r="BL176" i="2"/>
  <c r="Y176" i="2"/>
  <c r="X176" i="2"/>
  <c r="O176" i="2"/>
  <c r="BN175" i="2"/>
  <c r="BL175" i="2"/>
  <c r="X175" i="2"/>
  <c r="Y175" i="2" s="1"/>
  <c r="O175" i="2"/>
  <c r="BO174" i="2"/>
  <c r="BN174" i="2"/>
  <c r="BM174" i="2"/>
  <c r="BL174" i="2"/>
  <c r="Y174" i="2"/>
  <c r="X174" i="2"/>
  <c r="O174" i="2"/>
  <c r="BN173" i="2"/>
  <c r="BL173" i="2"/>
  <c r="X173" i="2"/>
  <c r="O173" i="2"/>
  <c r="BN172" i="2"/>
  <c r="BL172" i="2"/>
  <c r="X172" i="2"/>
  <c r="Y172" i="2" s="1"/>
  <c r="BN171" i="2"/>
  <c r="BL171" i="2"/>
  <c r="X171" i="2"/>
  <c r="BO171" i="2" s="1"/>
  <c r="W169" i="2"/>
  <c r="X168" i="2"/>
  <c r="W168" i="2"/>
  <c r="BO167" i="2"/>
  <c r="BN167" i="2"/>
  <c r="BL167" i="2"/>
  <c r="X167" i="2"/>
  <c r="O167" i="2"/>
  <c r="BN166" i="2"/>
  <c r="BL166" i="2"/>
  <c r="X166" i="2"/>
  <c r="Y166" i="2" s="1"/>
  <c r="O166" i="2"/>
  <c r="W164" i="2"/>
  <c r="W163" i="2"/>
  <c r="BN162" i="2"/>
  <c r="BL162" i="2"/>
  <c r="X162" i="2"/>
  <c r="Y162" i="2" s="1"/>
  <c r="O162" i="2"/>
  <c r="BN161" i="2"/>
  <c r="BL161" i="2"/>
  <c r="X161" i="2"/>
  <c r="X163" i="2" s="1"/>
  <c r="O161" i="2"/>
  <c r="W158" i="2"/>
  <c r="W157" i="2"/>
  <c r="BN156" i="2"/>
  <c r="BL156" i="2"/>
  <c r="X156" i="2"/>
  <c r="O156" i="2"/>
  <c r="BO155" i="2"/>
  <c r="BN155" i="2"/>
  <c r="BM155" i="2"/>
  <c r="BL155" i="2"/>
  <c r="Y155" i="2"/>
  <c r="X155" i="2"/>
  <c r="O155" i="2"/>
  <c r="BN154" i="2"/>
  <c r="BL154" i="2"/>
  <c r="X154" i="2"/>
  <c r="O154" i="2"/>
  <c r="BN153" i="2"/>
  <c r="BM153" i="2"/>
  <c r="BL153" i="2"/>
  <c r="Y153" i="2"/>
  <c r="X153" i="2"/>
  <c r="BO153" i="2" s="1"/>
  <c r="O153" i="2"/>
  <c r="BN152" i="2"/>
  <c r="BL152" i="2"/>
  <c r="X152" i="2"/>
  <c r="BO152" i="2" s="1"/>
  <c r="O152" i="2"/>
  <c r="BO151" i="2"/>
  <c r="BN151" i="2"/>
  <c r="BM151" i="2"/>
  <c r="BL151" i="2"/>
  <c r="Y151" i="2"/>
  <c r="X151" i="2"/>
  <c r="O151" i="2"/>
  <c r="BN150" i="2"/>
  <c r="BL150" i="2"/>
  <c r="X150" i="2"/>
  <c r="BO150" i="2" s="1"/>
  <c r="O150" i="2"/>
  <c r="BN149" i="2"/>
  <c r="BL149" i="2"/>
  <c r="X149" i="2"/>
  <c r="BO149" i="2" s="1"/>
  <c r="O149" i="2"/>
  <c r="BN148" i="2"/>
  <c r="BL148" i="2"/>
  <c r="X148" i="2"/>
  <c r="O148" i="2"/>
  <c r="W145" i="2"/>
  <c r="W144" i="2"/>
  <c r="BO143" i="2"/>
  <c r="BN143" i="2"/>
  <c r="BL143" i="2"/>
  <c r="X143" i="2"/>
  <c r="Y143" i="2" s="1"/>
  <c r="O143" i="2"/>
  <c r="BN142" i="2"/>
  <c r="BL142" i="2"/>
  <c r="X142" i="2"/>
  <c r="BO142" i="2" s="1"/>
  <c r="O142" i="2"/>
  <c r="BN141" i="2"/>
  <c r="BL141" i="2"/>
  <c r="X141" i="2"/>
  <c r="BN140" i="2"/>
  <c r="BL140" i="2"/>
  <c r="X140" i="2"/>
  <c r="Y140" i="2" s="1"/>
  <c r="O140" i="2"/>
  <c r="W136" i="2"/>
  <c r="W135" i="2"/>
  <c r="BN134" i="2"/>
  <c r="BL134" i="2"/>
  <c r="X134" i="2"/>
  <c r="BO134" i="2" s="1"/>
  <c r="O134" i="2"/>
  <c r="BO133" i="2"/>
  <c r="BN133" i="2"/>
  <c r="BM133" i="2"/>
  <c r="BL133" i="2"/>
  <c r="Y133" i="2"/>
  <c r="X133" i="2"/>
  <c r="O133" i="2"/>
  <c r="BN132" i="2"/>
  <c r="BL132" i="2"/>
  <c r="X132" i="2"/>
  <c r="BO132" i="2" s="1"/>
  <c r="O132" i="2"/>
  <c r="BO131" i="2"/>
  <c r="BN131" i="2"/>
  <c r="BM131" i="2"/>
  <c r="BL131" i="2"/>
  <c r="Y131" i="2"/>
  <c r="X131" i="2"/>
  <c r="O131" i="2"/>
  <c r="BN130" i="2"/>
  <c r="BL130" i="2"/>
  <c r="X130" i="2"/>
  <c r="X136" i="2" s="1"/>
  <c r="O130" i="2"/>
  <c r="W127" i="2"/>
  <c r="W126" i="2"/>
  <c r="BN125" i="2"/>
  <c r="BL125" i="2"/>
  <c r="X125" i="2"/>
  <c r="Y125" i="2" s="1"/>
  <c r="O125" i="2"/>
  <c r="BN124" i="2"/>
  <c r="BL124" i="2"/>
  <c r="X124" i="2"/>
  <c r="BO124" i="2" s="1"/>
  <c r="O124" i="2"/>
  <c r="BN123" i="2"/>
  <c r="BL123" i="2"/>
  <c r="X123" i="2"/>
  <c r="O123" i="2"/>
  <c r="BN122" i="2"/>
  <c r="BL122" i="2"/>
  <c r="X122" i="2"/>
  <c r="BO122" i="2" s="1"/>
  <c r="O122" i="2"/>
  <c r="BN121" i="2"/>
  <c r="BL121" i="2"/>
  <c r="X121" i="2"/>
  <c r="O121" i="2"/>
  <c r="BO120" i="2"/>
  <c r="BN120" i="2"/>
  <c r="BM120" i="2"/>
  <c r="BL120" i="2"/>
  <c r="Y120" i="2"/>
  <c r="X120" i="2"/>
  <c r="O120" i="2"/>
  <c r="BN119" i="2"/>
  <c r="BL119" i="2"/>
  <c r="X119" i="2"/>
  <c r="O119" i="2"/>
  <c r="W117" i="2"/>
  <c r="W116" i="2"/>
  <c r="BN115" i="2"/>
  <c r="BL115" i="2"/>
  <c r="X115" i="2"/>
  <c r="BM115" i="2" s="1"/>
  <c r="O115" i="2"/>
  <c r="BN114" i="2"/>
  <c r="BL114" i="2"/>
  <c r="X114" i="2"/>
  <c r="BO114" i="2" s="1"/>
  <c r="O114" i="2"/>
  <c r="BO113" i="2"/>
  <c r="BN113" i="2"/>
  <c r="BL113" i="2"/>
  <c r="X113" i="2"/>
  <c r="BM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Y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O106" i="2"/>
  <c r="BN106" i="2"/>
  <c r="BM106" i="2"/>
  <c r="BL106" i="2"/>
  <c r="Y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Y103" i="2" s="1"/>
  <c r="O103" i="2"/>
  <c r="BN102" i="2"/>
  <c r="BL102" i="2"/>
  <c r="X102" i="2"/>
  <c r="Y102" i="2" s="1"/>
  <c r="O102" i="2"/>
  <c r="BO101" i="2"/>
  <c r="BN101" i="2"/>
  <c r="BL101" i="2"/>
  <c r="X101" i="2"/>
  <c r="W99" i="2"/>
  <c r="W98" i="2"/>
  <c r="BN97" i="2"/>
  <c r="BL97" i="2"/>
  <c r="X97" i="2"/>
  <c r="BO97" i="2" s="1"/>
  <c r="O97" i="2"/>
  <c r="BN96" i="2"/>
  <c r="BL96" i="2"/>
  <c r="Y96" i="2"/>
  <c r="X96" i="2"/>
  <c r="BM96" i="2" s="1"/>
  <c r="O96" i="2"/>
  <c r="BN95" i="2"/>
  <c r="BL95" i="2"/>
  <c r="X95" i="2"/>
  <c r="BO95" i="2" s="1"/>
  <c r="O95" i="2"/>
  <c r="BN94" i="2"/>
  <c r="BL94" i="2"/>
  <c r="X94" i="2"/>
  <c r="BO94" i="2" s="1"/>
  <c r="O94" i="2"/>
  <c r="BO93" i="2"/>
  <c r="BN93" i="2"/>
  <c r="BM93" i="2"/>
  <c r="BL93" i="2"/>
  <c r="Y93" i="2"/>
  <c r="X93" i="2"/>
  <c r="O93" i="2"/>
  <c r="BN92" i="2"/>
  <c r="BL92" i="2"/>
  <c r="X92" i="2"/>
  <c r="Y92" i="2" s="1"/>
  <c r="O92" i="2"/>
  <c r="BN91" i="2"/>
  <c r="BL91" i="2"/>
  <c r="X91" i="2"/>
  <c r="BO91" i="2" s="1"/>
  <c r="O91" i="2"/>
  <c r="W89" i="2"/>
  <c r="W88" i="2"/>
  <c r="BN87" i="2"/>
  <c r="BL87" i="2"/>
  <c r="Y87" i="2"/>
  <c r="X87" i="2"/>
  <c r="BO87" i="2" s="1"/>
  <c r="O87" i="2"/>
  <c r="BN86" i="2"/>
  <c r="BL86" i="2"/>
  <c r="X86" i="2"/>
  <c r="BO86" i="2" s="1"/>
  <c r="O86" i="2"/>
  <c r="BO85" i="2"/>
  <c r="BN85" i="2"/>
  <c r="BM85" i="2"/>
  <c r="BL85" i="2"/>
  <c r="Y85" i="2"/>
  <c r="X85" i="2"/>
  <c r="O85" i="2"/>
  <c r="BN84" i="2"/>
  <c r="BL84" i="2"/>
  <c r="X84" i="2"/>
  <c r="X89" i="2" s="1"/>
  <c r="O84" i="2"/>
  <c r="W82" i="2"/>
  <c r="W81" i="2"/>
  <c r="BN80" i="2"/>
  <c r="BL80" i="2"/>
  <c r="X80" i="2"/>
  <c r="BO80" i="2" s="1"/>
  <c r="O80" i="2"/>
  <c r="BN79" i="2"/>
  <c r="BL79" i="2"/>
  <c r="X79" i="2"/>
  <c r="Y79" i="2" s="1"/>
  <c r="O79" i="2"/>
  <c r="BN78" i="2"/>
  <c r="BL78" i="2"/>
  <c r="X78" i="2"/>
  <c r="Y78" i="2" s="1"/>
  <c r="O78" i="2"/>
  <c r="BN77" i="2"/>
  <c r="BL77" i="2"/>
  <c r="X77" i="2"/>
  <c r="Y77" i="2" s="1"/>
  <c r="O77" i="2"/>
  <c r="BN76" i="2"/>
  <c r="BL76" i="2"/>
  <c r="X76" i="2"/>
  <c r="BM76" i="2" s="1"/>
  <c r="O76" i="2"/>
  <c r="BN75" i="2"/>
  <c r="BL75" i="2"/>
  <c r="X75" i="2"/>
  <c r="BM75" i="2" s="1"/>
  <c r="O75" i="2"/>
  <c r="BN74" i="2"/>
  <c r="BL74" i="2"/>
  <c r="Y74" i="2"/>
  <c r="X74" i="2"/>
  <c r="BO74" i="2" s="1"/>
  <c r="O74" i="2"/>
  <c r="BN73" i="2"/>
  <c r="BL73" i="2"/>
  <c r="X73" i="2"/>
  <c r="BO73" i="2" s="1"/>
  <c r="O73" i="2"/>
  <c r="BO72" i="2"/>
  <c r="BN72" i="2"/>
  <c r="BM72" i="2"/>
  <c r="BL72" i="2"/>
  <c r="Y72" i="2"/>
  <c r="X72" i="2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Y66" i="2" s="1"/>
  <c r="O66" i="2"/>
  <c r="BO65" i="2"/>
  <c r="BN65" i="2"/>
  <c r="BM65" i="2"/>
  <c r="BL65" i="2"/>
  <c r="Y65" i="2"/>
  <c r="X65" i="2"/>
  <c r="O65" i="2"/>
  <c r="BN64" i="2"/>
  <c r="BL64" i="2"/>
  <c r="X64" i="2"/>
  <c r="BM64" i="2" s="1"/>
  <c r="O64" i="2"/>
  <c r="BN63" i="2"/>
  <c r="BL63" i="2"/>
  <c r="X63" i="2"/>
  <c r="BO63" i="2" s="1"/>
  <c r="O63" i="2"/>
  <c r="BN62" i="2"/>
  <c r="BL62" i="2"/>
  <c r="X62" i="2"/>
  <c r="BO62" i="2" s="1"/>
  <c r="O62" i="2"/>
  <c r="BN61" i="2"/>
  <c r="BL61" i="2"/>
  <c r="X61" i="2"/>
  <c r="BO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Y54" i="2" s="1"/>
  <c r="O54" i="2"/>
  <c r="BN53" i="2"/>
  <c r="BL53" i="2"/>
  <c r="X53" i="2"/>
  <c r="X58" i="2" s="1"/>
  <c r="O53" i="2"/>
  <c r="W50" i="2"/>
  <c r="W49" i="2"/>
  <c r="BN48" i="2"/>
  <c r="BL48" i="2"/>
  <c r="Y48" i="2"/>
  <c r="X48" i="2"/>
  <c r="O48" i="2"/>
  <c r="BN47" i="2"/>
  <c r="BL47" i="2"/>
  <c r="Y47" i="2"/>
  <c r="Y49" i="2" s="1"/>
  <c r="X47" i="2"/>
  <c r="BO47" i="2" s="1"/>
  <c r="O47" i="2"/>
  <c r="W43" i="2"/>
  <c r="W42" i="2"/>
  <c r="BN41" i="2"/>
  <c r="BL41" i="2"/>
  <c r="X41" i="2"/>
  <c r="BM41" i="2" s="1"/>
  <c r="O41" i="2"/>
  <c r="X39" i="2"/>
  <c r="W39" i="2"/>
  <c r="W38" i="2"/>
  <c r="BN37" i="2"/>
  <c r="BL37" i="2"/>
  <c r="Y37" i="2"/>
  <c r="Y38" i="2" s="1"/>
  <c r="X37" i="2"/>
  <c r="BM37" i="2" s="1"/>
  <c r="O37" i="2"/>
  <c r="W35" i="2"/>
  <c r="W34" i="2"/>
  <c r="BN33" i="2"/>
  <c r="BL33" i="2"/>
  <c r="Y33" i="2"/>
  <c r="X33" i="2"/>
  <c r="BM33" i="2" s="1"/>
  <c r="O33" i="2"/>
  <c r="BN32" i="2"/>
  <c r="BL32" i="2"/>
  <c r="X32" i="2"/>
  <c r="BO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O27" i="2"/>
  <c r="BN27" i="2"/>
  <c r="BM27" i="2"/>
  <c r="BL27" i="2"/>
  <c r="Y27" i="2"/>
  <c r="X27" i="2"/>
  <c r="O27" i="2"/>
  <c r="W25" i="2"/>
  <c r="W24" i="2"/>
  <c r="W559" i="2" s="1"/>
  <c r="BN23" i="2"/>
  <c r="BL23" i="2"/>
  <c r="X23" i="2"/>
  <c r="BO23" i="2" s="1"/>
  <c r="O23" i="2"/>
  <c r="BN22" i="2"/>
  <c r="BL22" i="2"/>
  <c r="X22" i="2"/>
  <c r="O22" i="2"/>
  <c r="H10" i="2"/>
  <c r="A9" i="2"/>
  <c r="H9" i="2" s="1"/>
  <c r="D7" i="2"/>
  <c r="P6" i="2"/>
  <c r="O2" i="2"/>
  <c r="A10" i="2" l="1"/>
  <c r="Y23" i="2"/>
  <c r="BM23" i="2"/>
  <c r="X35" i="2"/>
  <c r="Y31" i="2"/>
  <c r="BM31" i="2"/>
  <c r="Y32" i="2"/>
  <c r="BM32" i="2"/>
  <c r="BO33" i="2"/>
  <c r="BO37" i="2"/>
  <c r="X38" i="2"/>
  <c r="Y41" i="2"/>
  <c r="Y42" i="2" s="1"/>
  <c r="X43" i="2"/>
  <c r="X50" i="2"/>
  <c r="Y53" i="2"/>
  <c r="BM54" i="2"/>
  <c r="BO54" i="2"/>
  <c r="Y56" i="2"/>
  <c r="BM56" i="2"/>
  <c r="Y61" i="2"/>
  <c r="BM61" i="2"/>
  <c r="BM62" i="2"/>
  <c r="Y63" i="2"/>
  <c r="BM63" i="2"/>
  <c r="Y67" i="2"/>
  <c r="BM67" i="2"/>
  <c r="Y73" i="2"/>
  <c r="BM73" i="2"/>
  <c r="BO78" i="2"/>
  <c r="BM79" i="2"/>
  <c r="BO79" i="2"/>
  <c r="BM80" i="2"/>
  <c r="Y86" i="2"/>
  <c r="Y91" i="2"/>
  <c r="BM92" i="2"/>
  <c r="BO92" i="2"/>
  <c r="Y94" i="2"/>
  <c r="BM94" i="2"/>
  <c r="BO96" i="2"/>
  <c r="Y104" i="2"/>
  <c r="BM104" i="2"/>
  <c r="Y107" i="2"/>
  <c r="BM108" i="2"/>
  <c r="Y110" i="2"/>
  <c r="BM110" i="2"/>
  <c r="X127" i="2"/>
  <c r="BM124" i="2"/>
  <c r="Y132" i="2"/>
  <c r="Y134" i="2"/>
  <c r="Y142" i="2"/>
  <c r="Y149" i="2"/>
  <c r="BM149" i="2"/>
  <c r="Y152" i="2"/>
  <c r="Y171" i="2"/>
  <c r="BM171" i="2"/>
  <c r="Y185" i="2"/>
  <c r="BM185" i="2"/>
  <c r="Y191" i="2"/>
  <c r="BM191" i="2"/>
  <c r="Y193" i="2"/>
  <c r="BM193" i="2"/>
  <c r="Y195" i="2"/>
  <c r="BM195" i="2"/>
  <c r="Y196" i="2"/>
  <c r="BM196" i="2"/>
  <c r="Y200" i="2"/>
  <c r="BM200" i="2"/>
  <c r="Y205" i="2"/>
  <c r="BO206" i="2"/>
  <c r="Y207" i="2"/>
  <c r="BO218" i="2"/>
  <c r="Y224" i="2"/>
  <c r="BM224" i="2"/>
  <c r="BO234" i="2"/>
  <c r="BO239" i="2"/>
  <c r="Y244" i="2"/>
  <c r="BM244" i="2"/>
  <c r="BO248" i="2"/>
  <c r="BM250" i="2"/>
  <c r="BO250" i="2"/>
  <c r="X260" i="2"/>
  <c r="BO258" i="2"/>
  <c r="BM258" i="2"/>
  <c r="Y258" i="2"/>
  <c r="BM30" i="2"/>
  <c r="BO30" i="2"/>
  <c r="BO41" i="2"/>
  <c r="X42" i="2"/>
  <c r="BM70" i="2"/>
  <c r="BO70" i="2"/>
  <c r="BM71" i="2"/>
  <c r="BM77" i="2"/>
  <c r="BO77" i="2"/>
  <c r="BM84" i="2"/>
  <c r="BM95" i="2"/>
  <c r="X99" i="2"/>
  <c r="BM102" i="2"/>
  <c r="BO102" i="2"/>
  <c r="BM122" i="2"/>
  <c r="BM130" i="2"/>
  <c r="BM162" i="2"/>
  <c r="BM172" i="2"/>
  <c r="BM175" i="2"/>
  <c r="BM183" i="2"/>
  <c r="X209" i="2"/>
  <c r="BM217" i="2"/>
  <c r="BO217" i="2"/>
  <c r="X225" i="2"/>
  <c r="BM233" i="2"/>
  <c r="BO233" i="2"/>
  <c r="X236" i="2"/>
  <c r="BM255" i="2"/>
  <c r="X259" i="2"/>
  <c r="Y262" i="2"/>
  <c r="BM262" i="2"/>
  <c r="Y265" i="2"/>
  <c r="BM265" i="2"/>
  <c r="Y266" i="2"/>
  <c r="BM266" i="2"/>
  <c r="Y268" i="2"/>
  <c r="Y276" i="2"/>
  <c r="BM276" i="2"/>
  <c r="Y277" i="2"/>
  <c r="BM277" i="2"/>
  <c r="BO281" i="2"/>
  <c r="Y282" i="2"/>
  <c r="BM282" i="2"/>
  <c r="Y283" i="2"/>
  <c r="BM283" i="2"/>
  <c r="BO289" i="2"/>
  <c r="BO294" i="2"/>
  <c r="X302" i="2"/>
  <c r="BM296" i="2"/>
  <c r="BO296" i="2"/>
  <c r="Y298" i="2"/>
  <c r="BM298" i="2"/>
  <c r="Y300" i="2"/>
  <c r="BM300" i="2"/>
  <c r="X301" i="2"/>
  <c r="Y304" i="2"/>
  <c r="BM304" i="2"/>
  <c r="BO304" i="2"/>
  <c r="Y316" i="2"/>
  <c r="BM316" i="2"/>
  <c r="Y320" i="2"/>
  <c r="Y321" i="2" s="1"/>
  <c r="BM320" i="2"/>
  <c r="X322" i="2"/>
  <c r="X325" i="2"/>
  <c r="X342" i="2"/>
  <c r="BM330" i="2"/>
  <c r="BO330" i="2"/>
  <c r="Y331" i="2"/>
  <c r="BM331" i="2"/>
  <c r="BO333" i="2"/>
  <c r="Y334" i="2"/>
  <c r="BM334" i="2"/>
  <c r="Y336" i="2"/>
  <c r="BM336" i="2"/>
  <c r="BO337" i="2"/>
  <c r="BM337" i="2"/>
  <c r="Y337" i="2"/>
  <c r="X348" i="2"/>
  <c r="BO344" i="2"/>
  <c r="BM344" i="2"/>
  <c r="Y344" i="2"/>
  <c r="X372" i="2"/>
  <c r="BO370" i="2"/>
  <c r="BM370" i="2"/>
  <c r="Y370" i="2"/>
  <c r="Y372" i="2" s="1"/>
  <c r="X373" i="2"/>
  <c r="BO375" i="2"/>
  <c r="BM375" i="2"/>
  <c r="Y375" i="2"/>
  <c r="BO376" i="2"/>
  <c r="BM376" i="2"/>
  <c r="Y376" i="2"/>
  <c r="BM378" i="2"/>
  <c r="Y378" i="2"/>
  <c r="BO382" i="2"/>
  <c r="BM410" i="2"/>
  <c r="BO410" i="2"/>
  <c r="BM411" i="2"/>
  <c r="BO411" i="2"/>
  <c r="BM415" i="2"/>
  <c r="BO415" i="2"/>
  <c r="X416" i="2"/>
  <c r="X417" i="2"/>
  <c r="BM419" i="2"/>
  <c r="BO419" i="2"/>
  <c r="BO420" i="2"/>
  <c r="BM420" i="2"/>
  <c r="Y420" i="2"/>
  <c r="BM427" i="2"/>
  <c r="Y427" i="2"/>
  <c r="BO434" i="2"/>
  <c r="BM434" i="2"/>
  <c r="Y434" i="2"/>
  <c r="BO435" i="2"/>
  <c r="BM435" i="2"/>
  <c r="Y435" i="2"/>
  <c r="BM441" i="2"/>
  <c r="Y441" i="2"/>
  <c r="BO445" i="2"/>
  <c r="BM454" i="2"/>
  <c r="Y454" i="2"/>
  <c r="BM478" i="2"/>
  <c r="BO478" i="2"/>
  <c r="BM479" i="2"/>
  <c r="BO479" i="2"/>
  <c r="BO480" i="2"/>
  <c r="BM480" i="2"/>
  <c r="Y480" i="2"/>
  <c r="BM482" i="2"/>
  <c r="Y482" i="2"/>
  <c r="BO492" i="2"/>
  <c r="BM492" i="2"/>
  <c r="Y492" i="2"/>
  <c r="BM525" i="2"/>
  <c r="Y525" i="2"/>
  <c r="BM527" i="2"/>
  <c r="Y527" i="2"/>
  <c r="BM534" i="2"/>
  <c r="Y534" i="2"/>
  <c r="BM536" i="2"/>
  <c r="Y536" i="2"/>
  <c r="BO550" i="2"/>
  <c r="BM550" i="2"/>
  <c r="Y550" i="2"/>
  <c r="Y553" i="2" s="1"/>
  <c r="BO552" i="2"/>
  <c r="BM552" i="2"/>
  <c r="Y552" i="2"/>
  <c r="X553" i="2"/>
  <c r="Y264" i="2"/>
  <c r="BM264" i="2"/>
  <c r="BO268" i="2"/>
  <c r="BM270" i="2"/>
  <c r="BO270" i="2"/>
  <c r="X278" i="2"/>
  <c r="X284" i="2"/>
  <c r="BO297" i="2"/>
  <c r="Y315" i="2"/>
  <c r="BM315" i="2"/>
  <c r="X321" i="2"/>
  <c r="BM332" i="2"/>
  <c r="BO332" i="2"/>
  <c r="BO347" i="2"/>
  <c r="BM347" i="2"/>
  <c r="Y347" i="2"/>
  <c r="BO351" i="2"/>
  <c r="BM351" i="2"/>
  <c r="Y351" i="2"/>
  <c r="BO353" i="2"/>
  <c r="BM353" i="2"/>
  <c r="Y353" i="2"/>
  <c r="X354" i="2"/>
  <c r="X355" i="2"/>
  <c r="BO357" i="2"/>
  <c r="BM357" i="2"/>
  <c r="Y357" i="2"/>
  <c r="Y358" i="2" s="1"/>
  <c r="X358" i="2"/>
  <c r="X359" i="2"/>
  <c r="X367" i="2"/>
  <c r="BM362" i="2"/>
  <c r="Y362" i="2"/>
  <c r="BO364" i="2"/>
  <c r="BM364" i="2"/>
  <c r="Y364" i="2"/>
  <c r="BM382" i="2"/>
  <c r="Y382" i="2"/>
  <c r="Y383" i="2" s="1"/>
  <c r="BM394" i="2"/>
  <c r="BO394" i="2"/>
  <c r="BM395" i="2"/>
  <c r="BO395" i="2"/>
  <c r="BO401" i="2"/>
  <c r="BM401" i="2"/>
  <c r="Y401" i="2"/>
  <c r="BO402" i="2"/>
  <c r="BM402" i="2"/>
  <c r="Y402" i="2"/>
  <c r="BM404" i="2"/>
  <c r="Y404" i="2"/>
  <c r="BM445" i="2"/>
  <c r="Y445" i="2"/>
  <c r="Y446" i="2" s="1"/>
  <c r="BM456" i="2"/>
  <c r="BO456" i="2"/>
  <c r="BM461" i="2"/>
  <c r="BO461" i="2"/>
  <c r="BO473" i="2"/>
  <c r="BM473" i="2"/>
  <c r="Y473" i="2"/>
  <c r="BO474" i="2"/>
  <c r="BM474" i="2"/>
  <c r="Y474" i="2"/>
  <c r="BM476" i="2"/>
  <c r="Y476" i="2"/>
  <c r="BM486" i="2"/>
  <c r="Y486" i="2"/>
  <c r="Y529" i="2"/>
  <c r="BO388" i="2"/>
  <c r="X390" i="2"/>
  <c r="BO398" i="2"/>
  <c r="BO449" i="2"/>
  <c r="X450" i="2"/>
  <c r="X484" i="2"/>
  <c r="BO496" i="2"/>
  <c r="BO500" i="2"/>
  <c r="BM502" i="2"/>
  <c r="BO502" i="2"/>
  <c r="BM506" i="2"/>
  <c r="BO506" i="2"/>
  <c r="BO524" i="2"/>
  <c r="BO526" i="2"/>
  <c r="BO528" i="2"/>
  <c r="X529" i="2"/>
  <c r="X539" i="2"/>
  <c r="BO533" i="2"/>
  <c r="BO535" i="2"/>
  <c r="BO537" i="2"/>
  <c r="F10" i="2"/>
  <c r="W556" i="2"/>
  <c r="BO29" i="2"/>
  <c r="J9" i="2"/>
  <c r="BO28" i="2"/>
  <c r="BO68" i="2"/>
  <c r="BO75" i="2"/>
  <c r="X98" i="2"/>
  <c r="X158" i="2"/>
  <c r="BO198" i="2"/>
  <c r="BM198" i="2"/>
  <c r="Y198" i="2"/>
  <c r="BO267" i="2"/>
  <c r="BM267" i="2"/>
  <c r="Y267" i="2"/>
  <c r="BO436" i="2"/>
  <c r="BM436" i="2"/>
  <c r="Y436" i="2"/>
  <c r="BO543" i="2"/>
  <c r="BM543" i="2"/>
  <c r="Y543" i="2"/>
  <c r="X34" i="2"/>
  <c r="D565" i="2"/>
  <c r="Y108" i="2"/>
  <c r="Y122" i="2"/>
  <c r="Y124" i="2"/>
  <c r="BO178" i="2"/>
  <c r="BM178" i="2"/>
  <c r="Y178" i="2"/>
  <c r="BO247" i="2"/>
  <c r="BM247" i="2"/>
  <c r="Y247" i="2"/>
  <c r="BM263" i="2"/>
  <c r="Y263" i="2"/>
  <c r="X271" i="2"/>
  <c r="BO263" i="2"/>
  <c r="BO403" i="2"/>
  <c r="BM403" i="2"/>
  <c r="Y403" i="2"/>
  <c r="BO495" i="2"/>
  <c r="BM495" i="2"/>
  <c r="Y495" i="2"/>
  <c r="X82" i="2"/>
  <c r="I565" i="2"/>
  <c r="X164" i="2"/>
  <c r="BO161" i="2"/>
  <c r="BM161" i="2"/>
  <c r="Y161" i="2"/>
  <c r="Y163" i="2" s="1"/>
  <c r="BM243" i="2"/>
  <c r="Y243" i="2"/>
  <c r="BO243" i="2"/>
  <c r="Y29" i="2"/>
  <c r="Y69" i="2"/>
  <c r="Y76" i="2"/>
  <c r="X116" i="2"/>
  <c r="BM101" i="2"/>
  <c r="Y112" i="2"/>
  <c r="BO194" i="2"/>
  <c r="BM194" i="2"/>
  <c r="Y194" i="2"/>
  <c r="BM199" i="2"/>
  <c r="BO199" i="2"/>
  <c r="BO216" i="2"/>
  <c r="BM216" i="2"/>
  <c r="Y216" i="2"/>
  <c r="BO241" i="2"/>
  <c r="BM241" i="2"/>
  <c r="Y241" i="2"/>
  <c r="X253" i="2"/>
  <c r="BM48" i="2"/>
  <c r="BM53" i="2"/>
  <c r="Y55" i="2"/>
  <c r="Y57" i="2" s="1"/>
  <c r="X57" i="2"/>
  <c r="BM74" i="2"/>
  <c r="BM87" i="2"/>
  <c r="BM91" i="2"/>
  <c r="Y101" i="2"/>
  <c r="Y114" i="2"/>
  <c r="G565" i="2"/>
  <c r="BM142" i="2"/>
  <c r="X145" i="2"/>
  <c r="BO172" i="2"/>
  <c r="BM190" i="2"/>
  <c r="BO190" i="2"/>
  <c r="Y199" i="2"/>
  <c r="X219" i="2"/>
  <c r="BO214" i="2"/>
  <c r="BM214" i="2"/>
  <c r="Y214" i="2"/>
  <c r="X407" i="2"/>
  <c r="B565" i="2"/>
  <c r="Y62" i="2"/>
  <c r="BM69" i="2"/>
  <c r="Y71" i="2"/>
  <c r="BM78" i="2"/>
  <c r="Y80" i="2"/>
  <c r="Y84" i="2"/>
  <c r="Y88" i="2" s="1"/>
  <c r="Y95" i="2"/>
  <c r="Y98" i="2" s="1"/>
  <c r="BM112" i="2"/>
  <c r="X117" i="2"/>
  <c r="F565" i="2"/>
  <c r="Y130" i="2"/>
  <c r="Y135" i="2" s="1"/>
  <c r="X135" i="2"/>
  <c r="BM166" i="2"/>
  <c r="X169" i="2"/>
  <c r="X179" i="2"/>
  <c r="BO183" i="2"/>
  <c r="Y190" i="2"/>
  <c r="J565" i="2"/>
  <c r="Y22" i="2"/>
  <c r="Y24" i="2" s="1"/>
  <c r="C565" i="2"/>
  <c r="BO48" i="2"/>
  <c r="BO53" i="2"/>
  <c r="BM55" i="2"/>
  <c r="Y64" i="2"/>
  <c r="BO76" i="2"/>
  <c r="Y97" i="2"/>
  <c r="BM103" i="2"/>
  <c r="Y105" i="2"/>
  <c r="BM114" i="2"/>
  <c r="H565" i="2"/>
  <c r="Y148" i="2"/>
  <c r="BO156" i="2"/>
  <c r="BM156" i="2"/>
  <c r="Y156" i="2"/>
  <c r="BM173" i="2"/>
  <c r="Y173" i="2"/>
  <c r="X272" i="2"/>
  <c r="X443" i="2"/>
  <c r="BO440" i="2"/>
  <c r="BM440" i="2"/>
  <c r="X442" i="2"/>
  <c r="Y440" i="2"/>
  <c r="Y442" i="2" s="1"/>
  <c r="BO475" i="2"/>
  <c r="BM475" i="2"/>
  <c r="Y475" i="2"/>
  <c r="X547" i="2"/>
  <c r="X546" i="2"/>
  <c r="BO541" i="2"/>
  <c r="BM541" i="2"/>
  <c r="Y541" i="2"/>
  <c r="BO545" i="2"/>
  <c r="BM545" i="2"/>
  <c r="Y545" i="2"/>
  <c r="BO119" i="2"/>
  <c r="X126" i="2"/>
  <c r="Y119" i="2"/>
  <c r="BO121" i="2"/>
  <c r="BM121" i="2"/>
  <c r="BM123" i="2"/>
  <c r="Y123" i="2"/>
  <c r="BO154" i="2"/>
  <c r="BM154" i="2"/>
  <c r="Y154" i="2"/>
  <c r="BO166" i="2"/>
  <c r="Y179" i="2"/>
  <c r="X180" i="2"/>
  <c r="X406" i="2"/>
  <c r="X438" i="2"/>
  <c r="BM22" i="2"/>
  <c r="Y28" i="2"/>
  <c r="X49" i="2"/>
  <c r="BM66" i="2"/>
  <c r="Y68" i="2"/>
  <c r="Y75" i="2"/>
  <c r="X88" i="2"/>
  <c r="BM97" i="2"/>
  <c r="BO103" i="2"/>
  <c r="BM105" i="2"/>
  <c r="Y121" i="2"/>
  <c r="BM141" i="2"/>
  <c r="Y141" i="2"/>
  <c r="Y144" i="2" s="1"/>
  <c r="BM148" i="2"/>
  <c r="Y150" i="2"/>
  <c r="BM197" i="2"/>
  <c r="BO197" i="2"/>
  <c r="X220" i="2"/>
  <c r="W555" i="2"/>
  <c r="BM47" i="2"/>
  <c r="E565" i="2"/>
  <c r="BO64" i="2"/>
  <c r="BO84" i="2"/>
  <c r="BM86" i="2"/>
  <c r="BM109" i="2"/>
  <c r="Y111" i="2"/>
  <c r="BM119" i="2"/>
  <c r="BM125" i="2"/>
  <c r="BO130" i="2"/>
  <c r="BM132" i="2"/>
  <c r="BM167" i="2"/>
  <c r="Y167" i="2"/>
  <c r="Y168" i="2" s="1"/>
  <c r="BO173" i="2"/>
  <c r="X201" i="2"/>
  <c r="BO182" i="2"/>
  <c r="BM182" i="2"/>
  <c r="Y182" i="2"/>
  <c r="X202" i="2"/>
  <c r="BO232" i="2"/>
  <c r="BM232" i="2"/>
  <c r="Y232" i="2"/>
  <c r="X252" i="2"/>
  <c r="X341" i="2"/>
  <c r="BO338" i="2"/>
  <c r="BM338" i="2"/>
  <c r="Y338" i="2"/>
  <c r="BO377" i="2"/>
  <c r="BM377" i="2"/>
  <c r="X379" i="2"/>
  <c r="Y377" i="2"/>
  <c r="Y379" i="2" s="1"/>
  <c r="W557" i="2"/>
  <c r="F9" i="2"/>
  <c r="BO22" i="2"/>
  <c r="X25" i="2"/>
  <c r="BO66" i="2"/>
  <c r="BO107" i="2"/>
  <c r="Y113" i="2"/>
  <c r="BO115" i="2"/>
  <c r="Y115" i="2"/>
  <c r="BO123" i="2"/>
  <c r="BM143" i="2"/>
  <c r="BO148" i="2"/>
  <c r="BM150" i="2"/>
  <c r="X157" i="2"/>
  <c r="BO162" i="2"/>
  <c r="BO175" i="2"/>
  <c r="X235" i="2"/>
  <c r="BO230" i="2"/>
  <c r="BM230" i="2"/>
  <c r="Y230" i="2"/>
  <c r="X24" i="2"/>
  <c r="X81" i="2"/>
  <c r="BO109" i="2"/>
  <c r="BM111" i="2"/>
  <c r="BO125" i="2"/>
  <c r="BO141" i="2"/>
  <c r="BO187" i="2"/>
  <c r="BM187" i="2"/>
  <c r="Y187" i="2"/>
  <c r="BO288" i="2"/>
  <c r="BM288" i="2"/>
  <c r="X290" i="2"/>
  <c r="Y288" i="2"/>
  <c r="Y290" i="2" s="1"/>
  <c r="L565" i="2"/>
  <c r="BM134" i="2"/>
  <c r="BM140" i="2"/>
  <c r="X144" i="2"/>
  <c r="BM152" i="2"/>
  <c r="BM192" i="2"/>
  <c r="BM205" i="2"/>
  <c r="BM207" i="2"/>
  <c r="BM212" i="2"/>
  <c r="BM223" i="2"/>
  <c r="BO274" i="2"/>
  <c r="BO305" i="2"/>
  <c r="BO310" i="2"/>
  <c r="BO314" i="2"/>
  <c r="BO345" i="2"/>
  <c r="BO365" i="2"/>
  <c r="X368" i="2"/>
  <c r="BO399" i="2"/>
  <c r="X422" i="2"/>
  <c r="BO432" i="2"/>
  <c r="BO465" i="2"/>
  <c r="BO471" i="2"/>
  <c r="BO487" i="2"/>
  <c r="BO491" i="2"/>
  <c r="BO512" i="2"/>
  <c r="BO514" i="2"/>
  <c r="BO516" i="2"/>
  <c r="BO518" i="2"/>
  <c r="BO520" i="2"/>
  <c r="N565" i="2"/>
  <c r="X413" i="2"/>
  <c r="X497" i="2"/>
  <c r="O565" i="2"/>
  <c r="BO140" i="2"/>
  <c r="BO205" i="2"/>
  <c r="BO212" i="2"/>
  <c r="X226" i="2"/>
  <c r="Y249" i="2"/>
  <c r="Y269" i="2"/>
  <c r="Y271" i="2" s="1"/>
  <c r="X279" i="2"/>
  <c r="X285" i="2"/>
  <c r="Y295" i="2"/>
  <c r="Y301" i="2" s="1"/>
  <c r="X311" i="2"/>
  <c r="Y389" i="2"/>
  <c r="Y390" i="2" s="1"/>
  <c r="Y393" i="2"/>
  <c r="Y405" i="2"/>
  <c r="Y409" i="2"/>
  <c r="Y412" i="2" s="1"/>
  <c r="Y455" i="2"/>
  <c r="Y457" i="2" s="1"/>
  <c r="X466" i="2"/>
  <c r="Y477" i="2"/>
  <c r="X488" i="2"/>
  <c r="Y501" i="2"/>
  <c r="Y503" i="2" s="1"/>
  <c r="Y513" i="2"/>
  <c r="Y515" i="2"/>
  <c r="Y517" i="2"/>
  <c r="Y519" i="2"/>
  <c r="X521" i="2"/>
  <c r="X554" i="2"/>
  <c r="P565" i="2"/>
  <c r="BO240" i="2"/>
  <c r="BO256" i="2"/>
  <c r="BO362" i="2"/>
  <c r="X423" i="2"/>
  <c r="BM431" i="2"/>
  <c r="X457" i="2"/>
  <c r="X462" i="2"/>
  <c r="X503" i="2"/>
  <c r="X507" i="2"/>
  <c r="Q565" i="2"/>
  <c r="Y184" i="2"/>
  <c r="Y206" i="2"/>
  <c r="Y208" i="2" s="1"/>
  <c r="Y218" i="2"/>
  <c r="Y222" i="2"/>
  <c r="Y225" i="2" s="1"/>
  <c r="Y234" i="2"/>
  <c r="Y239" i="2"/>
  <c r="BM249" i="2"/>
  <c r="Y251" i="2"/>
  <c r="Y255" i="2"/>
  <c r="Y259" i="2" s="1"/>
  <c r="BM269" i="2"/>
  <c r="Y281" i="2"/>
  <c r="Y284" i="2" s="1"/>
  <c r="X291" i="2"/>
  <c r="BM295" i="2"/>
  <c r="Y297" i="2"/>
  <c r="X317" i="2"/>
  <c r="Y333" i="2"/>
  <c r="Y335" i="2"/>
  <c r="Y352" i="2"/>
  <c r="Y354" i="2" s="1"/>
  <c r="X380" i="2"/>
  <c r="X384" i="2"/>
  <c r="BM389" i="2"/>
  <c r="BM393" i="2"/>
  <c r="Y395" i="2"/>
  <c r="BM405" i="2"/>
  <c r="BM409" i="2"/>
  <c r="X447" i="2"/>
  <c r="X451" i="2"/>
  <c r="BM455" i="2"/>
  <c r="BM477" i="2"/>
  <c r="X498" i="2"/>
  <c r="BM501" i="2"/>
  <c r="BM513" i="2"/>
  <c r="BM515" i="2"/>
  <c r="BM517" i="2"/>
  <c r="BM519" i="2"/>
  <c r="X530" i="2"/>
  <c r="R565" i="2"/>
  <c r="X307" i="2"/>
  <c r="X312" i="2"/>
  <c r="X467" i="2"/>
  <c r="X489" i="2"/>
  <c r="X522" i="2"/>
  <c r="S565" i="2"/>
  <c r="Y257" i="2"/>
  <c r="BO295" i="2"/>
  <c r="Y299" i="2"/>
  <c r="Y339" i="2"/>
  <c r="Y363" i="2"/>
  <c r="BO389" i="2"/>
  <c r="BO393" i="2"/>
  <c r="Y397" i="2"/>
  <c r="BO409" i="2"/>
  <c r="Y421" i="2"/>
  <c r="Y422" i="2" s="1"/>
  <c r="Y426" i="2"/>
  <c r="Y428" i="2" s="1"/>
  <c r="X437" i="2"/>
  <c r="X458" i="2"/>
  <c r="X463" i="2"/>
  <c r="Y481" i="2"/>
  <c r="X504" i="2"/>
  <c r="X508" i="2"/>
  <c r="Y532" i="2"/>
  <c r="Y538" i="2" s="1"/>
  <c r="Y542" i="2"/>
  <c r="Y544" i="2"/>
  <c r="T565" i="2"/>
  <c r="X318" i="2"/>
  <c r="X349" i="2"/>
  <c r="X483" i="2"/>
  <c r="X538" i="2"/>
  <c r="U565" i="2"/>
  <c r="BM257" i="2"/>
  <c r="Y274" i="2"/>
  <c r="Y278" i="2" s="1"/>
  <c r="BM299" i="2"/>
  <c r="Y305" i="2"/>
  <c r="Y306" i="2" s="1"/>
  <c r="Y310" i="2"/>
  <c r="Y311" i="2" s="1"/>
  <c r="Y314" i="2"/>
  <c r="Y317" i="2" s="1"/>
  <c r="BM339" i="2"/>
  <c r="Y345" i="2"/>
  <c r="Y348" i="2" s="1"/>
  <c r="BM363" i="2"/>
  <c r="Y365" i="2"/>
  <c r="Y367" i="2" s="1"/>
  <c r="BM397" i="2"/>
  <c r="Y399" i="2"/>
  <c r="BM421" i="2"/>
  <c r="BM426" i="2"/>
  <c r="Y432" i="2"/>
  <c r="Y437" i="2" s="1"/>
  <c r="Y465" i="2"/>
  <c r="Y466" i="2" s="1"/>
  <c r="Y471" i="2"/>
  <c r="BM481" i="2"/>
  <c r="Y487" i="2"/>
  <c r="Y488" i="2" s="1"/>
  <c r="Y491" i="2"/>
  <c r="Y497" i="2" s="1"/>
  <c r="Y512" i="2"/>
  <c r="Y514" i="2"/>
  <c r="Y516" i="2"/>
  <c r="Y518" i="2"/>
  <c r="Y520" i="2"/>
  <c r="BM532" i="2"/>
  <c r="BM542" i="2"/>
  <c r="BM544" i="2"/>
  <c r="V565" i="2"/>
  <c r="Y330" i="2"/>
  <c r="W565" i="2"/>
  <c r="BO426" i="2"/>
  <c r="BM471" i="2"/>
  <c r="BM512" i="2"/>
  <c r="BO532" i="2"/>
  <c r="Y157" i="2" l="1"/>
  <c r="X555" i="2"/>
  <c r="X557" i="2"/>
  <c r="Y521" i="2"/>
  <c r="Y252" i="2"/>
  <c r="Y546" i="2"/>
  <c r="Y34" i="2"/>
  <c r="X559" i="2"/>
  <c r="Y201" i="2"/>
  <c r="X556" i="2"/>
  <c r="X558" i="2" s="1"/>
  <c r="Y81" i="2"/>
  <c r="Y341" i="2"/>
  <c r="Y483" i="2"/>
  <c r="W558" i="2"/>
  <c r="Y406" i="2"/>
  <c r="Y235" i="2"/>
  <c r="Y126" i="2"/>
  <c r="Y219" i="2"/>
  <c r="Y116" i="2"/>
  <c r="Y560" i="2" l="1"/>
</calcChain>
</file>

<file path=xl/sharedStrings.xml><?xml version="1.0" encoding="utf-8"?>
<sst xmlns="http://schemas.openxmlformats.org/spreadsheetml/2006/main" count="3753" uniqueCount="812">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</sst>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4" t="s">
        <v>29</v>
      </c>
      <c r="E1" s="394"/>
      <c r="F1" s="394"/>
      <c r="G1" s="14" t="s">
        <v>67</v>
      </c>
      <c r="H1" s="394" t="s">
        <v>49</v>
      </c>
      <c r="I1" s="394"/>
      <c r="J1" s="394"/>
      <c r="K1" s="394"/>
      <c r="L1" s="394"/>
      <c r="M1" s="394"/>
      <c r="N1" s="394"/>
      <c r="O1" s="394"/>
      <c r="P1" s="394"/>
      <c r="Q1" s="395" t="s">
        <v>68</v>
      </c>
      <c r="R1" s="396"/>
      <c r="S1" s="39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8" t="s">
        <v>8</v>
      </c>
      <c r="B5" s="398"/>
      <c r="C5" s="398"/>
      <c r="D5" s="399"/>
      <c r="E5" s="399"/>
      <c r="F5" s="400" t="s">
        <v>14</v>
      </c>
      <c r="G5" s="400"/>
      <c r="H5" s="399"/>
      <c r="I5" s="399"/>
      <c r="J5" s="399"/>
      <c r="K5" s="399"/>
      <c r="L5" s="399"/>
      <c r="M5" s="73"/>
      <c r="O5" s="27" t="s">
        <v>4</v>
      </c>
      <c r="P5" s="401">
        <v>45455</v>
      </c>
      <c r="Q5" s="401"/>
      <c r="S5" s="402" t="s">
        <v>3</v>
      </c>
      <c r="T5" s="403"/>
      <c r="U5" s="404" t="s">
        <v>780</v>
      </c>
      <c r="V5" s="405"/>
      <c r="AA5" s="60"/>
      <c r="AB5" s="60"/>
      <c r="AC5" s="60"/>
    </row>
    <row r="6" spans="1:30" s="17" customFormat="1" ht="24" customHeight="1" x14ac:dyDescent="0.2">
      <c r="A6" s="398" t="s">
        <v>1</v>
      </c>
      <c r="B6" s="398"/>
      <c r="C6" s="398"/>
      <c r="D6" s="406" t="s">
        <v>781</v>
      </c>
      <c r="E6" s="406"/>
      <c r="F6" s="406"/>
      <c r="G6" s="406"/>
      <c r="H6" s="406"/>
      <c r="I6" s="406"/>
      <c r="J6" s="406"/>
      <c r="K6" s="406"/>
      <c r="L6" s="406"/>
      <c r="M6" s="74"/>
      <c r="O6" s="27" t="s">
        <v>30</v>
      </c>
      <c r="P6" s="407" t="str">
        <f>IF(P5=0," ",CHOOSE(WEEKDAY(P5,2),"Понедельник","Вторник","Среда","Четверг","Пятница","Суббота","Воскресенье"))</f>
        <v>Среда</v>
      </c>
      <c r="Q6" s="407"/>
      <c r="S6" s="408" t="s">
        <v>5</v>
      </c>
      <c r="T6" s="409"/>
      <c r="U6" s="410" t="s">
        <v>70</v>
      </c>
      <c r="V6" s="411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6" t="str">
        <f>IFERROR(VLOOKUP(DeliveryAddress,Table,3,0),1)</f>
        <v>1</v>
      </c>
      <c r="E7" s="417"/>
      <c r="F7" s="417"/>
      <c r="G7" s="417"/>
      <c r="H7" s="417"/>
      <c r="I7" s="417"/>
      <c r="J7" s="417"/>
      <c r="K7" s="417"/>
      <c r="L7" s="418"/>
      <c r="M7" s="75"/>
      <c r="O7" s="29"/>
      <c r="P7" s="49"/>
      <c r="Q7" s="49"/>
      <c r="S7" s="408"/>
      <c r="T7" s="409"/>
      <c r="U7" s="412"/>
      <c r="V7" s="413"/>
      <c r="AA7" s="60"/>
      <c r="AB7" s="60"/>
      <c r="AC7" s="60"/>
    </row>
    <row r="8" spans="1:30" s="17" customFormat="1" ht="25.5" customHeight="1" x14ac:dyDescent="0.2">
      <c r="A8" s="419" t="s">
        <v>60</v>
      </c>
      <c r="B8" s="419"/>
      <c r="C8" s="419"/>
      <c r="D8" s="420"/>
      <c r="E8" s="420"/>
      <c r="F8" s="420"/>
      <c r="G8" s="420"/>
      <c r="H8" s="420"/>
      <c r="I8" s="420"/>
      <c r="J8" s="420"/>
      <c r="K8" s="420"/>
      <c r="L8" s="420"/>
      <c r="M8" s="76"/>
      <c r="O8" s="27" t="s">
        <v>11</v>
      </c>
      <c r="P8" s="421">
        <v>0.33333333333333331</v>
      </c>
      <c r="Q8" s="422"/>
      <c r="S8" s="408"/>
      <c r="T8" s="409"/>
      <c r="U8" s="412"/>
      <c r="V8" s="413"/>
      <c r="AA8" s="60"/>
      <c r="AB8" s="60"/>
      <c r="AC8" s="60"/>
    </row>
    <row r="9" spans="1:30" s="17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3"/>
      <c r="C9" s="423"/>
      <c r="D9" s="424" t="s">
        <v>48</v>
      </c>
      <c r="E9" s="425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71"/>
      <c r="O9" s="31" t="s">
        <v>15</v>
      </c>
      <c r="P9" s="427"/>
      <c r="Q9" s="427"/>
      <c r="S9" s="408"/>
      <c r="T9" s="409"/>
      <c r="U9" s="414"/>
      <c r="V9" s="415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3"/>
      <c r="C10" s="423"/>
      <c r="D10" s="424"/>
      <c r="E10" s="425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3"/>
      <c r="H10" s="428" t="str">
        <f>IFERROR(VLOOKUP($D$10,Proxy,2,FALSE),"")</f>
        <v/>
      </c>
      <c r="I10" s="428"/>
      <c r="J10" s="428"/>
      <c r="K10" s="428"/>
      <c r="L10" s="428"/>
      <c r="M10" s="72"/>
      <c r="O10" s="31" t="s">
        <v>35</v>
      </c>
      <c r="P10" s="429"/>
      <c r="Q10" s="429"/>
      <c r="T10" s="29" t="s">
        <v>12</v>
      </c>
      <c r="U10" s="430" t="s">
        <v>71</v>
      </c>
      <c r="V10" s="431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32"/>
      <c r="Q11" s="432"/>
      <c r="T11" s="29" t="s">
        <v>31</v>
      </c>
      <c r="U11" s="433" t="s">
        <v>57</v>
      </c>
      <c r="V11" s="43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4" t="s">
        <v>72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77"/>
      <c r="O12" s="27" t="s">
        <v>33</v>
      </c>
      <c r="P12" s="421"/>
      <c r="Q12" s="421"/>
      <c r="R12" s="28"/>
      <c r="S12"/>
      <c r="T12" s="29" t="s">
        <v>48</v>
      </c>
      <c r="U12" s="435"/>
      <c r="V12" s="435"/>
      <c r="W12"/>
      <c r="AA12" s="60"/>
      <c r="AB12" s="60"/>
      <c r="AC12" s="60"/>
    </row>
    <row r="13" spans="1:30" s="17" customFormat="1" ht="23.25" customHeight="1" x14ac:dyDescent="0.2">
      <c r="A13" s="434" t="s">
        <v>73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77"/>
      <c r="N13" s="31"/>
      <c r="O13" s="31" t="s">
        <v>34</v>
      </c>
      <c r="P13" s="433"/>
      <c r="Q13" s="43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4" t="s">
        <v>74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6" t="s">
        <v>75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78"/>
      <c r="N15"/>
      <c r="O15" s="437" t="s">
        <v>63</v>
      </c>
      <c r="P15" s="437"/>
      <c r="Q15" s="437"/>
      <c r="R15" s="437"/>
      <c r="S15" s="43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8"/>
      <c r="P16" s="438"/>
      <c r="Q16" s="438"/>
      <c r="R16" s="438"/>
      <c r="S16" s="43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40" t="s">
        <v>61</v>
      </c>
      <c r="B17" s="440" t="s">
        <v>51</v>
      </c>
      <c r="C17" s="441" t="s">
        <v>50</v>
      </c>
      <c r="D17" s="440" t="s">
        <v>52</v>
      </c>
      <c r="E17" s="440"/>
      <c r="F17" s="440" t="s">
        <v>24</v>
      </c>
      <c r="G17" s="440" t="s">
        <v>27</v>
      </c>
      <c r="H17" s="440" t="s">
        <v>25</v>
      </c>
      <c r="I17" s="440" t="s">
        <v>26</v>
      </c>
      <c r="J17" s="442" t="s">
        <v>16</v>
      </c>
      <c r="K17" s="442" t="s">
        <v>65</v>
      </c>
      <c r="L17" s="442" t="s">
        <v>2</v>
      </c>
      <c r="M17" s="442" t="s">
        <v>66</v>
      </c>
      <c r="N17" s="440" t="s">
        <v>28</v>
      </c>
      <c r="O17" s="440" t="s">
        <v>17</v>
      </c>
      <c r="P17" s="440"/>
      <c r="Q17" s="440"/>
      <c r="R17" s="440"/>
      <c r="S17" s="440"/>
      <c r="T17" s="439" t="s">
        <v>58</v>
      </c>
      <c r="U17" s="440"/>
      <c r="V17" s="440" t="s">
        <v>6</v>
      </c>
      <c r="W17" s="440" t="s">
        <v>44</v>
      </c>
      <c r="X17" s="444" t="s">
        <v>56</v>
      </c>
      <c r="Y17" s="440" t="s">
        <v>18</v>
      </c>
      <c r="Z17" s="446" t="s">
        <v>62</v>
      </c>
      <c r="AA17" s="446" t="s">
        <v>19</v>
      </c>
      <c r="AB17" s="447" t="s">
        <v>59</v>
      </c>
      <c r="AC17" s="448"/>
      <c r="AD17" s="449"/>
      <c r="AE17" s="453"/>
      <c r="BB17" s="454" t="s">
        <v>64</v>
      </c>
    </row>
    <row r="18" spans="1:67" ht="14.25" customHeight="1" x14ac:dyDescent="0.2">
      <c r="A18" s="440"/>
      <c r="B18" s="440"/>
      <c r="C18" s="441"/>
      <c r="D18" s="440"/>
      <c r="E18" s="440"/>
      <c r="F18" s="440" t="s">
        <v>20</v>
      </c>
      <c r="G18" s="440" t="s">
        <v>21</v>
      </c>
      <c r="H18" s="440" t="s">
        <v>22</v>
      </c>
      <c r="I18" s="440" t="s">
        <v>22</v>
      </c>
      <c r="J18" s="443"/>
      <c r="K18" s="443"/>
      <c r="L18" s="443"/>
      <c r="M18" s="443"/>
      <c r="N18" s="440"/>
      <c r="O18" s="440"/>
      <c r="P18" s="440"/>
      <c r="Q18" s="440"/>
      <c r="R18" s="440"/>
      <c r="S18" s="440"/>
      <c r="T18" s="36" t="s">
        <v>47</v>
      </c>
      <c r="U18" s="36" t="s">
        <v>46</v>
      </c>
      <c r="V18" s="440"/>
      <c r="W18" s="440"/>
      <c r="X18" s="445"/>
      <c r="Y18" s="440"/>
      <c r="Z18" s="446"/>
      <c r="AA18" s="446"/>
      <c r="AB18" s="450"/>
      <c r="AC18" s="451"/>
      <c r="AD18" s="452"/>
      <c r="AE18" s="453"/>
      <c r="BB18" s="454"/>
    </row>
    <row r="19" spans="1:67" ht="27.75" customHeight="1" x14ac:dyDescent="0.2">
      <c r="A19" s="455" t="s">
        <v>76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55"/>
      <c r="AA19" s="55"/>
    </row>
    <row r="20" spans="1:67" ht="16.5" customHeight="1" x14ac:dyDescent="0.25">
      <c r="A20" s="456" t="s">
        <v>76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66"/>
      <c r="AA20" s="66"/>
    </row>
    <row r="21" spans="1:67" ht="14.25" customHeight="1" x14ac:dyDescent="0.25">
      <c r="A21" s="457" t="s">
        <v>77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8">
        <v>4607091389258</v>
      </c>
      <c r="E22" s="45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60"/>
      <c r="Q22" s="460"/>
      <c r="R22" s="460"/>
      <c r="S22" s="46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8">
        <v>4680115885004</v>
      </c>
      <c r="E23" s="45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60"/>
      <c r="Q23" s="460"/>
      <c r="R23" s="460"/>
      <c r="S23" s="46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6"/>
      <c r="B24" s="466"/>
      <c r="C24" s="466"/>
      <c r="D24" s="466"/>
      <c r="E24" s="466"/>
      <c r="F24" s="466"/>
      <c r="G24" s="466"/>
      <c r="H24" s="466"/>
      <c r="I24" s="466"/>
      <c r="J24" s="466"/>
      <c r="K24" s="466"/>
      <c r="L24" s="466"/>
      <c r="M24" s="466"/>
      <c r="N24" s="467"/>
      <c r="O24" s="463" t="s">
        <v>43</v>
      </c>
      <c r="P24" s="464"/>
      <c r="Q24" s="464"/>
      <c r="R24" s="464"/>
      <c r="S24" s="464"/>
      <c r="T24" s="464"/>
      <c r="U24" s="465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6"/>
      <c r="B25" s="466"/>
      <c r="C25" s="466"/>
      <c r="D25" s="466"/>
      <c r="E25" s="466"/>
      <c r="F25" s="466"/>
      <c r="G25" s="466"/>
      <c r="H25" s="466"/>
      <c r="I25" s="466"/>
      <c r="J25" s="466"/>
      <c r="K25" s="466"/>
      <c r="L25" s="466"/>
      <c r="M25" s="466"/>
      <c r="N25" s="467"/>
      <c r="O25" s="463" t="s">
        <v>43</v>
      </c>
      <c r="P25" s="464"/>
      <c r="Q25" s="464"/>
      <c r="R25" s="464"/>
      <c r="S25" s="464"/>
      <c r="T25" s="464"/>
      <c r="U25" s="465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7" t="s">
        <v>85</v>
      </c>
      <c r="B26" s="457"/>
      <c r="C26" s="457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7"/>
      <c r="W26" s="457"/>
      <c r="X26" s="457"/>
      <c r="Y26" s="45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60"/>
      <c r="Q27" s="460"/>
      <c r="R27" s="460"/>
      <c r="S27" s="46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60"/>
      <c r="Q28" s="460"/>
      <c r="R28" s="460"/>
      <c r="S28" s="46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60"/>
      <c r="Q29" s="460"/>
      <c r="R29" s="460"/>
      <c r="S29" s="46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58">
        <v>4607091383935</v>
      </c>
      <c r="E30" s="45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60"/>
      <c r="Q30" s="460"/>
      <c r="R30" s="460"/>
      <c r="S30" s="46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60"/>
      <c r="Q31" s="460"/>
      <c r="R31" s="460"/>
      <c r="S31" s="46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58">
        <v>4607091383911</v>
      </c>
      <c r="E32" s="45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60"/>
      <c r="Q32" s="460"/>
      <c r="R32" s="460"/>
      <c r="S32" s="46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58">
        <v>4607091388244</v>
      </c>
      <c r="E33" s="45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7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60"/>
      <c r="Q33" s="460"/>
      <c r="R33" s="460"/>
      <c r="S33" s="46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66"/>
      <c r="B34" s="466"/>
      <c r="C34" s="466"/>
      <c r="D34" s="466"/>
      <c r="E34" s="466"/>
      <c r="F34" s="466"/>
      <c r="G34" s="466"/>
      <c r="H34" s="466"/>
      <c r="I34" s="466"/>
      <c r="J34" s="466"/>
      <c r="K34" s="466"/>
      <c r="L34" s="466"/>
      <c r="M34" s="466"/>
      <c r="N34" s="467"/>
      <c r="O34" s="463" t="s">
        <v>43</v>
      </c>
      <c r="P34" s="464"/>
      <c r="Q34" s="464"/>
      <c r="R34" s="464"/>
      <c r="S34" s="464"/>
      <c r="T34" s="464"/>
      <c r="U34" s="465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66"/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7"/>
      <c r="O35" s="463" t="s">
        <v>43</v>
      </c>
      <c r="P35" s="464"/>
      <c r="Q35" s="464"/>
      <c r="R35" s="464"/>
      <c r="S35" s="464"/>
      <c r="T35" s="464"/>
      <c r="U35" s="465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57" t="s">
        <v>99</v>
      </c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58">
        <v>4607091388503</v>
      </c>
      <c r="E37" s="45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60"/>
      <c r="Q37" s="460"/>
      <c r="R37" s="460"/>
      <c r="S37" s="46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66"/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7"/>
      <c r="O38" s="463" t="s">
        <v>43</v>
      </c>
      <c r="P38" s="464"/>
      <c r="Q38" s="464"/>
      <c r="R38" s="464"/>
      <c r="S38" s="464"/>
      <c r="T38" s="464"/>
      <c r="U38" s="465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66"/>
      <c r="B39" s="466"/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7"/>
      <c r="O39" s="463" t="s">
        <v>43</v>
      </c>
      <c r="P39" s="464"/>
      <c r="Q39" s="464"/>
      <c r="R39" s="464"/>
      <c r="S39" s="464"/>
      <c r="T39" s="464"/>
      <c r="U39" s="465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57" t="s">
        <v>104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58">
        <v>4607091388282</v>
      </c>
      <c r="E41" s="45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60"/>
      <c r="Q41" s="460"/>
      <c r="R41" s="460"/>
      <c r="S41" s="46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66"/>
      <c r="B42" s="466"/>
      <c r="C42" s="466"/>
      <c r="D42" s="466"/>
      <c r="E42" s="466"/>
      <c r="F42" s="466"/>
      <c r="G42" s="466"/>
      <c r="H42" s="466"/>
      <c r="I42" s="466"/>
      <c r="J42" s="466"/>
      <c r="K42" s="466"/>
      <c r="L42" s="466"/>
      <c r="M42" s="466"/>
      <c r="N42" s="467"/>
      <c r="O42" s="463" t="s">
        <v>43</v>
      </c>
      <c r="P42" s="464"/>
      <c r="Q42" s="464"/>
      <c r="R42" s="464"/>
      <c r="S42" s="464"/>
      <c r="T42" s="464"/>
      <c r="U42" s="465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66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7"/>
      <c r="O43" s="463" t="s">
        <v>43</v>
      </c>
      <c r="P43" s="464"/>
      <c r="Q43" s="464"/>
      <c r="R43" s="464"/>
      <c r="S43" s="464"/>
      <c r="T43" s="464"/>
      <c r="U43" s="465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55" t="s">
        <v>108</v>
      </c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55"/>
      <c r="AA44" s="55"/>
    </row>
    <row r="45" spans="1:67" ht="16.5" customHeight="1" x14ac:dyDescent="0.25">
      <c r="A45" s="456" t="s">
        <v>109</v>
      </c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  <c r="M45" s="456"/>
      <c r="N45" s="456"/>
      <c r="O45" s="456"/>
      <c r="P45" s="456"/>
      <c r="Q45" s="456"/>
      <c r="R45" s="456"/>
      <c r="S45" s="456"/>
      <c r="T45" s="456"/>
      <c r="U45" s="456"/>
      <c r="V45" s="456"/>
      <c r="W45" s="456"/>
      <c r="X45" s="456"/>
      <c r="Y45" s="456"/>
      <c r="Z45" s="66"/>
      <c r="AA45" s="66"/>
    </row>
    <row r="46" spans="1:67" ht="14.25" customHeight="1" x14ac:dyDescent="0.25">
      <c r="A46" s="457" t="s">
        <v>110</v>
      </c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58">
        <v>4680115881440</v>
      </c>
      <c r="E47" s="458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60"/>
      <c r="Q47" s="460"/>
      <c r="R47" s="460"/>
      <c r="S47" s="461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58">
        <v>4680115881433</v>
      </c>
      <c r="E48" s="458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4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60"/>
      <c r="Q48" s="460"/>
      <c r="R48" s="460"/>
      <c r="S48" s="461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66"/>
      <c r="B49" s="466"/>
      <c r="C49" s="466"/>
      <c r="D49" s="466"/>
      <c r="E49" s="466"/>
      <c r="F49" s="466"/>
      <c r="G49" s="466"/>
      <c r="H49" s="466"/>
      <c r="I49" s="466"/>
      <c r="J49" s="466"/>
      <c r="K49" s="466"/>
      <c r="L49" s="466"/>
      <c r="M49" s="466"/>
      <c r="N49" s="467"/>
      <c r="O49" s="463" t="s">
        <v>43</v>
      </c>
      <c r="P49" s="464"/>
      <c r="Q49" s="464"/>
      <c r="R49" s="464"/>
      <c r="S49" s="464"/>
      <c r="T49" s="464"/>
      <c r="U49" s="465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66"/>
      <c r="B50" s="466"/>
      <c r="C50" s="466"/>
      <c r="D50" s="466"/>
      <c r="E50" s="466"/>
      <c r="F50" s="466"/>
      <c r="G50" s="466"/>
      <c r="H50" s="466"/>
      <c r="I50" s="466"/>
      <c r="J50" s="466"/>
      <c r="K50" s="466"/>
      <c r="L50" s="466"/>
      <c r="M50" s="466"/>
      <c r="N50" s="467"/>
      <c r="O50" s="463" t="s">
        <v>43</v>
      </c>
      <c r="P50" s="464"/>
      <c r="Q50" s="464"/>
      <c r="R50" s="464"/>
      <c r="S50" s="464"/>
      <c r="T50" s="464"/>
      <c r="U50" s="465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56" t="s">
        <v>117</v>
      </c>
      <c r="B51" s="456"/>
      <c r="C51" s="456"/>
      <c r="D51" s="456"/>
      <c r="E51" s="456"/>
      <c r="F51" s="456"/>
      <c r="G51" s="456"/>
      <c r="H51" s="456"/>
      <c r="I51" s="456"/>
      <c r="J51" s="456"/>
      <c r="K51" s="456"/>
      <c r="L51" s="456"/>
      <c r="M51" s="456"/>
      <c r="N51" s="456"/>
      <c r="O51" s="456"/>
      <c r="P51" s="456"/>
      <c r="Q51" s="456"/>
      <c r="R51" s="456"/>
      <c r="S51" s="456"/>
      <c r="T51" s="456"/>
      <c r="U51" s="456"/>
      <c r="V51" s="456"/>
      <c r="W51" s="456"/>
      <c r="X51" s="456"/>
      <c r="Y51" s="456"/>
      <c r="Z51" s="66"/>
      <c r="AA51" s="66"/>
    </row>
    <row r="52" spans="1:67" ht="14.25" customHeight="1" x14ac:dyDescent="0.25">
      <c r="A52" s="457" t="s">
        <v>118</v>
      </c>
      <c r="B52" s="457"/>
      <c r="C52" s="457"/>
      <c r="D52" s="457"/>
      <c r="E52" s="457"/>
      <c r="F52" s="457"/>
      <c r="G52" s="457"/>
      <c r="H52" s="457"/>
      <c r="I52" s="457"/>
      <c r="J52" s="457"/>
      <c r="K52" s="457"/>
      <c r="L52" s="457"/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58">
        <v>4680115881426</v>
      </c>
      <c r="E53" s="45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60"/>
      <c r="Q53" s="460"/>
      <c r="R53" s="460"/>
      <c r="S53" s="461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58">
        <v>4680115881426</v>
      </c>
      <c r="E54" s="458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4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60"/>
      <c r="Q54" s="460"/>
      <c r="R54" s="460"/>
      <c r="S54" s="461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58">
        <v>4680115881419</v>
      </c>
      <c r="E55" s="458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4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60"/>
      <c r="Q55" s="460"/>
      <c r="R55" s="460"/>
      <c r="S55" s="461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58">
        <v>4680115881525</v>
      </c>
      <c r="E56" s="45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482" t="s">
        <v>127</v>
      </c>
      <c r="P56" s="460"/>
      <c r="Q56" s="460"/>
      <c r="R56" s="460"/>
      <c r="S56" s="461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66"/>
      <c r="B57" s="466"/>
      <c r="C57" s="466"/>
      <c r="D57" s="466"/>
      <c r="E57" s="466"/>
      <c r="F57" s="466"/>
      <c r="G57" s="466"/>
      <c r="H57" s="466"/>
      <c r="I57" s="466"/>
      <c r="J57" s="466"/>
      <c r="K57" s="466"/>
      <c r="L57" s="466"/>
      <c r="M57" s="466"/>
      <c r="N57" s="467"/>
      <c r="O57" s="463" t="s">
        <v>43</v>
      </c>
      <c r="P57" s="464"/>
      <c r="Q57" s="464"/>
      <c r="R57" s="464"/>
      <c r="S57" s="464"/>
      <c r="T57" s="464"/>
      <c r="U57" s="465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66"/>
      <c r="B58" s="466"/>
      <c r="C58" s="466"/>
      <c r="D58" s="466"/>
      <c r="E58" s="466"/>
      <c r="F58" s="466"/>
      <c r="G58" s="466"/>
      <c r="H58" s="466"/>
      <c r="I58" s="466"/>
      <c r="J58" s="466"/>
      <c r="K58" s="466"/>
      <c r="L58" s="466"/>
      <c r="M58" s="466"/>
      <c r="N58" s="467"/>
      <c r="O58" s="463" t="s">
        <v>43</v>
      </c>
      <c r="P58" s="464"/>
      <c r="Q58" s="464"/>
      <c r="R58" s="464"/>
      <c r="S58" s="464"/>
      <c r="T58" s="464"/>
      <c r="U58" s="465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56" t="s">
        <v>108</v>
      </c>
      <c r="B59" s="456"/>
      <c r="C59" s="456"/>
      <c r="D59" s="456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66"/>
      <c r="AA59" s="66"/>
    </row>
    <row r="60" spans="1:67" ht="14.25" customHeight="1" x14ac:dyDescent="0.25">
      <c r="A60" s="457" t="s">
        <v>118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58">
        <v>4607091382945</v>
      </c>
      <c r="E61" s="458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60"/>
      <c r="Q61" s="460"/>
      <c r="R61" s="460"/>
      <c r="S61" s="461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58">
        <v>4607091385670</v>
      </c>
      <c r="E62" s="458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60"/>
      <c r="Q62" s="460"/>
      <c r="R62" s="460"/>
      <c r="S62" s="461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58">
        <v>4607091385670</v>
      </c>
      <c r="E63" s="45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60"/>
      <c r="Q63" s="460"/>
      <c r="R63" s="460"/>
      <c r="S63" s="461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58">
        <v>4680115883956</v>
      </c>
      <c r="E64" s="45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60"/>
      <c r="Q64" s="460"/>
      <c r="R64" s="460"/>
      <c r="S64" s="461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58">
        <v>4680115881327</v>
      </c>
      <c r="E65" s="45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60"/>
      <c r="Q65" s="460"/>
      <c r="R65" s="460"/>
      <c r="S65" s="46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58">
        <v>4680115882133</v>
      </c>
      <c r="E66" s="45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4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60"/>
      <c r="Q66" s="460"/>
      <c r="R66" s="460"/>
      <c r="S66" s="46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58">
        <v>4680115882133</v>
      </c>
      <c r="E67" s="45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4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60"/>
      <c r="Q67" s="460"/>
      <c r="R67" s="460"/>
      <c r="S67" s="46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58">
        <v>4607091382952</v>
      </c>
      <c r="E68" s="45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4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60"/>
      <c r="Q68" s="460"/>
      <c r="R68" s="460"/>
      <c r="S68" s="46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58">
        <v>4607091385687</v>
      </c>
      <c r="E69" s="45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4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60"/>
      <c r="Q69" s="460"/>
      <c r="R69" s="460"/>
      <c r="S69" s="46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58">
        <v>4680115882539</v>
      </c>
      <c r="E70" s="45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60"/>
      <c r="Q70" s="460"/>
      <c r="R70" s="460"/>
      <c r="S70" s="46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58">
        <v>4607091384604</v>
      </c>
      <c r="E71" s="45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60"/>
      <c r="Q71" s="460"/>
      <c r="R71" s="460"/>
      <c r="S71" s="46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58">
        <v>4680115880283</v>
      </c>
      <c r="E72" s="45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60"/>
      <c r="Q72" s="460"/>
      <c r="R72" s="460"/>
      <c r="S72" s="46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58">
        <v>4680115883949</v>
      </c>
      <c r="E73" s="45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4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60"/>
      <c r="Q73" s="460"/>
      <c r="R73" s="460"/>
      <c r="S73" s="46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154</v>
      </c>
      <c r="B74" s="64" t="s">
        <v>155</v>
      </c>
      <c r="C74" s="37">
        <v>4301011443</v>
      </c>
      <c r="D74" s="458">
        <v>4680115881303</v>
      </c>
      <c r="E74" s="45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60"/>
      <c r="Q74" s="460"/>
      <c r="R74" s="460"/>
      <c r="S74" s="46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4301011562</v>
      </c>
      <c r="D75" s="458">
        <v>4680115882577</v>
      </c>
      <c r="E75" s="458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60"/>
      <c r="Q75" s="460"/>
      <c r="R75" s="460"/>
      <c r="S75" s="46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156</v>
      </c>
      <c r="B76" s="64" t="s">
        <v>158</v>
      </c>
      <c r="C76" s="37">
        <v>4301011564</v>
      </c>
      <c r="D76" s="458">
        <v>4680115882577</v>
      </c>
      <c r="E76" s="458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4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60"/>
      <c r="Q76" s="460"/>
      <c r="R76" s="460"/>
      <c r="S76" s="46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4301011432</v>
      </c>
      <c r="D77" s="458">
        <v>4680115882720</v>
      </c>
      <c r="E77" s="458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60"/>
      <c r="Q77" s="460"/>
      <c r="R77" s="460"/>
      <c r="S77" s="46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4301011417</v>
      </c>
      <c r="D78" s="458">
        <v>4680115880269</v>
      </c>
      <c r="E78" s="458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133</v>
      </c>
      <c r="M78" s="39"/>
      <c r="N78" s="38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60"/>
      <c r="Q78" s="460"/>
      <c r="R78" s="460"/>
      <c r="S78" s="46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163</v>
      </c>
      <c r="B79" s="64" t="s">
        <v>164</v>
      </c>
      <c r="C79" s="37">
        <v>4301011415</v>
      </c>
      <c r="D79" s="458">
        <v>4680115880429</v>
      </c>
      <c r="E79" s="458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5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60"/>
      <c r="Q79" s="460"/>
      <c r="R79" s="460"/>
      <c r="S79" s="46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4301011462</v>
      </c>
      <c r="D80" s="458">
        <v>4680115881457</v>
      </c>
      <c r="E80" s="458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60"/>
      <c r="Q80" s="460"/>
      <c r="R80" s="460"/>
      <c r="S80" s="46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466"/>
      <c r="B81" s="466"/>
      <c r="C81" s="466"/>
      <c r="D81" s="466"/>
      <c r="E81" s="466"/>
      <c r="F81" s="466"/>
      <c r="G81" s="466"/>
      <c r="H81" s="466"/>
      <c r="I81" s="466"/>
      <c r="J81" s="466"/>
      <c r="K81" s="466"/>
      <c r="L81" s="466"/>
      <c r="M81" s="466"/>
      <c r="N81" s="467"/>
      <c r="O81" s="463" t="s">
        <v>43</v>
      </c>
      <c r="P81" s="464"/>
      <c r="Q81" s="464"/>
      <c r="R81" s="464"/>
      <c r="S81" s="464"/>
      <c r="T81" s="464"/>
      <c r="U81" s="465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466"/>
      <c r="B82" s="466"/>
      <c r="C82" s="466"/>
      <c r="D82" s="466"/>
      <c r="E82" s="466"/>
      <c r="F82" s="466"/>
      <c r="G82" s="466"/>
      <c r="H82" s="466"/>
      <c r="I82" s="466"/>
      <c r="J82" s="466"/>
      <c r="K82" s="466"/>
      <c r="L82" s="466"/>
      <c r="M82" s="466"/>
      <c r="N82" s="467"/>
      <c r="O82" s="463" t="s">
        <v>43</v>
      </c>
      <c r="P82" s="464"/>
      <c r="Q82" s="464"/>
      <c r="R82" s="464"/>
      <c r="S82" s="464"/>
      <c r="T82" s="464"/>
      <c r="U82" s="465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57" t="s">
        <v>110</v>
      </c>
      <c r="B83" s="457"/>
      <c r="C83" s="457"/>
      <c r="D83" s="457"/>
      <c r="E83" s="457"/>
      <c r="F83" s="457"/>
      <c r="G83" s="457"/>
      <c r="H83" s="457"/>
      <c r="I83" s="457"/>
      <c r="J83" s="457"/>
      <c r="K83" s="457"/>
      <c r="L83" s="457"/>
      <c r="M83" s="457"/>
      <c r="N83" s="457"/>
      <c r="O83" s="457"/>
      <c r="P83" s="457"/>
      <c r="Q83" s="457"/>
      <c r="R83" s="457"/>
      <c r="S83" s="457"/>
      <c r="T83" s="457"/>
      <c r="U83" s="457"/>
      <c r="V83" s="457"/>
      <c r="W83" s="457"/>
      <c r="X83" s="457"/>
      <c r="Y83" s="457"/>
      <c r="Z83" s="67"/>
      <c r="AA83" s="67"/>
    </row>
    <row r="84" spans="1:67" ht="16.5" customHeight="1" x14ac:dyDescent="0.25">
      <c r="A84" s="64" t="s">
        <v>167</v>
      </c>
      <c r="B84" s="64" t="s">
        <v>168</v>
      </c>
      <c r="C84" s="37">
        <v>4301020235</v>
      </c>
      <c r="D84" s="458">
        <v>4680115881488</v>
      </c>
      <c r="E84" s="458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5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60"/>
      <c r="Q84" s="460"/>
      <c r="R84" s="460"/>
      <c r="S84" s="461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458">
        <v>4680115882751</v>
      </c>
      <c r="E85" s="458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5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60"/>
      <c r="Q85" s="460"/>
      <c r="R85" s="460"/>
      <c r="S85" s="461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4301020258</v>
      </c>
      <c r="D86" s="458">
        <v>4680115882775</v>
      </c>
      <c r="E86" s="458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133</v>
      </c>
      <c r="M86" s="39"/>
      <c r="N86" s="38">
        <v>50</v>
      </c>
      <c r="O86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60"/>
      <c r="Q86" s="460"/>
      <c r="R86" s="460"/>
      <c r="S86" s="461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4301020217</v>
      </c>
      <c r="D87" s="458">
        <v>4680115880658</v>
      </c>
      <c r="E87" s="45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60"/>
      <c r="Q87" s="460"/>
      <c r="R87" s="460"/>
      <c r="S87" s="461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466"/>
      <c r="B88" s="466"/>
      <c r="C88" s="466"/>
      <c r="D88" s="466"/>
      <c r="E88" s="466"/>
      <c r="F88" s="466"/>
      <c r="G88" s="466"/>
      <c r="H88" s="466"/>
      <c r="I88" s="466"/>
      <c r="J88" s="466"/>
      <c r="K88" s="466"/>
      <c r="L88" s="466"/>
      <c r="M88" s="466"/>
      <c r="N88" s="467"/>
      <c r="O88" s="463" t="s">
        <v>43</v>
      </c>
      <c r="P88" s="464"/>
      <c r="Q88" s="464"/>
      <c r="R88" s="464"/>
      <c r="S88" s="464"/>
      <c r="T88" s="464"/>
      <c r="U88" s="465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66"/>
      <c r="B89" s="466"/>
      <c r="C89" s="466"/>
      <c r="D89" s="466"/>
      <c r="E89" s="466"/>
      <c r="F89" s="466"/>
      <c r="G89" s="466"/>
      <c r="H89" s="466"/>
      <c r="I89" s="466"/>
      <c r="J89" s="466"/>
      <c r="K89" s="466"/>
      <c r="L89" s="466"/>
      <c r="M89" s="466"/>
      <c r="N89" s="467"/>
      <c r="O89" s="463" t="s">
        <v>43</v>
      </c>
      <c r="P89" s="464"/>
      <c r="Q89" s="464"/>
      <c r="R89" s="464"/>
      <c r="S89" s="464"/>
      <c r="T89" s="464"/>
      <c r="U89" s="465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customHeight="1" x14ac:dyDescent="0.25">
      <c r="A90" s="457" t="s">
        <v>77</v>
      </c>
      <c r="B90" s="457"/>
      <c r="C90" s="457"/>
      <c r="D90" s="457"/>
      <c r="E90" s="457"/>
      <c r="F90" s="457"/>
      <c r="G90" s="457"/>
      <c r="H90" s="457"/>
      <c r="I90" s="457"/>
      <c r="J90" s="457"/>
      <c r="K90" s="457"/>
      <c r="L90" s="457"/>
      <c r="M90" s="457"/>
      <c r="N90" s="457"/>
      <c r="O90" s="457"/>
      <c r="P90" s="457"/>
      <c r="Q90" s="457"/>
      <c r="R90" s="457"/>
      <c r="S90" s="457"/>
      <c r="T90" s="457"/>
      <c r="U90" s="457"/>
      <c r="V90" s="457"/>
      <c r="W90" s="457"/>
      <c r="X90" s="457"/>
      <c r="Y90" s="457"/>
      <c r="Z90" s="67"/>
      <c r="AA90" s="67"/>
    </row>
    <row r="91" spans="1:67" ht="16.5" customHeight="1" x14ac:dyDescent="0.25">
      <c r="A91" s="64" t="s">
        <v>175</v>
      </c>
      <c r="B91" s="64" t="s">
        <v>176</v>
      </c>
      <c r="C91" s="37">
        <v>4301030895</v>
      </c>
      <c r="D91" s="458">
        <v>4607091387667</v>
      </c>
      <c r="E91" s="458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60"/>
      <c r="Q91" s="460"/>
      <c r="R91" s="460"/>
      <c r="S91" s="461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177</v>
      </c>
      <c r="B92" s="64" t="s">
        <v>178</v>
      </c>
      <c r="C92" s="37">
        <v>4301030961</v>
      </c>
      <c r="D92" s="458">
        <v>4607091387636</v>
      </c>
      <c r="E92" s="458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60"/>
      <c r="Q92" s="460"/>
      <c r="R92" s="460"/>
      <c r="S92" s="461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179</v>
      </c>
      <c r="B93" s="64" t="s">
        <v>180</v>
      </c>
      <c r="C93" s="37">
        <v>4301030963</v>
      </c>
      <c r="D93" s="458">
        <v>4607091382426</v>
      </c>
      <c r="E93" s="458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60"/>
      <c r="Q93" s="460"/>
      <c r="R93" s="460"/>
      <c r="S93" s="461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458">
        <v>4607091386547</v>
      </c>
      <c r="E94" s="458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60"/>
      <c r="Q94" s="460"/>
      <c r="R94" s="460"/>
      <c r="S94" s="461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4301030964</v>
      </c>
      <c r="D95" s="458">
        <v>4607091382464</v>
      </c>
      <c r="E95" s="458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60"/>
      <c r="Q95" s="460"/>
      <c r="R95" s="460"/>
      <c r="S95" s="46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4301031234</v>
      </c>
      <c r="D96" s="458">
        <v>4680115883444</v>
      </c>
      <c r="E96" s="458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5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460"/>
      <c r="Q96" s="460"/>
      <c r="R96" s="460"/>
      <c r="S96" s="46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185</v>
      </c>
      <c r="B97" s="64" t="s">
        <v>187</v>
      </c>
      <c r="C97" s="37">
        <v>4301031235</v>
      </c>
      <c r="D97" s="458">
        <v>4680115883444</v>
      </c>
      <c r="E97" s="458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60"/>
      <c r="Q97" s="460"/>
      <c r="R97" s="460"/>
      <c r="S97" s="46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466"/>
      <c r="B98" s="466"/>
      <c r="C98" s="466"/>
      <c r="D98" s="466"/>
      <c r="E98" s="466"/>
      <c r="F98" s="466"/>
      <c r="G98" s="466"/>
      <c r="H98" s="466"/>
      <c r="I98" s="466"/>
      <c r="J98" s="466"/>
      <c r="K98" s="466"/>
      <c r="L98" s="466"/>
      <c r="M98" s="466"/>
      <c r="N98" s="467"/>
      <c r="O98" s="463" t="s">
        <v>43</v>
      </c>
      <c r="P98" s="464"/>
      <c r="Q98" s="464"/>
      <c r="R98" s="464"/>
      <c r="S98" s="464"/>
      <c r="T98" s="464"/>
      <c r="U98" s="465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x14ac:dyDescent="0.2">
      <c r="A99" s="466"/>
      <c r="B99" s="466"/>
      <c r="C99" s="466"/>
      <c r="D99" s="466"/>
      <c r="E99" s="466"/>
      <c r="F99" s="466"/>
      <c r="G99" s="466"/>
      <c r="H99" s="466"/>
      <c r="I99" s="466"/>
      <c r="J99" s="466"/>
      <c r="K99" s="466"/>
      <c r="L99" s="466"/>
      <c r="M99" s="466"/>
      <c r="N99" s="467"/>
      <c r="O99" s="463" t="s">
        <v>43</v>
      </c>
      <c r="P99" s="464"/>
      <c r="Q99" s="464"/>
      <c r="R99" s="464"/>
      <c r="S99" s="464"/>
      <c r="T99" s="464"/>
      <c r="U99" s="465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customHeight="1" x14ac:dyDescent="0.25">
      <c r="A100" s="457" t="s">
        <v>85</v>
      </c>
      <c r="B100" s="457"/>
      <c r="C100" s="457"/>
      <c r="D100" s="457"/>
      <c r="E100" s="457"/>
      <c r="F100" s="457"/>
      <c r="G100" s="457"/>
      <c r="H100" s="457"/>
      <c r="I100" s="457"/>
      <c r="J100" s="457"/>
      <c r="K100" s="457"/>
      <c r="L100" s="457"/>
      <c r="M100" s="457"/>
      <c r="N100" s="457"/>
      <c r="O100" s="457"/>
      <c r="P100" s="457"/>
      <c r="Q100" s="457"/>
      <c r="R100" s="457"/>
      <c r="S100" s="457"/>
      <c r="T100" s="457"/>
      <c r="U100" s="457"/>
      <c r="V100" s="457"/>
      <c r="W100" s="457"/>
      <c r="X100" s="457"/>
      <c r="Y100" s="457"/>
      <c r="Z100" s="67"/>
      <c r="AA100" s="67"/>
    </row>
    <row r="101" spans="1:67" ht="16.5" customHeight="1" x14ac:dyDescent="0.25">
      <c r="A101" s="64" t="s">
        <v>188</v>
      </c>
      <c r="B101" s="64" t="s">
        <v>189</v>
      </c>
      <c r="C101" s="37">
        <v>4301051787</v>
      </c>
      <c r="D101" s="458">
        <v>4680115885233</v>
      </c>
      <c r="E101" s="458"/>
      <c r="F101" s="63">
        <v>0.2</v>
      </c>
      <c r="G101" s="38">
        <v>6</v>
      </c>
      <c r="H101" s="63">
        <v>1.2</v>
      </c>
      <c r="I101" s="63">
        <v>1.3</v>
      </c>
      <c r="J101" s="38">
        <v>234</v>
      </c>
      <c r="K101" s="38" t="s">
        <v>84</v>
      </c>
      <c r="L101" s="39" t="s">
        <v>138</v>
      </c>
      <c r="M101" s="39"/>
      <c r="N101" s="38">
        <v>30</v>
      </c>
      <c r="O101" s="514" t="s">
        <v>190</v>
      </c>
      <c r="P101" s="460"/>
      <c r="Q101" s="460"/>
      <c r="R101" s="460"/>
      <c r="S101" s="46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IFERROR(IF(X101=0,"",ROUNDUP(X101/H101,0)*0.00502),"")</f>
        <v/>
      </c>
      <c r="Z101" s="69" t="s">
        <v>48</v>
      </c>
      <c r="AA101" s="70" t="s">
        <v>191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192</v>
      </c>
      <c r="B102" s="64" t="s">
        <v>193</v>
      </c>
      <c r="C102" s="37">
        <v>4301051437</v>
      </c>
      <c r="D102" s="458">
        <v>4607091386967</v>
      </c>
      <c r="E102" s="458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114</v>
      </c>
      <c r="L102" s="39" t="s">
        <v>133</v>
      </c>
      <c r="M102" s="39"/>
      <c r="N102" s="38">
        <v>45</v>
      </c>
      <c r="O102" s="5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60"/>
      <c r="Q102" s="460"/>
      <c r="R102" s="460"/>
      <c r="S102" s="46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27" customHeight="1" x14ac:dyDescent="0.25">
      <c r="A103" s="64" t="s">
        <v>192</v>
      </c>
      <c r="B103" s="64" t="s">
        <v>194</v>
      </c>
      <c r="C103" s="37">
        <v>4301051543</v>
      </c>
      <c r="D103" s="458">
        <v>4607091386967</v>
      </c>
      <c r="E103" s="458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5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60"/>
      <c r="Q103" s="460"/>
      <c r="R103" s="460"/>
      <c r="S103" s="461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195</v>
      </c>
      <c r="B104" s="64" t="s">
        <v>196</v>
      </c>
      <c r="C104" s="37">
        <v>4301051611</v>
      </c>
      <c r="D104" s="458">
        <v>4607091385304</v>
      </c>
      <c r="E104" s="458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5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60"/>
      <c r="Q104" s="460"/>
      <c r="R104" s="460"/>
      <c r="S104" s="461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4301051648</v>
      </c>
      <c r="D105" s="458">
        <v>4607091386264</v>
      </c>
      <c r="E105" s="458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5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60"/>
      <c r="Q105" s="460"/>
      <c r="R105" s="460"/>
      <c r="S105" s="46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4301051476</v>
      </c>
      <c r="D106" s="458">
        <v>4680115882584</v>
      </c>
      <c r="E106" s="458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60"/>
      <c r="Q106" s="460"/>
      <c r="R106" s="460"/>
      <c r="S106" s="46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199</v>
      </c>
      <c r="B107" s="64" t="s">
        <v>201</v>
      </c>
      <c r="C107" s="37">
        <v>4301051477</v>
      </c>
      <c r="D107" s="458">
        <v>4680115882584</v>
      </c>
      <c r="E107" s="458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5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60"/>
      <c r="Q107" s="460"/>
      <c r="R107" s="460"/>
      <c r="S107" s="46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202</v>
      </c>
      <c r="B108" s="64" t="s">
        <v>203</v>
      </c>
      <c r="C108" s="37">
        <v>4301051436</v>
      </c>
      <c r="D108" s="458">
        <v>4607091385731</v>
      </c>
      <c r="E108" s="458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133</v>
      </c>
      <c r="M108" s="39"/>
      <c r="N108" s="38">
        <v>45</v>
      </c>
      <c r="O108" s="5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60"/>
      <c r="Q108" s="460"/>
      <c r="R108" s="460"/>
      <c r="S108" s="46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4301051439</v>
      </c>
      <c r="D109" s="458">
        <v>4680115880214</v>
      </c>
      <c r="E109" s="458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133</v>
      </c>
      <c r="M109" s="39"/>
      <c r="N109" s="38">
        <v>45</v>
      </c>
      <c r="O109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60"/>
      <c r="Q109" s="460"/>
      <c r="R109" s="460"/>
      <c r="S109" s="46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4301051438</v>
      </c>
      <c r="D110" s="458">
        <v>4680115880894</v>
      </c>
      <c r="E110" s="458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133</v>
      </c>
      <c r="M110" s="39"/>
      <c r="N110" s="38">
        <v>45</v>
      </c>
      <c r="O110" s="52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60"/>
      <c r="Q110" s="460"/>
      <c r="R110" s="460"/>
      <c r="S110" s="46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 t="shared" ref="Y110:Y115" si="23"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4301051693</v>
      </c>
      <c r="D111" s="458">
        <v>4680115884915</v>
      </c>
      <c r="E111" s="458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52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60"/>
      <c r="Q111" s="460"/>
      <c r="R111" s="460"/>
      <c r="S111" s="46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si="23"/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4301051313</v>
      </c>
      <c r="D112" s="458">
        <v>4607091385427</v>
      </c>
      <c r="E112" s="458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60"/>
      <c r="Q112" s="460"/>
      <c r="R112" s="460"/>
      <c r="S112" s="46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4301051480</v>
      </c>
      <c r="D113" s="458">
        <v>4680115882645</v>
      </c>
      <c r="E113" s="458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60"/>
      <c r="Q113" s="460"/>
      <c r="R113" s="460"/>
      <c r="S113" s="46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4301051395</v>
      </c>
      <c r="D114" s="458">
        <v>4680115884311</v>
      </c>
      <c r="E114" s="458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60"/>
      <c r="Q114" s="460"/>
      <c r="R114" s="460"/>
      <c r="S114" s="46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4301051641</v>
      </c>
      <c r="D115" s="458">
        <v>4680115884403</v>
      </c>
      <c r="E115" s="458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52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60"/>
      <c r="Q115" s="460"/>
      <c r="R115" s="460"/>
      <c r="S115" s="46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466"/>
      <c r="B116" s="466"/>
      <c r="C116" s="466"/>
      <c r="D116" s="466"/>
      <c r="E116" s="466"/>
      <c r="F116" s="466"/>
      <c r="G116" s="466"/>
      <c r="H116" s="466"/>
      <c r="I116" s="466"/>
      <c r="J116" s="466"/>
      <c r="K116" s="466"/>
      <c r="L116" s="466"/>
      <c r="M116" s="466"/>
      <c r="N116" s="467"/>
      <c r="O116" s="463" t="s">
        <v>43</v>
      </c>
      <c r="P116" s="464"/>
      <c r="Q116" s="464"/>
      <c r="R116" s="464"/>
      <c r="S116" s="464"/>
      <c r="T116" s="464"/>
      <c r="U116" s="465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x14ac:dyDescent="0.2">
      <c r="A117" s="466"/>
      <c r="B117" s="466"/>
      <c r="C117" s="466"/>
      <c r="D117" s="466"/>
      <c r="E117" s="466"/>
      <c r="F117" s="466"/>
      <c r="G117" s="466"/>
      <c r="H117" s="466"/>
      <c r="I117" s="466"/>
      <c r="J117" s="466"/>
      <c r="K117" s="466"/>
      <c r="L117" s="466"/>
      <c r="M117" s="466"/>
      <c r="N117" s="467"/>
      <c r="O117" s="463" t="s">
        <v>43</v>
      </c>
      <c r="P117" s="464"/>
      <c r="Q117" s="464"/>
      <c r="R117" s="464"/>
      <c r="S117" s="464"/>
      <c r="T117" s="464"/>
      <c r="U117" s="465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customHeight="1" x14ac:dyDescent="0.25">
      <c r="A118" s="457" t="s">
        <v>218</v>
      </c>
      <c r="B118" s="457"/>
      <c r="C118" s="457"/>
      <c r="D118" s="457"/>
      <c r="E118" s="457"/>
      <c r="F118" s="457"/>
      <c r="G118" s="457"/>
      <c r="H118" s="457"/>
      <c r="I118" s="457"/>
      <c r="J118" s="457"/>
      <c r="K118" s="457"/>
      <c r="L118" s="457"/>
      <c r="M118" s="457"/>
      <c r="N118" s="457"/>
      <c r="O118" s="457"/>
      <c r="P118" s="457"/>
      <c r="Q118" s="457"/>
      <c r="R118" s="457"/>
      <c r="S118" s="457"/>
      <c r="T118" s="457"/>
      <c r="U118" s="457"/>
      <c r="V118" s="457"/>
      <c r="W118" s="457"/>
      <c r="X118" s="457"/>
      <c r="Y118" s="457"/>
      <c r="Z118" s="67"/>
      <c r="AA118" s="67"/>
    </row>
    <row r="119" spans="1:67" ht="27" customHeight="1" x14ac:dyDescent="0.25">
      <c r="A119" s="64" t="s">
        <v>219</v>
      </c>
      <c r="B119" s="64" t="s">
        <v>220</v>
      </c>
      <c r="C119" s="37">
        <v>4301060296</v>
      </c>
      <c r="D119" s="458">
        <v>4607091383065</v>
      </c>
      <c r="E119" s="458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5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60"/>
      <c r="Q119" s="460"/>
      <c r="R119" s="460"/>
      <c r="S119" s="461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5" si="24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5" si="25">IFERROR(W119*I119/H119,"0")</f>
        <v>0</v>
      </c>
      <c r="BM119" s="80">
        <f t="shared" ref="BM119:BM125" si="26">IFERROR(X119*I119/H119,"0")</f>
        <v>0</v>
      </c>
      <c r="BN119" s="80">
        <f t="shared" ref="BN119:BN125" si="27">IFERROR(1/J119*(W119/H119),"0")</f>
        <v>0</v>
      </c>
      <c r="BO119" s="80">
        <f t="shared" ref="BO119:BO125" si="28">IFERROR(1/J119*(X119/H119),"0")</f>
        <v>0</v>
      </c>
    </row>
    <row r="120" spans="1:67" ht="27" customHeight="1" x14ac:dyDescent="0.25">
      <c r="A120" s="64" t="s">
        <v>221</v>
      </c>
      <c r="B120" s="64" t="s">
        <v>222</v>
      </c>
      <c r="C120" s="37">
        <v>4301060350</v>
      </c>
      <c r="D120" s="458">
        <v>4680115881532</v>
      </c>
      <c r="E120" s="458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114</v>
      </c>
      <c r="L120" s="39" t="s">
        <v>133</v>
      </c>
      <c r="M120" s="39"/>
      <c r="N120" s="38">
        <v>30</v>
      </c>
      <c r="O120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460"/>
      <c r="Q120" s="460"/>
      <c r="R120" s="460"/>
      <c r="S120" s="46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4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5"/>
        <v>0</v>
      </c>
      <c r="BM120" s="80">
        <f t="shared" si="26"/>
        <v>0</v>
      </c>
      <c r="BN120" s="80">
        <f t="shared" si="27"/>
        <v>0</v>
      </c>
      <c r="BO120" s="80">
        <f t="shared" si="28"/>
        <v>0</v>
      </c>
    </row>
    <row r="121" spans="1:67" ht="27" customHeight="1" x14ac:dyDescent="0.25">
      <c r="A121" s="64" t="s">
        <v>221</v>
      </c>
      <c r="B121" s="64" t="s">
        <v>223</v>
      </c>
      <c r="C121" s="37">
        <v>4301060366</v>
      </c>
      <c r="D121" s="458">
        <v>4680115881532</v>
      </c>
      <c r="E121" s="458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5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60"/>
      <c r="Q121" s="460"/>
      <c r="R121" s="460"/>
      <c r="S121" s="46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221</v>
      </c>
      <c r="B122" s="64" t="s">
        <v>224</v>
      </c>
      <c r="C122" s="37">
        <v>4301060371</v>
      </c>
      <c r="D122" s="458">
        <v>4680115881532</v>
      </c>
      <c r="E122" s="458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5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60"/>
      <c r="Q122" s="460"/>
      <c r="R122" s="460"/>
      <c r="S122" s="46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458">
        <v>4680115882652</v>
      </c>
      <c r="E123" s="458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60"/>
      <c r="Q123" s="460"/>
      <c r="R123" s="460"/>
      <c r="S123" s="46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458">
        <v>4680115880238</v>
      </c>
      <c r="E124" s="458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53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60"/>
      <c r="Q124" s="460"/>
      <c r="R124" s="460"/>
      <c r="S124" s="46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458">
        <v>4680115881464</v>
      </c>
      <c r="E125" s="458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133</v>
      </c>
      <c r="M125" s="39"/>
      <c r="N125" s="38">
        <v>30</v>
      </c>
      <c r="O125" s="53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60"/>
      <c r="Q125" s="460"/>
      <c r="R125" s="460"/>
      <c r="S125" s="46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x14ac:dyDescent="0.2">
      <c r="A126" s="466"/>
      <c r="B126" s="466"/>
      <c r="C126" s="466"/>
      <c r="D126" s="466"/>
      <c r="E126" s="466"/>
      <c r="F126" s="466"/>
      <c r="G126" s="466"/>
      <c r="H126" s="466"/>
      <c r="I126" s="466"/>
      <c r="J126" s="466"/>
      <c r="K126" s="466"/>
      <c r="L126" s="466"/>
      <c r="M126" s="466"/>
      <c r="N126" s="467"/>
      <c r="O126" s="463" t="s">
        <v>43</v>
      </c>
      <c r="P126" s="464"/>
      <c r="Q126" s="464"/>
      <c r="R126" s="464"/>
      <c r="S126" s="464"/>
      <c r="T126" s="464"/>
      <c r="U126" s="465"/>
      <c r="V126" s="43" t="s">
        <v>42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IFERROR(X119/H119,"0")+IFERROR(X120/H120,"0")+IFERROR(X121/H121,"0")+IFERROR(X122/H122,"0")+IFERROR(X123/H123,"0")+IFERROR(X124/H124,"0")+IFERROR(X125/H125,"0")</f>
        <v>0</v>
      </c>
      <c r="Y126" s="44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466"/>
      <c r="B127" s="466"/>
      <c r="C127" s="466"/>
      <c r="D127" s="466"/>
      <c r="E127" s="466"/>
      <c r="F127" s="466"/>
      <c r="G127" s="466"/>
      <c r="H127" s="466"/>
      <c r="I127" s="466"/>
      <c r="J127" s="466"/>
      <c r="K127" s="466"/>
      <c r="L127" s="466"/>
      <c r="M127" s="466"/>
      <c r="N127" s="467"/>
      <c r="O127" s="463" t="s">
        <v>43</v>
      </c>
      <c r="P127" s="464"/>
      <c r="Q127" s="464"/>
      <c r="R127" s="464"/>
      <c r="S127" s="464"/>
      <c r="T127" s="464"/>
      <c r="U127" s="465"/>
      <c r="V127" s="43" t="s">
        <v>0</v>
      </c>
      <c r="W127" s="44">
        <f>IFERROR(SUM(W119:W125),"0")</f>
        <v>0</v>
      </c>
      <c r="X127" s="44">
        <f>IFERROR(SUM(X119:X125),"0")</f>
        <v>0</v>
      </c>
      <c r="Y127" s="43"/>
      <c r="Z127" s="68"/>
      <c r="AA127" s="68"/>
    </row>
    <row r="128" spans="1:67" ht="16.5" customHeight="1" x14ac:dyDescent="0.25">
      <c r="A128" s="456" t="s">
        <v>231</v>
      </c>
      <c r="B128" s="456"/>
      <c r="C128" s="456"/>
      <c r="D128" s="456"/>
      <c r="E128" s="456"/>
      <c r="F128" s="456"/>
      <c r="G128" s="456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  <c r="U128" s="456"/>
      <c r="V128" s="456"/>
      <c r="W128" s="456"/>
      <c r="X128" s="456"/>
      <c r="Y128" s="456"/>
      <c r="Z128" s="66"/>
      <c r="AA128" s="66"/>
    </row>
    <row r="129" spans="1:67" ht="14.25" customHeight="1" x14ac:dyDescent="0.25">
      <c r="A129" s="457" t="s">
        <v>85</v>
      </c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7"/>
      <c r="O129" s="457"/>
      <c r="P129" s="457"/>
      <c r="Q129" s="457"/>
      <c r="R129" s="457"/>
      <c r="S129" s="457"/>
      <c r="T129" s="457"/>
      <c r="U129" s="457"/>
      <c r="V129" s="457"/>
      <c r="W129" s="457"/>
      <c r="X129" s="457"/>
      <c r="Y129" s="457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4301051360</v>
      </c>
      <c r="D130" s="458">
        <v>4607091385168</v>
      </c>
      <c r="E130" s="458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114</v>
      </c>
      <c r="L130" s="39" t="s">
        <v>133</v>
      </c>
      <c r="M130" s="39"/>
      <c r="N130" s="38">
        <v>45</v>
      </c>
      <c r="O130" s="5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60"/>
      <c r="Q130" s="460"/>
      <c r="R130" s="460"/>
      <c r="S130" s="461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4301051612</v>
      </c>
      <c r="D131" s="458">
        <v>4607091385168</v>
      </c>
      <c r="E131" s="45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5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60"/>
      <c r="Q131" s="460"/>
      <c r="R131" s="460"/>
      <c r="S131" s="46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458">
        <v>4607091383256</v>
      </c>
      <c r="E132" s="458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133</v>
      </c>
      <c r="M132" s="39"/>
      <c r="N132" s="38">
        <v>45</v>
      </c>
      <c r="O13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60"/>
      <c r="Q132" s="460"/>
      <c r="R132" s="460"/>
      <c r="S132" s="46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458">
        <v>4607091385748</v>
      </c>
      <c r="E133" s="458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60"/>
      <c r="Q133" s="460"/>
      <c r="R133" s="460"/>
      <c r="S133" s="46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458">
        <v>4680115884533</v>
      </c>
      <c r="E134" s="458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5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60"/>
      <c r="Q134" s="460"/>
      <c r="R134" s="460"/>
      <c r="S134" s="46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466"/>
      <c r="B135" s="466"/>
      <c r="C135" s="466"/>
      <c r="D135" s="466"/>
      <c r="E135" s="466"/>
      <c r="F135" s="466"/>
      <c r="G135" s="466"/>
      <c r="H135" s="466"/>
      <c r="I135" s="466"/>
      <c r="J135" s="466"/>
      <c r="K135" s="466"/>
      <c r="L135" s="466"/>
      <c r="M135" s="466"/>
      <c r="N135" s="467"/>
      <c r="O135" s="463" t="s">
        <v>43</v>
      </c>
      <c r="P135" s="464"/>
      <c r="Q135" s="464"/>
      <c r="R135" s="464"/>
      <c r="S135" s="464"/>
      <c r="T135" s="464"/>
      <c r="U135" s="465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466"/>
      <c r="B136" s="466"/>
      <c r="C136" s="466"/>
      <c r="D136" s="466"/>
      <c r="E136" s="466"/>
      <c r="F136" s="466"/>
      <c r="G136" s="466"/>
      <c r="H136" s="466"/>
      <c r="I136" s="466"/>
      <c r="J136" s="466"/>
      <c r="K136" s="466"/>
      <c r="L136" s="466"/>
      <c r="M136" s="466"/>
      <c r="N136" s="467"/>
      <c r="O136" s="463" t="s">
        <v>43</v>
      </c>
      <c r="P136" s="464"/>
      <c r="Q136" s="464"/>
      <c r="R136" s="464"/>
      <c r="S136" s="464"/>
      <c r="T136" s="464"/>
      <c r="U136" s="465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55" t="s">
        <v>241</v>
      </c>
      <c r="B137" s="455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55"/>
      <c r="AA137" s="55"/>
    </row>
    <row r="138" spans="1:67" ht="16.5" customHeight="1" x14ac:dyDescent="0.25">
      <c r="A138" s="456" t="s">
        <v>242</v>
      </c>
      <c r="B138" s="456"/>
      <c r="C138" s="456"/>
      <c r="D138" s="456"/>
      <c r="E138" s="456"/>
      <c r="F138" s="456"/>
      <c r="G138" s="456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  <c r="X138" s="456"/>
      <c r="Y138" s="456"/>
      <c r="Z138" s="66"/>
      <c r="AA138" s="66"/>
    </row>
    <row r="139" spans="1:67" ht="14.25" customHeight="1" x14ac:dyDescent="0.25">
      <c r="A139" s="457" t="s">
        <v>118</v>
      </c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7"/>
      <c r="O139" s="457"/>
      <c r="P139" s="457"/>
      <c r="Q139" s="457"/>
      <c r="R139" s="457"/>
      <c r="S139" s="457"/>
      <c r="T139" s="457"/>
      <c r="U139" s="457"/>
      <c r="V139" s="457"/>
      <c r="W139" s="457"/>
      <c r="X139" s="457"/>
      <c r="Y139" s="457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458">
        <v>4607091383423</v>
      </c>
      <c r="E140" s="458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133</v>
      </c>
      <c r="M140" s="39"/>
      <c r="N140" s="38">
        <v>35</v>
      </c>
      <c r="O140" s="5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60"/>
      <c r="Q140" s="460"/>
      <c r="R140" s="460"/>
      <c r="S140" s="461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458">
        <v>4680115885707</v>
      </c>
      <c r="E141" s="458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542" t="s">
        <v>247</v>
      </c>
      <c r="P141" s="460"/>
      <c r="Q141" s="460"/>
      <c r="R141" s="460"/>
      <c r="S141" s="461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458">
        <v>4607091381405</v>
      </c>
      <c r="E142" s="45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60"/>
      <c r="Q142" s="460"/>
      <c r="R142" s="460"/>
      <c r="S142" s="461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customHeight="1" x14ac:dyDescent="0.25">
      <c r="A143" s="64" t="s">
        <v>250</v>
      </c>
      <c r="B143" s="64" t="s">
        <v>251</v>
      </c>
      <c r="C143" s="37">
        <v>4301011333</v>
      </c>
      <c r="D143" s="458">
        <v>4607091386516</v>
      </c>
      <c r="E143" s="458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5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60"/>
      <c r="Q143" s="460"/>
      <c r="R143" s="460"/>
      <c r="S143" s="461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x14ac:dyDescent="0.2">
      <c r="A144" s="466"/>
      <c r="B144" s="466"/>
      <c r="C144" s="466"/>
      <c r="D144" s="466"/>
      <c r="E144" s="466"/>
      <c r="F144" s="466"/>
      <c r="G144" s="466"/>
      <c r="H144" s="466"/>
      <c r="I144" s="466"/>
      <c r="J144" s="466"/>
      <c r="K144" s="466"/>
      <c r="L144" s="466"/>
      <c r="M144" s="466"/>
      <c r="N144" s="467"/>
      <c r="O144" s="463" t="s">
        <v>43</v>
      </c>
      <c r="P144" s="464"/>
      <c r="Q144" s="464"/>
      <c r="R144" s="464"/>
      <c r="S144" s="464"/>
      <c r="T144" s="464"/>
      <c r="U144" s="465"/>
      <c r="V144" s="43" t="s">
        <v>42</v>
      </c>
      <c r="W144" s="44">
        <f>IFERROR(W140/H140,"0")+IFERROR(W141/H141,"0")+IFERROR(W142/H142,"0")+IFERROR(W143/H143,"0")</f>
        <v>0</v>
      </c>
      <c r="X144" s="44">
        <f>IFERROR(X140/H140,"0")+IFERROR(X141/H141,"0")+IFERROR(X142/H142,"0")+IFERROR(X143/H143,"0")</f>
        <v>0</v>
      </c>
      <c r="Y144" s="44">
        <f>IFERROR(IF(Y140="",0,Y140),"0")+IFERROR(IF(Y141="",0,Y141),"0")+IFERROR(IF(Y142="",0,Y142),"0")+IFERROR(IF(Y143="",0,Y143),"0")</f>
        <v>0</v>
      </c>
      <c r="Z144" s="68"/>
      <c r="AA144" s="68"/>
    </row>
    <row r="145" spans="1:67" x14ac:dyDescent="0.2">
      <c r="A145" s="466"/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7"/>
      <c r="O145" s="463" t="s">
        <v>43</v>
      </c>
      <c r="P145" s="464"/>
      <c r="Q145" s="464"/>
      <c r="R145" s="464"/>
      <c r="S145" s="464"/>
      <c r="T145" s="464"/>
      <c r="U145" s="465"/>
      <c r="V145" s="43" t="s">
        <v>0</v>
      </c>
      <c r="W145" s="44">
        <f>IFERROR(SUM(W140:W143),"0")</f>
        <v>0</v>
      </c>
      <c r="X145" s="44">
        <f>IFERROR(SUM(X140:X143),"0")</f>
        <v>0</v>
      </c>
      <c r="Y145" s="43"/>
      <c r="Z145" s="68"/>
      <c r="AA145" s="68"/>
    </row>
    <row r="146" spans="1:67" ht="16.5" customHeight="1" x14ac:dyDescent="0.25">
      <c r="A146" s="456" t="s">
        <v>252</v>
      </c>
      <c r="B146" s="456"/>
      <c r="C146" s="456"/>
      <c r="D146" s="456"/>
      <c r="E146" s="456"/>
      <c r="F146" s="456"/>
      <c r="G146" s="456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  <c r="U146" s="456"/>
      <c r="V146" s="456"/>
      <c r="W146" s="456"/>
      <c r="X146" s="456"/>
      <c r="Y146" s="456"/>
      <c r="Z146" s="66"/>
      <c r="AA146" s="66"/>
    </row>
    <row r="147" spans="1:67" ht="14.25" customHeight="1" x14ac:dyDescent="0.25">
      <c r="A147" s="457" t="s">
        <v>77</v>
      </c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57"/>
      <c r="M147" s="457"/>
      <c r="N147" s="457"/>
      <c r="O147" s="457"/>
      <c r="P147" s="457"/>
      <c r="Q147" s="457"/>
      <c r="R147" s="457"/>
      <c r="S147" s="457"/>
      <c r="T147" s="457"/>
      <c r="U147" s="457"/>
      <c r="V147" s="457"/>
      <c r="W147" s="457"/>
      <c r="X147" s="457"/>
      <c r="Y147" s="457"/>
      <c r="Z147" s="67"/>
      <c r="AA147" s="67"/>
    </row>
    <row r="148" spans="1:67" ht="27" customHeight="1" x14ac:dyDescent="0.25">
      <c r="A148" s="64" t="s">
        <v>253</v>
      </c>
      <c r="B148" s="64" t="s">
        <v>254</v>
      </c>
      <c r="C148" s="37">
        <v>4301031191</v>
      </c>
      <c r="D148" s="458">
        <v>4680115880993</v>
      </c>
      <c r="E148" s="458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81</v>
      </c>
      <c r="L148" s="39" t="s">
        <v>80</v>
      </c>
      <c r="M148" s="39"/>
      <c r="N148" s="38">
        <v>40</v>
      </c>
      <c r="O148" s="5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60"/>
      <c r="Q148" s="460"/>
      <c r="R148" s="460"/>
      <c r="S148" s="461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9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60" t="s">
        <v>67</v>
      </c>
      <c r="BL148" s="80">
        <f t="shared" ref="BL148:BL156" si="30">IFERROR(W148*I148/H148,"0")</f>
        <v>0</v>
      </c>
      <c r="BM148" s="80">
        <f t="shared" ref="BM148:BM156" si="31">IFERROR(X148*I148/H148,"0")</f>
        <v>0</v>
      </c>
      <c r="BN148" s="80">
        <f t="shared" ref="BN148:BN156" si="32">IFERROR(1/J148*(W148/H148),"0")</f>
        <v>0</v>
      </c>
      <c r="BO148" s="80">
        <f t="shared" ref="BO148:BO156" si="33">IFERROR(1/J148*(X148/H148),"0")</f>
        <v>0</v>
      </c>
    </row>
    <row r="149" spans="1:67" ht="27" customHeight="1" x14ac:dyDescent="0.25">
      <c r="A149" s="64" t="s">
        <v>255</v>
      </c>
      <c r="B149" s="64" t="s">
        <v>256</v>
      </c>
      <c r="C149" s="37">
        <v>4301031204</v>
      </c>
      <c r="D149" s="458">
        <v>4680115881761</v>
      </c>
      <c r="E149" s="45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5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60"/>
      <c r="Q149" s="460"/>
      <c r="R149" s="460"/>
      <c r="S149" s="461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9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si="30"/>
        <v>0</v>
      </c>
      <c r="BM149" s="80">
        <f t="shared" si="31"/>
        <v>0</v>
      </c>
      <c r="BN149" s="80">
        <f t="shared" si="32"/>
        <v>0</v>
      </c>
      <c r="BO149" s="80">
        <f t="shared" si="33"/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4301031201</v>
      </c>
      <c r="D150" s="458">
        <v>4680115881563</v>
      </c>
      <c r="E150" s="458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60"/>
      <c r="Q150" s="460"/>
      <c r="R150" s="460"/>
      <c r="S150" s="46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4301031199</v>
      </c>
      <c r="D151" s="458">
        <v>4680115880986</v>
      </c>
      <c r="E151" s="458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84</v>
      </c>
      <c r="L151" s="39" t="s">
        <v>80</v>
      </c>
      <c r="M151" s="39"/>
      <c r="N151" s="38">
        <v>40</v>
      </c>
      <c r="O151" s="5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60"/>
      <c r="Q151" s="460"/>
      <c r="R151" s="460"/>
      <c r="S151" s="46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4301031190</v>
      </c>
      <c r="D152" s="458">
        <v>4680115880207</v>
      </c>
      <c r="E152" s="458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60"/>
      <c r="Q152" s="460"/>
      <c r="R152" s="460"/>
      <c r="S152" s="46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4301031205</v>
      </c>
      <c r="D153" s="458">
        <v>4680115881785</v>
      </c>
      <c r="E153" s="45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60"/>
      <c r="Q153" s="460"/>
      <c r="R153" s="460"/>
      <c r="S153" s="46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4301031202</v>
      </c>
      <c r="D154" s="458">
        <v>4680115881679</v>
      </c>
      <c r="E154" s="458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60"/>
      <c r="Q154" s="460"/>
      <c r="R154" s="460"/>
      <c r="S154" s="46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4301031158</v>
      </c>
      <c r="D155" s="458">
        <v>4680115880191</v>
      </c>
      <c r="E155" s="458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60"/>
      <c r="Q155" s="460"/>
      <c r="R155" s="460"/>
      <c r="S155" s="46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16.5" customHeight="1" x14ac:dyDescent="0.25">
      <c r="A156" s="64" t="s">
        <v>269</v>
      </c>
      <c r="B156" s="64" t="s">
        <v>270</v>
      </c>
      <c r="C156" s="37">
        <v>4301031245</v>
      </c>
      <c r="D156" s="458">
        <v>4680115883963</v>
      </c>
      <c r="E156" s="458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60"/>
      <c r="Q156" s="460"/>
      <c r="R156" s="460"/>
      <c r="S156" s="46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x14ac:dyDescent="0.2">
      <c r="A157" s="466"/>
      <c r="B157" s="466"/>
      <c r="C157" s="466"/>
      <c r="D157" s="466"/>
      <c r="E157" s="466"/>
      <c r="F157" s="466"/>
      <c r="G157" s="466"/>
      <c r="H157" s="466"/>
      <c r="I157" s="466"/>
      <c r="J157" s="466"/>
      <c r="K157" s="466"/>
      <c r="L157" s="466"/>
      <c r="M157" s="466"/>
      <c r="N157" s="467"/>
      <c r="O157" s="463" t="s">
        <v>43</v>
      </c>
      <c r="P157" s="464"/>
      <c r="Q157" s="464"/>
      <c r="R157" s="464"/>
      <c r="S157" s="464"/>
      <c r="T157" s="464"/>
      <c r="U157" s="465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466"/>
      <c r="B158" s="466"/>
      <c r="C158" s="466"/>
      <c r="D158" s="466"/>
      <c r="E158" s="466"/>
      <c r="F158" s="466"/>
      <c r="G158" s="466"/>
      <c r="H158" s="466"/>
      <c r="I158" s="466"/>
      <c r="J158" s="466"/>
      <c r="K158" s="466"/>
      <c r="L158" s="466"/>
      <c r="M158" s="466"/>
      <c r="N158" s="467"/>
      <c r="O158" s="463" t="s">
        <v>43</v>
      </c>
      <c r="P158" s="464"/>
      <c r="Q158" s="464"/>
      <c r="R158" s="464"/>
      <c r="S158" s="464"/>
      <c r="T158" s="464"/>
      <c r="U158" s="465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customHeight="1" x14ac:dyDescent="0.25">
      <c r="A159" s="456" t="s">
        <v>271</v>
      </c>
      <c r="B159" s="456"/>
      <c r="C159" s="456"/>
      <c r="D159" s="456"/>
      <c r="E159" s="456"/>
      <c r="F159" s="456"/>
      <c r="G159" s="456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66"/>
      <c r="AA159" s="66"/>
    </row>
    <row r="160" spans="1:67" ht="14.25" customHeight="1" x14ac:dyDescent="0.25">
      <c r="A160" s="457" t="s">
        <v>118</v>
      </c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67"/>
      <c r="AA160" s="67"/>
    </row>
    <row r="161" spans="1:67" ht="16.5" customHeight="1" x14ac:dyDescent="0.25">
      <c r="A161" s="64" t="s">
        <v>272</v>
      </c>
      <c r="B161" s="64" t="s">
        <v>273</v>
      </c>
      <c r="C161" s="37">
        <v>4301011450</v>
      </c>
      <c r="D161" s="458">
        <v>4680115881402</v>
      </c>
      <c r="E161" s="45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9"/>
      <c r="N161" s="38">
        <v>55</v>
      </c>
      <c r="O161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60"/>
      <c r="Q161" s="460"/>
      <c r="R161" s="460"/>
      <c r="S161" s="461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9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customHeight="1" x14ac:dyDescent="0.25">
      <c r="A162" s="64" t="s">
        <v>274</v>
      </c>
      <c r="B162" s="64" t="s">
        <v>275</v>
      </c>
      <c r="C162" s="37">
        <v>4301011454</v>
      </c>
      <c r="D162" s="458">
        <v>4680115881396</v>
      </c>
      <c r="E162" s="458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81</v>
      </c>
      <c r="L162" s="39" t="s">
        <v>80</v>
      </c>
      <c r="M162" s="39"/>
      <c r="N162" s="38">
        <v>55</v>
      </c>
      <c r="O162" s="5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60"/>
      <c r="Q162" s="460"/>
      <c r="R162" s="460"/>
      <c r="S162" s="461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x14ac:dyDescent="0.2">
      <c r="A163" s="466"/>
      <c r="B163" s="466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7"/>
      <c r="O163" s="463" t="s">
        <v>43</v>
      </c>
      <c r="P163" s="464"/>
      <c r="Q163" s="464"/>
      <c r="R163" s="464"/>
      <c r="S163" s="464"/>
      <c r="T163" s="464"/>
      <c r="U163" s="465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466"/>
      <c r="B164" s="466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  <c r="O164" s="463" t="s">
        <v>43</v>
      </c>
      <c r="P164" s="464"/>
      <c r="Q164" s="464"/>
      <c r="R164" s="464"/>
      <c r="S164" s="464"/>
      <c r="T164" s="464"/>
      <c r="U164" s="465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customHeight="1" x14ac:dyDescent="0.25">
      <c r="A165" s="457" t="s">
        <v>110</v>
      </c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  <c r="L165" s="457"/>
      <c r="M165" s="457"/>
      <c r="N165" s="457"/>
      <c r="O165" s="457"/>
      <c r="P165" s="457"/>
      <c r="Q165" s="457"/>
      <c r="R165" s="457"/>
      <c r="S165" s="457"/>
      <c r="T165" s="457"/>
      <c r="U165" s="457"/>
      <c r="V165" s="457"/>
      <c r="W165" s="457"/>
      <c r="X165" s="457"/>
      <c r="Y165" s="457"/>
      <c r="Z165" s="67"/>
      <c r="AA165" s="67"/>
    </row>
    <row r="166" spans="1:67" ht="16.5" customHeight="1" x14ac:dyDescent="0.25">
      <c r="A166" s="64" t="s">
        <v>276</v>
      </c>
      <c r="B166" s="64" t="s">
        <v>277</v>
      </c>
      <c r="C166" s="37">
        <v>4301020262</v>
      </c>
      <c r="D166" s="458">
        <v>4680115882935</v>
      </c>
      <c r="E166" s="458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9"/>
      <c r="N166" s="38">
        <v>50</v>
      </c>
      <c r="O166" s="5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60"/>
      <c r="Q166" s="460"/>
      <c r="R166" s="460"/>
      <c r="S166" s="461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customHeight="1" x14ac:dyDescent="0.25">
      <c r="A167" s="64" t="s">
        <v>278</v>
      </c>
      <c r="B167" s="64" t="s">
        <v>279</v>
      </c>
      <c r="C167" s="37">
        <v>4301020220</v>
      </c>
      <c r="D167" s="458">
        <v>4680115880764</v>
      </c>
      <c r="E167" s="458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81</v>
      </c>
      <c r="L167" s="39" t="s">
        <v>113</v>
      </c>
      <c r="M167" s="39"/>
      <c r="N167" s="38">
        <v>50</v>
      </c>
      <c r="O167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60"/>
      <c r="Q167" s="460"/>
      <c r="R167" s="460"/>
      <c r="S167" s="461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x14ac:dyDescent="0.2">
      <c r="A168" s="466"/>
      <c r="B168" s="466"/>
      <c r="C168" s="466"/>
      <c r="D168" s="466"/>
      <c r="E168" s="466"/>
      <c r="F168" s="466"/>
      <c r="G168" s="466"/>
      <c r="H168" s="466"/>
      <c r="I168" s="466"/>
      <c r="J168" s="466"/>
      <c r="K168" s="466"/>
      <c r="L168" s="466"/>
      <c r="M168" s="466"/>
      <c r="N168" s="467"/>
      <c r="O168" s="463" t="s">
        <v>43</v>
      </c>
      <c r="P168" s="464"/>
      <c r="Q168" s="464"/>
      <c r="R168" s="464"/>
      <c r="S168" s="464"/>
      <c r="T168" s="464"/>
      <c r="U168" s="465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466"/>
      <c r="B169" s="466"/>
      <c r="C169" s="466"/>
      <c r="D169" s="466"/>
      <c r="E169" s="466"/>
      <c r="F169" s="466"/>
      <c r="G169" s="466"/>
      <c r="H169" s="466"/>
      <c r="I169" s="466"/>
      <c r="J169" s="466"/>
      <c r="K169" s="466"/>
      <c r="L169" s="466"/>
      <c r="M169" s="466"/>
      <c r="N169" s="467"/>
      <c r="O169" s="463" t="s">
        <v>43</v>
      </c>
      <c r="P169" s="464"/>
      <c r="Q169" s="464"/>
      <c r="R169" s="464"/>
      <c r="S169" s="464"/>
      <c r="T169" s="464"/>
      <c r="U169" s="465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customHeight="1" x14ac:dyDescent="0.25">
      <c r="A170" s="457" t="s">
        <v>77</v>
      </c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  <c r="L170" s="457"/>
      <c r="M170" s="457"/>
      <c r="N170" s="457"/>
      <c r="O170" s="457"/>
      <c r="P170" s="457"/>
      <c r="Q170" s="457"/>
      <c r="R170" s="457"/>
      <c r="S170" s="457"/>
      <c r="T170" s="457"/>
      <c r="U170" s="457"/>
      <c r="V170" s="457"/>
      <c r="W170" s="457"/>
      <c r="X170" s="457"/>
      <c r="Y170" s="457"/>
      <c r="Z170" s="67"/>
      <c r="AA170" s="67"/>
    </row>
    <row r="171" spans="1:67" ht="27" customHeight="1" x14ac:dyDescent="0.25">
      <c r="A171" s="64" t="s">
        <v>280</v>
      </c>
      <c r="B171" s="64" t="s">
        <v>281</v>
      </c>
      <c r="C171" s="37">
        <v>4301031223</v>
      </c>
      <c r="D171" s="458">
        <v>4680115884014</v>
      </c>
      <c r="E171" s="458"/>
      <c r="F171" s="63">
        <v>0.3</v>
      </c>
      <c r="G171" s="38">
        <v>6</v>
      </c>
      <c r="H171" s="63">
        <v>1.8</v>
      </c>
      <c r="I171" s="63">
        <v>1.93</v>
      </c>
      <c r="J171" s="38">
        <v>234</v>
      </c>
      <c r="K171" s="38" t="s">
        <v>84</v>
      </c>
      <c r="L171" s="39" t="s">
        <v>80</v>
      </c>
      <c r="M171" s="39"/>
      <c r="N171" s="38">
        <v>40</v>
      </c>
      <c r="O171" s="558" t="s">
        <v>282</v>
      </c>
      <c r="P171" s="460"/>
      <c r="Q171" s="460"/>
      <c r="R171" s="460"/>
      <c r="S171" s="461"/>
      <c r="T171" s="40" t="s">
        <v>48</v>
      </c>
      <c r="U171" s="40" t="s">
        <v>48</v>
      </c>
      <c r="V171" s="41" t="s">
        <v>0</v>
      </c>
      <c r="W171" s="59">
        <v>0</v>
      </c>
      <c r="X171" s="56">
        <f t="shared" ref="X171:X178" si="34">IFERROR(IF(W171="",0,CEILING((W171/$H171),1)*$H171),"")</f>
        <v>0</v>
      </c>
      <c r="Y171" s="42" t="str">
        <f>IFERROR(IF(X171=0,"",ROUNDUP(X171/H171,0)*0.00502),"")</f>
        <v/>
      </c>
      <c r="Z171" s="69" t="s">
        <v>48</v>
      </c>
      <c r="AA171" s="70" t="s">
        <v>191</v>
      </c>
      <c r="AE171" s="80"/>
      <c r="BB171" s="173" t="s">
        <v>67</v>
      </c>
      <c r="BL171" s="80">
        <f t="shared" ref="BL171:BL178" si="35">IFERROR(W171*I171/H171,"0")</f>
        <v>0</v>
      </c>
      <c r="BM171" s="80">
        <f t="shared" ref="BM171:BM178" si="36">IFERROR(X171*I171/H171,"0")</f>
        <v>0</v>
      </c>
      <c r="BN171" s="80">
        <f t="shared" ref="BN171:BN178" si="37">IFERROR(1/J171*(W171/H171),"0")</f>
        <v>0</v>
      </c>
      <c r="BO171" s="80">
        <f t="shared" ref="BO171:BO178" si="38">IFERROR(1/J171*(X171/H171),"0")</f>
        <v>0</v>
      </c>
    </row>
    <row r="172" spans="1:67" ht="27" customHeight="1" x14ac:dyDescent="0.25">
      <c r="A172" s="64" t="s">
        <v>283</v>
      </c>
      <c r="B172" s="64" t="s">
        <v>284</v>
      </c>
      <c r="C172" s="37">
        <v>4301031225</v>
      </c>
      <c r="D172" s="458">
        <v>4680115884021</v>
      </c>
      <c r="E172" s="458"/>
      <c r="F172" s="63">
        <v>0.3</v>
      </c>
      <c r="G172" s="38">
        <v>6</v>
      </c>
      <c r="H172" s="63">
        <v>1.8</v>
      </c>
      <c r="I172" s="63">
        <v>1.9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559" t="s">
        <v>285</v>
      </c>
      <c r="P172" s="460"/>
      <c r="Q172" s="460"/>
      <c r="R172" s="460"/>
      <c r="S172" s="461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si="34"/>
        <v>0</v>
      </c>
      <c r="Y172" s="42" t="str">
        <f>IFERROR(IF(X172=0,"",ROUNDUP(X172/H172,0)*0.00502),"")</f>
        <v/>
      </c>
      <c r="Z172" s="69" t="s">
        <v>48</v>
      </c>
      <c r="AA172" s="70" t="s">
        <v>191</v>
      </c>
      <c r="AE172" s="80"/>
      <c r="BB172" s="174" t="s">
        <v>67</v>
      </c>
      <c r="BL172" s="80">
        <f t="shared" si="35"/>
        <v>0</v>
      </c>
      <c r="BM172" s="80">
        <f t="shared" si="36"/>
        <v>0</v>
      </c>
      <c r="BN172" s="80">
        <f t="shared" si="37"/>
        <v>0</v>
      </c>
      <c r="BO172" s="80">
        <f t="shared" si="38"/>
        <v>0</v>
      </c>
    </row>
    <row r="173" spans="1:67" ht="27" customHeight="1" x14ac:dyDescent="0.25">
      <c r="A173" s="64" t="s">
        <v>286</v>
      </c>
      <c r="B173" s="64" t="s">
        <v>287</v>
      </c>
      <c r="C173" s="37">
        <v>4301031224</v>
      </c>
      <c r="D173" s="458">
        <v>4680115882683</v>
      </c>
      <c r="E173" s="45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60"/>
      <c r="Q173" s="460"/>
      <c r="R173" s="460"/>
      <c r="S173" s="461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4301031230</v>
      </c>
      <c r="D174" s="458">
        <v>4680115882690</v>
      </c>
      <c r="E174" s="45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60"/>
      <c r="Q174" s="460"/>
      <c r="R174" s="460"/>
      <c r="S174" s="461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4301031220</v>
      </c>
      <c r="D175" s="458">
        <v>4680115882669</v>
      </c>
      <c r="E175" s="45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60"/>
      <c r="Q175" s="460"/>
      <c r="R175" s="460"/>
      <c r="S175" s="461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4301031221</v>
      </c>
      <c r="D176" s="458">
        <v>4680115882676</v>
      </c>
      <c r="E176" s="45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60"/>
      <c r="Q176" s="460"/>
      <c r="R176" s="460"/>
      <c r="S176" s="461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4301031222</v>
      </c>
      <c r="D177" s="458">
        <v>4680115884007</v>
      </c>
      <c r="E177" s="458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64" t="s">
        <v>296</v>
      </c>
      <c r="P177" s="460"/>
      <c r="Q177" s="460"/>
      <c r="R177" s="460"/>
      <c r="S177" s="461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297</v>
      </c>
      <c r="B178" s="64" t="s">
        <v>298</v>
      </c>
      <c r="C178" s="37">
        <v>4301031229</v>
      </c>
      <c r="D178" s="458">
        <v>4680115884038</v>
      </c>
      <c r="E178" s="458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60"/>
      <c r="Q178" s="460"/>
      <c r="R178" s="460"/>
      <c r="S178" s="46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x14ac:dyDescent="0.2">
      <c r="A179" s="466"/>
      <c r="B179" s="466"/>
      <c r="C179" s="466"/>
      <c r="D179" s="466"/>
      <c r="E179" s="466"/>
      <c r="F179" s="466"/>
      <c r="G179" s="466"/>
      <c r="H179" s="466"/>
      <c r="I179" s="466"/>
      <c r="J179" s="466"/>
      <c r="K179" s="466"/>
      <c r="L179" s="466"/>
      <c r="M179" s="466"/>
      <c r="N179" s="467"/>
      <c r="O179" s="463" t="s">
        <v>43</v>
      </c>
      <c r="P179" s="464"/>
      <c r="Q179" s="464"/>
      <c r="R179" s="464"/>
      <c r="S179" s="464"/>
      <c r="T179" s="464"/>
      <c r="U179" s="465"/>
      <c r="V179" s="43" t="s">
        <v>42</v>
      </c>
      <c r="W179" s="44">
        <f>IFERROR(W171/H171,"0")+IFERROR(W172/H172,"0")+IFERROR(W173/H173,"0")+IFERROR(W174/H174,"0")+IFERROR(W175/H175,"0")+IFERROR(W176/H176,"0")+IFERROR(W177/H177,"0")+IFERROR(W178/H178,"0")</f>
        <v>0</v>
      </c>
      <c r="X179" s="44">
        <f>IFERROR(X171/H171,"0")+IFERROR(X172/H172,"0")+IFERROR(X173/H173,"0")+IFERROR(X174/H174,"0")+IFERROR(X175/H175,"0")+IFERROR(X176/H176,"0")+IFERROR(X177/H177,"0")+IFERROR(X178/H178,"0")</f>
        <v>0</v>
      </c>
      <c r="Y179" s="44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68"/>
      <c r="AA179" s="68"/>
    </row>
    <row r="180" spans="1:67" x14ac:dyDescent="0.2">
      <c r="A180" s="466"/>
      <c r="B180" s="466"/>
      <c r="C180" s="466"/>
      <c r="D180" s="466"/>
      <c r="E180" s="466"/>
      <c r="F180" s="466"/>
      <c r="G180" s="466"/>
      <c r="H180" s="466"/>
      <c r="I180" s="466"/>
      <c r="J180" s="466"/>
      <c r="K180" s="466"/>
      <c r="L180" s="466"/>
      <c r="M180" s="466"/>
      <c r="N180" s="467"/>
      <c r="O180" s="463" t="s">
        <v>43</v>
      </c>
      <c r="P180" s="464"/>
      <c r="Q180" s="464"/>
      <c r="R180" s="464"/>
      <c r="S180" s="464"/>
      <c r="T180" s="464"/>
      <c r="U180" s="465"/>
      <c r="V180" s="43" t="s">
        <v>0</v>
      </c>
      <c r="W180" s="44">
        <f>IFERROR(SUM(W171:W178),"0")</f>
        <v>0</v>
      </c>
      <c r="X180" s="44">
        <f>IFERROR(SUM(X171:X178),"0")</f>
        <v>0</v>
      </c>
      <c r="Y180" s="43"/>
      <c r="Z180" s="68"/>
      <c r="AA180" s="68"/>
    </row>
    <row r="181" spans="1:67" ht="14.25" customHeight="1" x14ac:dyDescent="0.25">
      <c r="A181" s="457" t="s">
        <v>85</v>
      </c>
      <c r="B181" s="457"/>
      <c r="C181" s="457"/>
      <c r="D181" s="457"/>
      <c r="E181" s="457"/>
      <c r="F181" s="457"/>
      <c r="G181" s="457"/>
      <c r="H181" s="457"/>
      <c r="I181" s="457"/>
      <c r="J181" s="457"/>
      <c r="K181" s="457"/>
      <c r="L181" s="457"/>
      <c r="M181" s="457"/>
      <c r="N181" s="457"/>
      <c r="O181" s="457"/>
      <c r="P181" s="457"/>
      <c r="Q181" s="457"/>
      <c r="R181" s="457"/>
      <c r="S181" s="457"/>
      <c r="T181" s="457"/>
      <c r="U181" s="457"/>
      <c r="V181" s="457"/>
      <c r="W181" s="457"/>
      <c r="X181" s="457"/>
      <c r="Y181" s="457"/>
      <c r="Z181" s="67"/>
      <c r="AA181" s="67"/>
    </row>
    <row r="182" spans="1:67" ht="27" customHeight="1" x14ac:dyDescent="0.25">
      <c r="A182" s="64" t="s">
        <v>299</v>
      </c>
      <c r="B182" s="64" t="s">
        <v>300</v>
      </c>
      <c r="C182" s="37">
        <v>4301051409</v>
      </c>
      <c r="D182" s="458">
        <v>4680115881556</v>
      </c>
      <c r="E182" s="458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114</v>
      </c>
      <c r="L182" s="39" t="s">
        <v>133</v>
      </c>
      <c r="M182" s="39"/>
      <c r="N182" s="38">
        <v>45</v>
      </c>
      <c r="O182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60"/>
      <c r="Q182" s="460"/>
      <c r="R182" s="460"/>
      <c r="S182" s="461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200" si="3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ref="BL182:BL200" si="40">IFERROR(W182*I182/H182,"0")</f>
        <v>0</v>
      </c>
      <c r="BM182" s="80">
        <f t="shared" ref="BM182:BM200" si="41">IFERROR(X182*I182/H182,"0")</f>
        <v>0</v>
      </c>
      <c r="BN182" s="80">
        <f t="shared" ref="BN182:BN200" si="42">IFERROR(1/J182*(W182/H182),"0")</f>
        <v>0</v>
      </c>
      <c r="BO182" s="80">
        <f t="shared" ref="BO182:BO200" si="43">IFERROR(1/J182*(X182/H182),"0")</f>
        <v>0</v>
      </c>
    </row>
    <row r="183" spans="1:67" ht="27" customHeight="1" x14ac:dyDescent="0.25">
      <c r="A183" s="64" t="s">
        <v>301</v>
      </c>
      <c r="B183" s="64" t="s">
        <v>302</v>
      </c>
      <c r="C183" s="37">
        <v>4301051408</v>
      </c>
      <c r="D183" s="458">
        <v>4680115881594</v>
      </c>
      <c r="E183" s="458"/>
      <c r="F183" s="63">
        <v>1.35</v>
      </c>
      <c r="G183" s="38">
        <v>6</v>
      </c>
      <c r="H183" s="63">
        <v>8.1</v>
      </c>
      <c r="I183" s="63">
        <v>8.6639999999999997</v>
      </c>
      <c r="J183" s="38">
        <v>56</v>
      </c>
      <c r="K183" s="38" t="s">
        <v>114</v>
      </c>
      <c r="L183" s="39" t="s">
        <v>133</v>
      </c>
      <c r="M183" s="39"/>
      <c r="N183" s="38">
        <v>40</v>
      </c>
      <c r="O183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60"/>
      <c r="Q183" s="460"/>
      <c r="R183" s="460"/>
      <c r="S183" s="46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40"/>
        <v>0</v>
      </c>
      <c r="BM183" s="80">
        <f t="shared" si="41"/>
        <v>0</v>
      </c>
      <c r="BN183" s="80">
        <f t="shared" si="42"/>
        <v>0</v>
      </c>
      <c r="BO183" s="80">
        <f t="shared" si="43"/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4301051505</v>
      </c>
      <c r="D184" s="458">
        <v>4680115881587</v>
      </c>
      <c r="E184" s="458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80</v>
      </c>
      <c r="M184" s="39"/>
      <c r="N184" s="38">
        <v>40</v>
      </c>
      <c r="O184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60"/>
      <c r="Q184" s="460"/>
      <c r="R184" s="460"/>
      <c r="S184" s="46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16.5" customHeight="1" x14ac:dyDescent="0.25">
      <c r="A185" s="64" t="s">
        <v>305</v>
      </c>
      <c r="B185" s="64" t="s">
        <v>306</v>
      </c>
      <c r="C185" s="37">
        <v>4301051380</v>
      </c>
      <c r="D185" s="458">
        <v>4680115880962</v>
      </c>
      <c r="E185" s="458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114</v>
      </c>
      <c r="L185" s="39" t="s">
        <v>80</v>
      </c>
      <c r="M185" s="39"/>
      <c r="N185" s="38">
        <v>40</v>
      </c>
      <c r="O185" s="5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460"/>
      <c r="Q185" s="460"/>
      <c r="R185" s="460"/>
      <c r="S185" s="46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305</v>
      </c>
      <c r="B186" s="64" t="s">
        <v>307</v>
      </c>
      <c r="C186" s="37">
        <v>4301051754</v>
      </c>
      <c r="D186" s="458">
        <v>4680115880962</v>
      </c>
      <c r="E186" s="458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570" t="s">
        <v>308</v>
      </c>
      <c r="P186" s="460"/>
      <c r="Q186" s="460"/>
      <c r="R186" s="460"/>
      <c r="S186" s="46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27" customHeight="1" x14ac:dyDescent="0.25">
      <c r="A187" s="64" t="s">
        <v>309</v>
      </c>
      <c r="B187" s="64" t="s">
        <v>310</v>
      </c>
      <c r="C187" s="37">
        <v>4301051411</v>
      </c>
      <c r="D187" s="458">
        <v>4680115881617</v>
      </c>
      <c r="E187" s="458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114</v>
      </c>
      <c r="L187" s="39" t="s">
        <v>133</v>
      </c>
      <c r="M187" s="39"/>
      <c r="N187" s="38">
        <v>40</v>
      </c>
      <c r="O187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60"/>
      <c r="Q187" s="460"/>
      <c r="R187" s="460"/>
      <c r="S187" s="46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16.5" customHeight="1" x14ac:dyDescent="0.25">
      <c r="A188" s="64" t="s">
        <v>311</v>
      </c>
      <c r="B188" s="64" t="s">
        <v>312</v>
      </c>
      <c r="C188" s="37">
        <v>4301051538</v>
      </c>
      <c r="D188" s="458">
        <v>4680115880573</v>
      </c>
      <c r="E188" s="458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114</v>
      </c>
      <c r="L188" s="39" t="s">
        <v>80</v>
      </c>
      <c r="M188" s="39"/>
      <c r="N188" s="38">
        <v>45</v>
      </c>
      <c r="O188" s="57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460"/>
      <c r="Q188" s="460"/>
      <c r="R188" s="460"/>
      <c r="S188" s="46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16.5" customHeight="1" x14ac:dyDescent="0.25">
      <c r="A189" s="64" t="s">
        <v>311</v>
      </c>
      <c r="B189" s="64" t="s">
        <v>313</v>
      </c>
      <c r="C189" s="37">
        <v>4301051632</v>
      </c>
      <c r="D189" s="458">
        <v>4680115880573</v>
      </c>
      <c r="E189" s="458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573" t="s">
        <v>314</v>
      </c>
      <c r="P189" s="460"/>
      <c r="Q189" s="460"/>
      <c r="R189" s="460"/>
      <c r="S189" s="46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315</v>
      </c>
      <c r="B190" s="64" t="s">
        <v>316</v>
      </c>
      <c r="C190" s="37">
        <v>4301051487</v>
      </c>
      <c r="D190" s="458">
        <v>4680115881228</v>
      </c>
      <c r="E190" s="45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60"/>
      <c r="Q190" s="460"/>
      <c r="R190" s="460"/>
      <c r="S190" s="46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4301051506</v>
      </c>
      <c r="D191" s="458">
        <v>4680115881037</v>
      </c>
      <c r="E191" s="458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57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60"/>
      <c r="Q191" s="460"/>
      <c r="R191" s="460"/>
      <c r="S191" s="46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4301051384</v>
      </c>
      <c r="D192" s="458">
        <v>4680115881211</v>
      </c>
      <c r="E192" s="45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5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60"/>
      <c r="Q192" s="460"/>
      <c r="R192" s="460"/>
      <c r="S192" s="46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4301051378</v>
      </c>
      <c r="D193" s="458">
        <v>4680115881020</v>
      </c>
      <c r="E193" s="458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60"/>
      <c r="Q193" s="460"/>
      <c r="R193" s="460"/>
      <c r="S193" s="46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4301051407</v>
      </c>
      <c r="D194" s="458">
        <v>4680115882195</v>
      </c>
      <c r="E194" s="458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133</v>
      </c>
      <c r="M194" s="39"/>
      <c r="N194" s="38">
        <v>40</v>
      </c>
      <c r="O194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60"/>
      <c r="Q194" s="460"/>
      <c r="R194" s="460"/>
      <c r="S194" s="46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 t="shared" ref="Y194:Y200" si="44"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4301051468</v>
      </c>
      <c r="D195" s="458">
        <v>4680115880092</v>
      </c>
      <c r="E195" s="458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133</v>
      </c>
      <c r="M195" s="39"/>
      <c r="N195" s="38">
        <v>45</v>
      </c>
      <c r="O195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460"/>
      <c r="Q195" s="460"/>
      <c r="R195" s="460"/>
      <c r="S195" s="46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 t="shared" si="44"/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325</v>
      </c>
      <c r="B196" s="64" t="s">
        <v>327</v>
      </c>
      <c r="C196" s="37">
        <v>4301051630</v>
      </c>
      <c r="D196" s="458">
        <v>4680115880092</v>
      </c>
      <c r="E196" s="45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80" t="s">
        <v>328</v>
      </c>
      <c r="P196" s="460"/>
      <c r="Q196" s="460"/>
      <c r="R196" s="460"/>
      <c r="S196" s="46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 t="shared" si="44"/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329</v>
      </c>
      <c r="B197" s="64" t="s">
        <v>330</v>
      </c>
      <c r="C197" s="37">
        <v>4301051469</v>
      </c>
      <c r="D197" s="458">
        <v>4680115880221</v>
      </c>
      <c r="E197" s="458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133</v>
      </c>
      <c r="M197" s="39"/>
      <c r="N197" s="38">
        <v>45</v>
      </c>
      <c r="O197" s="5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460"/>
      <c r="Q197" s="460"/>
      <c r="R197" s="460"/>
      <c r="S197" s="46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 t="shared" si="44"/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329</v>
      </c>
      <c r="B198" s="64" t="s">
        <v>331</v>
      </c>
      <c r="C198" s="37">
        <v>4301051631</v>
      </c>
      <c r="D198" s="458">
        <v>4680115880221</v>
      </c>
      <c r="E198" s="458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582" t="s">
        <v>332</v>
      </c>
      <c r="P198" s="460"/>
      <c r="Q198" s="460"/>
      <c r="R198" s="460"/>
      <c r="S198" s="461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 t="shared" si="44"/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16.5" customHeight="1" x14ac:dyDescent="0.25">
      <c r="A199" s="64" t="s">
        <v>333</v>
      </c>
      <c r="B199" s="64" t="s">
        <v>334</v>
      </c>
      <c r="C199" s="37">
        <v>4301051753</v>
      </c>
      <c r="D199" s="458">
        <v>4680115880504</v>
      </c>
      <c r="E199" s="458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83" t="s">
        <v>335</v>
      </c>
      <c r="P199" s="460"/>
      <c r="Q199" s="460"/>
      <c r="R199" s="460"/>
      <c r="S199" s="461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 t="shared" si="44"/>
        <v/>
      </c>
      <c r="Z199" s="69" t="s">
        <v>48</v>
      </c>
      <c r="AA199" s="70" t="s">
        <v>48</v>
      </c>
      <c r="AE199" s="80"/>
      <c r="BB199" s="198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336</v>
      </c>
      <c r="B200" s="64" t="s">
        <v>337</v>
      </c>
      <c r="C200" s="37">
        <v>4301051410</v>
      </c>
      <c r="D200" s="458">
        <v>4680115882164</v>
      </c>
      <c r="E200" s="458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133</v>
      </c>
      <c r="M200" s="39"/>
      <c r="N200" s="38">
        <v>40</v>
      </c>
      <c r="O200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60"/>
      <c r="Q200" s="460"/>
      <c r="R200" s="460"/>
      <c r="S200" s="461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 t="shared" si="44"/>
        <v/>
      </c>
      <c r="Z200" s="69" t="s">
        <v>48</v>
      </c>
      <c r="AA200" s="70" t="s">
        <v>48</v>
      </c>
      <c r="AE200" s="80"/>
      <c r="BB200" s="199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x14ac:dyDescent="0.2">
      <c r="A201" s="466"/>
      <c r="B201" s="466"/>
      <c r="C201" s="466"/>
      <c r="D201" s="466"/>
      <c r="E201" s="466"/>
      <c r="F201" s="466"/>
      <c r="G201" s="466"/>
      <c r="H201" s="466"/>
      <c r="I201" s="466"/>
      <c r="J201" s="466"/>
      <c r="K201" s="466"/>
      <c r="L201" s="466"/>
      <c r="M201" s="466"/>
      <c r="N201" s="467"/>
      <c r="O201" s="463" t="s">
        <v>43</v>
      </c>
      <c r="P201" s="464"/>
      <c r="Q201" s="464"/>
      <c r="R201" s="464"/>
      <c r="S201" s="464"/>
      <c r="T201" s="464"/>
      <c r="U201" s="465"/>
      <c r="V201" s="43" t="s">
        <v>42</v>
      </c>
      <c r="W201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466"/>
      <c r="B202" s="466"/>
      <c r="C202" s="466"/>
      <c r="D202" s="466"/>
      <c r="E202" s="466"/>
      <c r="F202" s="466"/>
      <c r="G202" s="466"/>
      <c r="H202" s="466"/>
      <c r="I202" s="466"/>
      <c r="J202" s="466"/>
      <c r="K202" s="466"/>
      <c r="L202" s="466"/>
      <c r="M202" s="466"/>
      <c r="N202" s="467"/>
      <c r="O202" s="463" t="s">
        <v>43</v>
      </c>
      <c r="P202" s="464"/>
      <c r="Q202" s="464"/>
      <c r="R202" s="464"/>
      <c r="S202" s="464"/>
      <c r="T202" s="464"/>
      <c r="U202" s="465"/>
      <c r="V202" s="43" t="s">
        <v>0</v>
      </c>
      <c r="W202" s="44">
        <f>IFERROR(SUM(W182:W200),"0")</f>
        <v>0</v>
      </c>
      <c r="X202" s="44">
        <f>IFERROR(SUM(X182:X200),"0")</f>
        <v>0</v>
      </c>
      <c r="Y202" s="43"/>
      <c r="Z202" s="68"/>
      <c r="AA202" s="68"/>
    </row>
    <row r="203" spans="1:67" ht="14.25" customHeight="1" x14ac:dyDescent="0.25">
      <c r="A203" s="457" t="s">
        <v>218</v>
      </c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7"/>
      <c r="O203" s="457"/>
      <c r="P203" s="457"/>
      <c r="Q203" s="457"/>
      <c r="R203" s="457"/>
      <c r="S203" s="457"/>
      <c r="T203" s="457"/>
      <c r="U203" s="457"/>
      <c r="V203" s="457"/>
      <c r="W203" s="457"/>
      <c r="X203" s="457"/>
      <c r="Y203" s="457"/>
      <c r="Z203" s="67"/>
      <c r="AA203" s="67"/>
    </row>
    <row r="204" spans="1:67" ht="16.5" customHeight="1" x14ac:dyDescent="0.25">
      <c r="A204" s="64" t="s">
        <v>338</v>
      </c>
      <c r="B204" s="64" t="s">
        <v>339</v>
      </c>
      <c r="C204" s="37">
        <v>4301060360</v>
      </c>
      <c r="D204" s="458">
        <v>4680115882874</v>
      </c>
      <c r="E204" s="458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60"/>
      <c r="Q204" s="460"/>
      <c r="R204" s="460"/>
      <c r="S204" s="46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200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27" customHeight="1" x14ac:dyDescent="0.25">
      <c r="A205" s="64" t="s">
        <v>340</v>
      </c>
      <c r="B205" s="64" t="s">
        <v>341</v>
      </c>
      <c r="C205" s="37">
        <v>4301060359</v>
      </c>
      <c r="D205" s="458">
        <v>4680115884434</v>
      </c>
      <c r="E205" s="458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60"/>
      <c r="Q205" s="460"/>
      <c r="R205" s="460"/>
      <c r="S205" s="461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342</v>
      </c>
      <c r="B206" s="64" t="s">
        <v>343</v>
      </c>
      <c r="C206" s="37">
        <v>4301060375</v>
      </c>
      <c r="D206" s="458">
        <v>4680115880818</v>
      </c>
      <c r="E206" s="458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87" t="s">
        <v>344</v>
      </c>
      <c r="P206" s="460"/>
      <c r="Q206" s="460"/>
      <c r="R206" s="460"/>
      <c r="S206" s="461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202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16.5" customHeight="1" x14ac:dyDescent="0.25">
      <c r="A207" s="64" t="s">
        <v>345</v>
      </c>
      <c r="B207" s="64" t="s">
        <v>346</v>
      </c>
      <c r="C207" s="37">
        <v>4301060389</v>
      </c>
      <c r="D207" s="458">
        <v>4680115880801</v>
      </c>
      <c r="E207" s="458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133</v>
      </c>
      <c r="M207" s="39"/>
      <c r="N207" s="38">
        <v>40</v>
      </c>
      <c r="O207" s="588" t="s">
        <v>347</v>
      </c>
      <c r="P207" s="460"/>
      <c r="Q207" s="460"/>
      <c r="R207" s="460"/>
      <c r="S207" s="461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3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x14ac:dyDescent="0.2">
      <c r="A208" s="466"/>
      <c r="B208" s="466"/>
      <c r="C208" s="466"/>
      <c r="D208" s="466"/>
      <c r="E208" s="466"/>
      <c r="F208" s="466"/>
      <c r="G208" s="466"/>
      <c r="H208" s="466"/>
      <c r="I208" s="466"/>
      <c r="J208" s="466"/>
      <c r="K208" s="466"/>
      <c r="L208" s="466"/>
      <c r="M208" s="466"/>
      <c r="N208" s="467"/>
      <c r="O208" s="463" t="s">
        <v>43</v>
      </c>
      <c r="P208" s="464"/>
      <c r="Q208" s="464"/>
      <c r="R208" s="464"/>
      <c r="S208" s="464"/>
      <c r="T208" s="464"/>
      <c r="U208" s="465"/>
      <c r="V208" s="43" t="s">
        <v>42</v>
      </c>
      <c r="W208" s="44">
        <f>IFERROR(W204/H204,"0")+IFERROR(W205/H205,"0")+IFERROR(W206/H206,"0")+IFERROR(W207/H207,"0")</f>
        <v>0</v>
      </c>
      <c r="X208" s="44">
        <f>IFERROR(X204/H204,"0")+IFERROR(X205/H205,"0")+IFERROR(X206/H206,"0")+IFERROR(X207/H207,"0")</f>
        <v>0</v>
      </c>
      <c r="Y208" s="44">
        <f>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466"/>
      <c r="B209" s="466"/>
      <c r="C209" s="466"/>
      <c r="D209" s="466"/>
      <c r="E209" s="466"/>
      <c r="F209" s="466"/>
      <c r="G209" s="466"/>
      <c r="H209" s="466"/>
      <c r="I209" s="466"/>
      <c r="J209" s="466"/>
      <c r="K209" s="466"/>
      <c r="L209" s="466"/>
      <c r="M209" s="466"/>
      <c r="N209" s="467"/>
      <c r="O209" s="463" t="s">
        <v>43</v>
      </c>
      <c r="P209" s="464"/>
      <c r="Q209" s="464"/>
      <c r="R209" s="464"/>
      <c r="S209" s="464"/>
      <c r="T209" s="464"/>
      <c r="U209" s="465"/>
      <c r="V209" s="43" t="s">
        <v>0</v>
      </c>
      <c r="W209" s="44">
        <f>IFERROR(SUM(W204:W207),"0")</f>
        <v>0</v>
      </c>
      <c r="X209" s="44">
        <f>IFERROR(SUM(X204:X207),"0")</f>
        <v>0</v>
      </c>
      <c r="Y209" s="43"/>
      <c r="Z209" s="68"/>
      <c r="AA209" s="68"/>
    </row>
    <row r="210" spans="1:67" ht="16.5" customHeight="1" x14ac:dyDescent="0.25">
      <c r="A210" s="456" t="s">
        <v>348</v>
      </c>
      <c r="B210" s="456"/>
      <c r="C210" s="456"/>
      <c r="D210" s="456"/>
      <c r="E210" s="456"/>
      <c r="F210" s="456"/>
      <c r="G210" s="456"/>
      <c r="H210" s="456"/>
      <c r="I210" s="456"/>
      <c r="J210" s="456"/>
      <c r="K210" s="456"/>
      <c r="L210" s="456"/>
      <c r="M210" s="456"/>
      <c r="N210" s="456"/>
      <c r="O210" s="456"/>
      <c r="P210" s="456"/>
      <c r="Q210" s="456"/>
      <c r="R210" s="456"/>
      <c r="S210" s="456"/>
      <c r="T210" s="456"/>
      <c r="U210" s="456"/>
      <c r="V210" s="456"/>
      <c r="W210" s="456"/>
      <c r="X210" s="456"/>
      <c r="Y210" s="456"/>
      <c r="Z210" s="66"/>
      <c r="AA210" s="66"/>
    </row>
    <row r="211" spans="1:67" ht="14.25" customHeight="1" x14ac:dyDescent="0.25">
      <c r="A211" s="457" t="s">
        <v>118</v>
      </c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7"/>
      <c r="O211" s="457"/>
      <c r="P211" s="457"/>
      <c r="Q211" s="457"/>
      <c r="R211" s="457"/>
      <c r="S211" s="457"/>
      <c r="T211" s="457"/>
      <c r="U211" s="457"/>
      <c r="V211" s="457"/>
      <c r="W211" s="457"/>
      <c r="X211" s="457"/>
      <c r="Y211" s="457"/>
      <c r="Z211" s="67"/>
      <c r="AA211" s="67"/>
    </row>
    <row r="212" spans="1:67" ht="27" customHeight="1" x14ac:dyDescent="0.25">
      <c r="A212" s="64" t="s">
        <v>349</v>
      </c>
      <c r="B212" s="64" t="s">
        <v>350</v>
      </c>
      <c r="C212" s="37">
        <v>4301011717</v>
      </c>
      <c r="D212" s="458">
        <v>4680115884274</v>
      </c>
      <c r="E212" s="458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114</v>
      </c>
      <c r="L212" s="39" t="s">
        <v>113</v>
      </c>
      <c r="M212" s="39"/>
      <c r="N212" s="38">
        <v>55</v>
      </c>
      <c r="O212" s="5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460"/>
      <c r="Q212" s="460"/>
      <c r="R212" s="460"/>
      <c r="S212" s="46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ref="X212:X218" si="45">IFERROR(IF(W212="",0,CEILING((W212/$H212),1)*$H212),"")</f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ref="BL212:BL218" si="46">IFERROR(W212*I212/H212,"0")</f>
        <v>0</v>
      </c>
      <c r="BM212" s="80">
        <f t="shared" ref="BM212:BM218" si="47">IFERROR(X212*I212/H212,"0")</f>
        <v>0</v>
      </c>
      <c r="BN212" s="80">
        <f t="shared" ref="BN212:BN218" si="48">IFERROR(1/J212*(W212/H212),"0")</f>
        <v>0</v>
      </c>
      <c r="BO212" s="80">
        <f t="shared" ref="BO212:BO218" si="49">IFERROR(1/J212*(X212/H212),"0")</f>
        <v>0</v>
      </c>
    </row>
    <row r="213" spans="1:67" ht="27" customHeight="1" x14ac:dyDescent="0.25">
      <c r="A213" s="64" t="s">
        <v>351</v>
      </c>
      <c r="B213" s="64" t="s">
        <v>352</v>
      </c>
      <c r="C213" s="37">
        <v>4301011719</v>
      </c>
      <c r="D213" s="458">
        <v>4680115884298</v>
      </c>
      <c r="E213" s="458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114</v>
      </c>
      <c r="L213" s="39" t="s">
        <v>113</v>
      </c>
      <c r="M213" s="39"/>
      <c r="N213" s="38">
        <v>55</v>
      </c>
      <c r="O213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460"/>
      <c r="Q213" s="460"/>
      <c r="R213" s="460"/>
      <c r="S213" s="46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5"/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6"/>
        <v>0</v>
      </c>
      <c r="BM213" s="80">
        <f t="shared" si="47"/>
        <v>0</v>
      </c>
      <c r="BN213" s="80">
        <f t="shared" si="48"/>
        <v>0</v>
      </c>
      <c r="BO213" s="80">
        <f t="shared" si="49"/>
        <v>0</v>
      </c>
    </row>
    <row r="214" spans="1:67" ht="27" customHeight="1" x14ac:dyDescent="0.25">
      <c r="A214" s="64" t="s">
        <v>353</v>
      </c>
      <c r="B214" s="64" t="s">
        <v>354</v>
      </c>
      <c r="C214" s="37">
        <v>4301011733</v>
      </c>
      <c r="D214" s="458">
        <v>4680115884250</v>
      </c>
      <c r="E214" s="458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114</v>
      </c>
      <c r="L214" s="39" t="s">
        <v>133</v>
      </c>
      <c r="M214" s="39"/>
      <c r="N214" s="38">
        <v>55</v>
      </c>
      <c r="O214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460"/>
      <c r="Q214" s="460"/>
      <c r="R214" s="460"/>
      <c r="S214" s="46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355</v>
      </c>
      <c r="B215" s="64" t="s">
        <v>356</v>
      </c>
      <c r="C215" s="37">
        <v>4301011718</v>
      </c>
      <c r="D215" s="458">
        <v>4680115884281</v>
      </c>
      <c r="E215" s="458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81</v>
      </c>
      <c r="L215" s="39" t="s">
        <v>113</v>
      </c>
      <c r="M215" s="39"/>
      <c r="N215" s="38">
        <v>55</v>
      </c>
      <c r="O215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460"/>
      <c r="Q215" s="460"/>
      <c r="R215" s="460"/>
      <c r="S215" s="461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357</v>
      </c>
      <c r="B216" s="64" t="s">
        <v>358</v>
      </c>
      <c r="C216" s="37">
        <v>4301011720</v>
      </c>
      <c r="D216" s="458">
        <v>4680115884199</v>
      </c>
      <c r="E216" s="458"/>
      <c r="F216" s="63">
        <v>0.37</v>
      </c>
      <c r="G216" s="38">
        <v>10</v>
      </c>
      <c r="H216" s="63">
        <v>3.7</v>
      </c>
      <c r="I216" s="63">
        <v>3.94</v>
      </c>
      <c r="J216" s="38">
        <v>120</v>
      </c>
      <c r="K216" s="38" t="s">
        <v>81</v>
      </c>
      <c r="L216" s="39" t="s">
        <v>113</v>
      </c>
      <c r="M216" s="39"/>
      <c r="N216" s="38">
        <v>55</v>
      </c>
      <c r="O216" s="5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460"/>
      <c r="Q216" s="460"/>
      <c r="R216" s="460"/>
      <c r="S216" s="461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359</v>
      </c>
      <c r="B217" s="64" t="s">
        <v>360</v>
      </c>
      <c r="C217" s="37">
        <v>4301011716</v>
      </c>
      <c r="D217" s="458">
        <v>4680115884267</v>
      </c>
      <c r="E217" s="458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113</v>
      </c>
      <c r="M217" s="39"/>
      <c r="N217" s="38">
        <v>55</v>
      </c>
      <c r="O217" s="5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460"/>
      <c r="Q217" s="460"/>
      <c r="R217" s="460"/>
      <c r="S217" s="461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9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361</v>
      </c>
      <c r="B218" s="64" t="s">
        <v>362</v>
      </c>
      <c r="C218" s="37">
        <v>4301011593</v>
      </c>
      <c r="D218" s="458">
        <v>4680115882973</v>
      </c>
      <c r="E218" s="458"/>
      <c r="F218" s="63">
        <v>0.7</v>
      </c>
      <c r="G218" s="38">
        <v>6</v>
      </c>
      <c r="H218" s="63">
        <v>4.2</v>
      </c>
      <c r="I218" s="63">
        <v>4.5599999999999996</v>
      </c>
      <c r="J218" s="38">
        <v>104</v>
      </c>
      <c r="K218" s="38" t="s">
        <v>114</v>
      </c>
      <c r="L218" s="39" t="s">
        <v>113</v>
      </c>
      <c r="M218" s="39"/>
      <c r="N218" s="38">
        <v>55</v>
      </c>
      <c r="O218" s="59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460"/>
      <c r="Q218" s="460"/>
      <c r="R218" s="460"/>
      <c r="S218" s="461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IFERROR(IF(X218=0,"",ROUNDUP(X218/H218,0)*0.01196),"")</f>
        <v/>
      </c>
      <c r="Z218" s="69" t="s">
        <v>48</v>
      </c>
      <c r="AA218" s="70" t="s">
        <v>48</v>
      </c>
      <c r="AE218" s="80"/>
      <c r="BB218" s="210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x14ac:dyDescent="0.2">
      <c r="A219" s="466"/>
      <c r="B219" s="466"/>
      <c r="C219" s="466"/>
      <c r="D219" s="466"/>
      <c r="E219" s="466"/>
      <c r="F219" s="466"/>
      <c r="G219" s="466"/>
      <c r="H219" s="466"/>
      <c r="I219" s="466"/>
      <c r="J219" s="466"/>
      <c r="K219" s="466"/>
      <c r="L219" s="466"/>
      <c r="M219" s="466"/>
      <c r="N219" s="467"/>
      <c r="O219" s="463" t="s">
        <v>43</v>
      </c>
      <c r="P219" s="464"/>
      <c r="Q219" s="464"/>
      <c r="R219" s="464"/>
      <c r="S219" s="464"/>
      <c r="T219" s="464"/>
      <c r="U219" s="465"/>
      <c r="V219" s="43" t="s">
        <v>42</v>
      </c>
      <c r="W219" s="44">
        <f>IFERROR(W212/H212,"0")+IFERROR(W213/H213,"0")+IFERROR(W214/H214,"0")+IFERROR(W215/H215,"0")+IFERROR(W216/H216,"0")+IFERROR(W217/H217,"0")+IFERROR(W218/H218,"0")</f>
        <v>0</v>
      </c>
      <c r="X219" s="44">
        <f>IFERROR(X212/H212,"0")+IFERROR(X213/H213,"0")+IFERROR(X214/H214,"0")+IFERROR(X215/H215,"0")+IFERROR(X216/H216,"0")+IFERROR(X217/H217,"0")+IFERROR(X218/H218,"0")</f>
        <v>0</v>
      </c>
      <c r="Y219" s="44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68"/>
      <c r="AA219" s="68"/>
    </row>
    <row r="220" spans="1:67" x14ac:dyDescent="0.2">
      <c r="A220" s="466"/>
      <c r="B220" s="466"/>
      <c r="C220" s="466"/>
      <c r="D220" s="466"/>
      <c r="E220" s="466"/>
      <c r="F220" s="466"/>
      <c r="G220" s="466"/>
      <c r="H220" s="466"/>
      <c r="I220" s="466"/>
      <c r="J220" s="466"/>
      <c r="K220" s="466"/>
      <c r="L220" s="466"/>
      <c r="M220" s="466"/>
      <c r="N220" s="467"/>
      <c r="O220" s="463" t="s">
        <v>43</v>
      </c>
      <c r="P220" s="464"/>
      <c r="Q220" s="464"/>
      <c r="R220" s="464"/>
      <c r="S220" s="464"/>
      <c r="T220" s="464"/>
      <c r="U220" s="465"/>
      <c r="V220" s="43" t="s">
        <v>0</v>
      </c>
      <c r="W220" s="44">
        <f>IFERROR(SUM(W212:W218),"0")</f>
        <v>0</v>
      </c>
      <c r="X220" s="44">
        <f>IFERROR(SUM(X212:X218),"0")</f>
        <v>0</v>
      </c>
      <c r="Y220" s="43"/>
      <c r="Z220" s="68"/>
      <c r="AA220" s="68"/>
    </row>
    <row r="221" spans="1:67" ht="14.25" customHeight="1" x14ac:dyDescent="0.25">
      <c r="A221" s="457" t="s">
        <v>77</v>
      </c>
      <c r="B221" s="457"/>
      <c r="C221" s="457"/>
      <c r="D221" s="457"/>
      <c r="E221" s="457"/>
      <c r="F221" s="457"/>
      <c r="G221" s="457"/>
      <c r="H221" s="457"/>
      <c r="I221" s="457"/>
      <c r="J221" s="457"/>
      <c r="K221" s="457"/>
      <c r="L221" s="457"/>
      <c r="M221" s="457"/>
      <c r="N221" s="457"/>
      <c r="O221" s="457"/>
      <c r="P221" s="457"/>
      <c r="Q221" s="457"/>
      <c r="R221" s="457"/>
      <c r="S221" s="457"/>
      <c r="T221" s="457"/>
      <c r="U221" s="457"/>
      <c r="V221" s="457"/>
      <c r="W221" s="457"/>
      <c r="X221" s="457"/>
      <c r="Y221" s="457"/>
      <c r="Z221" s="67"/>
      <c r="AA221" s="67"/>
    </row>
    <row r="222" spans="1:67" ht="27" customHeight="1" x14ac:dyDescent="0.25">
      <c r="A222" s="64" t="s">
        <v>363</v>
      </c>
      <c r="B222" s="64" t="s">
        <v>364</v>
      </c>
      <c r="C222" s="37">
        <v>4301031151</v>
      </c>
      <c r="D222" s="458">
        <v>4607091389845</v>
      </c>
      <c r="E222" s="458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460"/>
      <c r="Q222" s="460"/>
      <c r="R222" s="460"/>
      <c r="S222" s="461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ht="27" customHeight="1" x14ac:dyDescent="0.25">
      <c r="A223" s="64" t="s">
        <v>363</v>
      </c>
      <c r="B223" s="64" t="s">
        <v>365</v>
      </c>
      <c r="C223" s="37">
        <v>4301031305</v>
      </c>
      <c r="D223" s="458">
        <v>4607091389845</v>
      </c>
      <c r="E223" s="458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7" t="s">
        <v>366</v>
      </c>
      <c r="P223" s="460"/>
      <c r="Q223" s="460"/>
      <c r="R223" s="460"/>
      <c r="S223" s="461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367</v>
      </c>
      <c r="B224" s="64" t="s">
        <v>368</v>
      </c>
      <c r="C224" s="37">
        <v>4301031259</v>
      </c>
      <c r="D224" s="458">
        <v>4680115882881</v>
      </c>
      <c r="E224" s="458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60"/>
      <c r="Q224" s="460"/>
      <c r="R224" s="460"/>
      <c r="S224" s="461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466"/>
      <c r="B225" s="466"/>
      <c r="C225" s="466"/>
      <c r="D225" s="466"/>
      <c r="E225" s="466"/>
      <c r="F225" s="466"/>
      <c r="G225" s="466"/>
      <c r="H225" s="466"/>
      <c r="I225" s="466"/>
      <c r="J225" s="466"/>
      <c r="K225" s="466"/>
      <c r="L225" s="466"/>
      <c r="M225" s="466"/>
      <c r="N225" s="467"/>
      <c r="O225" s="463" t="s">
        <v>43</v>
      </c>
      <c r="P225" s="464"/>
      <c r="Q225" s="464"/>
      <c r="R225" s="464"/>
      <c r="S225" s="464"/>
      <c r="T225" s="464"/>
      <c r="U225" s="465"/>
      <c r="V225" s="43" t="s">
        <v>42</v>
      </c>
      <c r="W225" s="44">
        <f>IFERROR(W222/H222,"0")+IFERROR(W223/H223,"0")+IFERROR(W224/H224,"0")</f>
        <v>0</v>
      </c>
      <c r="X225" s="44">
        <f>IFERROR(X222/H222,"0")+IFERROR(X223/H223,"0")+IFERROR(X224/H224,"0")</f>
        <v>0</v>
      </c>
      <c r="Y225" s="44">
        <f>IFERROR(IF(Y222="",0,Y222),"0")+IFERROR(IF(Y223="",0,Y223),"0")+IFERROR(IF(Y224="",0,Y224),"0")</f>
        <v>0</v>
      </c>
      <c r="Z225" s="68"/>
      <c r="AA225" s="68"/>
    </row>
    <row r="226" spans="1:67" x14ac:dyDescent="0.2">
      <c r="A226" s="466"/>
      <c r="B226" s="466"/>
      <c r="C226" s="466"/>
      <c r="D226" s="466"/>
      <c r="E226" s="466"/>
      <c r="F226" s="466"/>
      <c r="G226" s="466"/>
      <c r="H226" s="466"/>
      <c r="I226" s="466"/>
      <c r="J226" s="466"/>
      <c r="K226" s="466"/>
      <c r="L226" s="466"/>
      <c r="M226" s="466"/>
      <c r="N226" s="467"/>
      <c r="O226" s="463" t="s">
        <v>43</v>
      </c>
      <c r="P226" s="464"/>
      <c r="Q226" s="464"/>
      <c r="R226" s="464"/>
      <c r="S226" s="464"/>
      <c r="T226" s="464"/>
      <c r="U226" s="465"/>
      <c r="V226" s="43" t="s">
        <v>0</v>
      </c>
      <c r="W226" s="44">
        <f>IFERROR(SUM(W222:W224),"0")</f>
        <v>0</v>
      </c>
      <c r="X226" s="44">
        <f>IFERROR(SUM(X222:X224),"0")</f>
        <v>0</v>
      </c>
      <c r="Y226" s="43"/>
      <c r="Z226" s="68"/>
      <c r="AA226" s="68"/>
    </row>
    <row r="227" spans="1:67" ht="16.5" customHeight="1" x14ac:dyDescent="0.25">
      <c r="A227" s="456" t="s">
        <v>369</v>
      </c>
      <c r="B227" s="456"/>
      <c r="C227" s="456"/>
      <c r="D227" s="456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  <c r="S227" s="456"/>
      <c r="T227" s="456"/>
      <c r="U227" s="456"/>
      <c r="V227" s="456"/>
      <c r="W227" s="456"/>
      <c r="X227" s="456"/>
      <c r="Y227" s="456"/>
      <c r="Z227" s="66"/>
      <c r="AA227" s="66"/>
    </row>
    <row r="228" spans="1:67" ht="14.25" customHeight="1" x14ac:dyDescent="0.25">
      <c r="A228" s="457" t="s">
        <v>118</v>
      </c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7"/>
      <c r="O228" s="457"/>
      <c r="P228" s="457"/>
      <c r="Q228" s="457"/>
      <c r="R228" s="457"/>
      <c r="S228" s="457"/>
      <c r="T228" s="457"/>
      <c r="U228" s="457"/>
      <c r="V228" s="457"/>
      <c r="W228" s="457"/>
      <c r="X228" s="457"/>
      <c r="Y228" s="457"/>
      <c r="Z228" s="67"/>
      <c r="AA228" s="67"/>
    </row>
    <row r="229" spans="1:67" ht="27" customHeight="1" x14ac:dyDescent="0.25">
      <c r="A229" s="64" t="s">
        <v>370</v>
      </c>
      <c r="B229" s="64" t="s">
        <v>371</v>
      </c>
      <c r="C229" s="37">
        <v>4301011826</v>
      </c>
      <c r="D229" s="458">
        <v>4680115884137</v>
      </c>
      <c r="E229" s="458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114</v>
      </c>
      <c r="L229" s="39" t="s">
        <v>113</v>
      </c>
      <c r="M229" s="39"/>
      <c r="N229" s="38">
        <v>55</v>
      </c>
      <c r="O229" s="5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60"/>
      <c r="Q229" s="460"/>
      <c r="R229" s="460"/>
      <c r="S229" s="46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4" si="50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ref="BL229:BL234" si="51">IFERROR(W229*I229/H229,"0")</f>
        <v>0</v>
      </c>
      <c r="BM229" s="80">
        <f t="shared" ref="BM229:BM234" si="52">IFERROR(X229*I229/H229,"0")</f>
        <v>0</v>
      </c>
      <c r="BN229" s="80">
        <f t="shared" ref="BN229:BN234" si="53">IFERROR(1/J229*(W229/H229),"0")</f>
        <v>0</v>
      </c>
      <c r="BO229" s="80">
        <f t="shared" ref="BO229:BO234" si="54">IFERROR(1/J229*(X229/H229),"0")</f>
        <v>0</v>
      </c>
    </row>
    <row r="230" spans="1:67" ht="27" customHeight="1" x14ac:dyDescent="0.25">
      <c r="A230" s="64" t="s">
        <v>372</v>
      </c>
      <c r="B230" s="64" t="s">
        <v>373</v>
      </c>
      <c r="C230" s="37">
        <v>4301011724</v>
      </c>
      <c r="D230" s="458">
        <v>4680115884236</v>
      </c>
      <c r="E230" s="458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114</v>
      </c>
      <c r="L230" s="39" t="s">
        <v>113</v>
      </c>
      <c r="M230" s="39"/>
      <c r="N230" s="38">
        <v>55</v>
      </c>
      <c r="O230" s="6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60"/>
      <c r="Q230" s="460"/>
      <c r="R230" s="460"/>
      <c r="S230" s="461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374</v>
      </c>
      <c r="B231" s="64" t="s">
        <v>375</v>
      </c>
      <c r="C231" s="37">
        <v>4301011721</v>
      </c>
      <c r="D231" s="458">
        <v>4680115884175</v>
      </c>
      <c r="E231" s="458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114</v>
      </c>
      <c r="L231" s="39" t="s">
        <v>113</v>
      </c>
      <c r="M231" s="39"/>
      <c r="N231" s="38">
        <v>55</v>
      </c>
      <c r="O231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60"/>
      <c r="Q231" s="460"/>
      <c r="R231" s="460"/>
      <c r="S231" s="46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376</v>
      </c>
      <c r="B232" s="64" t="s">
        <v>377</v>
      </c>
      <c r="C232" s="37">
        <v>4301011824</v>
      </c>
      <c r="D232" s="458">
        <v>4680115884144</v>
      </c>
      <c r="E232" s="458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81</v>
      </c>
      <c r="L232" s="39" t="s">
        <v>113</v>
      </c>
      <c r="M232" s="39"/>
      <c r="N232" s="38">
        <v>55</v>
      </c>
      <c r="O232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60"/>
      <c r="Q232" s="460"/>
      <c r="R232" s="460"/>
      <c r="S232" s="461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378</v>
      </c>
      <c r="B233" s="64" t="s">
        <v>379</v>
      </c>
      <c r="C233" s="37">
        <v>4301011726</v>
      </c>
      <c r="D233" s="458">
        <v>4680115884182</v>
      </c>
      <c r="E233" s="458"/>
      <c r="F233" s="63">
        <v>0.37</v>
      </c>
      <c r="G233" s="38">
        <v>10</v>
      </c>
      <c r="H233" s="63">
        <v>3.7</v>
      </c>
      <c r="I233" s="63">
        <v>3.94</v>
      </c>
      <c r="J233" s="38">
        <v>120</v>
      </c>
      <c r="K233" s="38" t="s">
        <v>81</v>
      </c>
      <c r="L233" s="39" t="s">
        <v>113</v>
      </c>
      <c r="M233" s="39"/>
      <c r="N233" s="38">
        <v>55</v>
      </c>
      <c r="O233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60"/>
      <c r="Q233" s="460"/>
      <c r="R233" s="460"/>
      <c r="S233" s="461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8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380</v>
      </c>
      <c r="B234" s="64" t="s">
        <v>381</v>
      </c>
      <c r="C234" s="37">
        <v>4301011722</v>
      </c>
      <c r="D234" s="458">
        <v>4680115884205</v>
      </c>
      <c r="E234" s="458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113</v>
      </c>
      <c r="M234" s="39"/>
      <c r="N234" s="38">
        <v>55</v>
      </c>
      <c r="O234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60"/>
      <c r="Q234" s="460"/>
      <c r="R234" s="460"/>
      <c r="S234" s="461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9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x14ac:dyDescent="0.2">
      <c r="A235" s="466"/>
      <c r="B235" s="466"/>
      <c r="C235" s="466"/>
      <c r="D235" s="466"/>
      <c r="E235" s="466"/>
      <c r="F235" s="466"/>
      <c r="G235" s="466"/>
      <c r="H235" s="466"/>
      <c r="I235" s="466"/>
      <c r="J235" s="466"/>
      <c r="K235" s="466"/>
      <c r="L235" s="466"/>
      <c r="M235" s="466"/>
      <c r="N235" s="467"/>
      <c r="O235" s="463" t="s">
        <v>43</v>
      </c>
      <c r="P235" s="464"/>
      <c r="Q235" s="464"/>
      <c r="R235" s="464"/>
      <c r="S235" s="464"/>
      <c r="T235" s="464"/>
      <c r="U235" s="465"/>
      <c r="V235" s="43" t="s">
        <v>42</v>
      </c>
      <c r="W235" s="44">
        <f>IFERROR(W229/H229,"0")+IFERROR(W230/H230,"0")+IFERROR(W231/H231,"0")+IFERROR(W232/H232,"0")+IFERROR(W233/H233,"0")+IFERROR(W234/H234,"0")</f>
        <v>0</v>
      </c>
      <c r="X235" s="44">
        <f>IFERROR(X229/H229,"0")+IFERROR(X230/H230,"0")+IFERROR(X231/H231,"0")+IFERROR(X232/H232,"0")+IFERROR(X233/H233,"0")+IFERROR(X234/H234,"0")</f>
        <v>0</v>
      </c>
      <c r="Y235" s="44">
        <f>IFERROR(IF(Y229="",0,Y229),"0")+IFERROR(IF(Y230="",0,Y230),"0")+IFERROR(IF(Y231="",0,Y231),"0")+IFERROR(IF(Y232="",0,Y232),"0")+IFERROR(IF(Y233="",0,Y233),"0")+IFERROR(IF(Y234="",0,Y234),"0")</f>
        <v>0</v>
      </c>
      <c r="Z235" s="68"/>
      <c r="AA235" s="68"/>
    </row>
    <row r="236" spans="1:67" x14ac:dyDescent="0.2">
      <c r="A236" s="466"/>
      <c r="B236" s="466"/>
      <c r="C236" s="466"/>
      <c r="D236" s="466"/>
      <c r="E236" s="466"/>
      <c r="F236" s="466"/>
      <c r="G236" s="466"/>
      <c r="H236" s="466"/>
      <c r="I236" s="466"/>
      <c r="J236" s="466"/>
      <c r="K236" s="466"/>
      <c r="L236" s="466"/>
      <c r="M236" s="466"/>
      <c r="N236" s="467"/>
      <c r="O236" s="463" t="s">
        <v>43</v>
      </c>
      <c r="P236" s="464"/>
      <c r="Q236" s="464"/>
      <c r="R236" s="464"/>
      <c r="S236" s="464"/>
      <c r="T236" s="464"/>
      <c r="U236" s="465"/>
      <c r="V236" s="43" t="s">
        <v>0</v>
      </c>
      <c r="W236" s="44">
        <f>IFERROR(SUM(W229:W234),"0")</f>
        <v>0</v>
      </c>
      <c r="X236" s="44">
        <f>IFERROR(SUM(X229:X234),"0")</f>
        <v>0</v>
      </c>
      <c r="Y236" s="43"/>
      <c r="Z236" s="68"/>
      <c r="AA236" s="68"/>
    </row>
    <row r="237" spans="1:67" ht="16.5" customHeight="1" x14ac:dyDescent="0.25">
      <c r="A237" s="456" t="s">
        <v>382</v>
      </c>
      <c r="B237" s="456"/>
      <c r="C237" s="456"/>
      <c r="D237" s="456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66"/>
      <c r="AA237" s="66"/>
    </row>
    <row r="238" spans="1:67" ht="14.25" customHeight="1" x14ac:dyDescent="0.25">
      <c r="A238" s="457" t="s">
        <v>118</v>
      </c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7"/>
      <c r="P238" s="457"/>
      <c r="Q238" s="457"/>
      <c r="R238" s="457"/>
      <c r="S238" s="457"/>
      <c r="T238" s="457"/>
      <c r="U238" s="457"/>
      <c r="V238" s="457"/>
      <c r="W238" s="457"/>
      <c r="X238" s="457"/>
      <c r="Y238" s="457"/>
      <c r="Z238" s="67"/>
      <c r="AA238" s="67"/>
    </row>
    <row r="239" spans="1:67" ht="27" customHeight="1" x14ac:dyDescent="0.25">
      <c r="A239" s="64" t="s">
        <v>383</v>
      </c>
      <c r="B239" s="64" t="s">
        <v>384</v>
      </c>
      <c r="C239" s="37">
        <v>4301011346</v>
      </c>
      <c r="D239" s="458">
        <v>4607091387445</v>
      </c>
      <c r="E239" s="458"/>
      <c r="F239" s="63">
        <v>0.9</v>
      </c>
      <c r="G239" s="38">
        <v>10</v>
      </c>
      <c r="H239" s="63">
        <v>9</v>
      </c>
      <c r="I239" s="63">
        <v>9.6300000000000008</v>
      </c>
      <c r="J239" s="38">
        <v>56</v>
      </c>
      <c r="K239" s="38" t="s">
        <v>114</v>
      </c>
      <c r="L239" s="39" t="s">
        <v>113</v>
      </c>
      <c r="M239" s="39"/>
      <c r="N239" s="38">
        <v>31</v>
      </c>
      <c r="O239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60"/>
      <c r="Q239" s="460"/>
      <c r="R239" s="460"/>
      <c r="S239" s="46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ref="X239:X251" si="55">IFERROR(IF(W239="",0,CEILING((W239/$H239),1)*$H239),"")</f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ref="BL239:BL251" si="56">IFERROR(W239*I239/H239,"0")</f>
        <v>0</v>
      </c>
      <c r="BM239" s="80">
        <f t="shared" ref="BM239:BM251" si="57">IFERROR(X239*I239/H239,"0")</f>
        <v>0</v>
      </c>
      <c r="BN239" s="80">
        <f t="shared" ref="BN239:BN251" si="58">IFERROR(1/J239*(W239/H239),"0")</f>
        <v>0</v>
      </c>
      <c r="BO239" s="80">
        <f t="shared" ref="BO239:BO251" si="59">IFERROR(1/J239*(X239/H239),"0")</f>
        <v>0</v>
      </c>
    </row>
    <row r="240" spans="1:67" ht="27" customHeight="1" x14ac:dyDescent="0.25">
      <c r="A240" s="64" t="s">
        <v>385</v>
      </c>
      <c r="B240" s="64" t="s">
        <v>386</v>
      </c>
      <c r="C240" s="37">
        <v>4301011308</v>
      </c>
      <c r="D240" s="458">
        <v>4607091386004</v>
      </c>
      <c r="E240" s="458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6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60"/>
      <c r="Q240" s="460"/>
      <c r="R240" s="460"/>
      <c r="S240" s="46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385</v>
      </c>
      <c r="B241" s="64" t="s">
        <v>387</v>
      </c>
      <c r="C241" s="37">
        <v>4301011362</v>
      </c>
      <c r="D241" s="458">
        <v>4607091386004</v>
      </c>
      <c r="E241" s="458"/>
      <c r="F241" s="63">
        <v>1.35</v>
      </c>
      <c r="G241" s="38">
        <v>8</v>
      </c>
      <c r="H241" s="63">
        <v>10.8</v>
      </c>
      <c r="I241" s="63">
        <v>11.28</v>
      </c>
      <c r="J241" s="38">
        <v>48</v>
      </c>
      <c r="K241" s="38" t="s">
        <v>114</v>
      </c>
      <c r="L241" s="39" t="s">
        <v>122</v>
      </c>
      <c r="M241" s="39"/>
      <c r="N241" s="38">
        <v>55</v>
      </c>
      <c r="O241" s="6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60"/>
      <c r="Q241" s="460"/>
      <c r="R241" s="460"/>
      <c r="S241" s="46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IFERROR(IF(X241=0,"",ROUNDUP(X241/H241,0)*0.02039),"")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388</v>
      </c>
      <c r="B242" s="64" t="s">
        <v>389</v>
      </c>
      <c r="C242" s="37">
        <v>4301011347</v>
      </c>
      <c r="D242" s="458">
        <v>4607091386073</v>
      </c>
      <c r="E242" s="458"/>
      <c r="F242" s="63">
        <v>0.9</v>
      </c>
      <c r="G242" s="38">
        <v>10</v>
      </c>
      <c r="H242" s="63">
        <v>9</v>
      </c>
      <c r="I242" s="63">
        <v>9.6300000000000008</v>
      </c>
      <c r="J242" s="38">
        <v>56</v>
      </c>
      <c r="K242" s="38" t="s">
        <v>114</v>
      </c>
      <c r="L242" s="39" t="s">
        <v>113</v>
      </c>
      <c r="M242" s="39"/>
      <c r="N242" s="38">
        <v>31</v>
      </c>
      <c r="O242" s="6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60"/>
      <c r="Q242" s="460"/>
      <c r="R242" s="460"/>
      <c r="S242" s="46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390</v>
      </c>
      <c r="B243" s="64" t="s">
        <v>391</v>
      </c>
      <c r="C243" s="37">
        <v>4301010928</v>
      </c>
      <c r="D243" s="458">
        <v>4607091387322</v>
      </c>
      <c r="E243" s="458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114</v>
      </c>
      <c r="L243" s="39" t="s">
        <v>113</v>
      </c>
      <c r="M243" s="39"/>
      <c r="N243" s="38">
        <v>55</v>
      </c>
      <c r="O243" s="6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60"/>
      <c r="Q243" s="460"/>
      <c r="R243" s="460"/>
      <c r="S243" s="46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392</v>
      </c>
      <c r="B244" s="64" t="s">
        <v>393</v>
      </c>
      <c r="C244" s="37">
        <v>4301011311</v>
      </c>
      <c r="D244" s="458">
        <v>4607091387377</v>
      </c>
      <c r="E244" s="458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114</v>
      </c>
      <c r="L244" s="39" t="s">
        <v>113</v>
      </c>
      <c r="M244" s="39"/>
      <c r="N244" s="38">
        <v>55</v>
      </c>
      <c r="O244" s="6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60"/>
      <c r="Q244" s="460"/>
      <c r="R244" s="460"/>
      <c r="S244" s="46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394</v>
      </c>
      <c r="B245" s="64" t="s">
        <v>395</v>
      </c>
      <c r="C245" s="37">
        <v>4301010945</v>
      </c>
      <c r="D245" s="458">
        <v>4607091387353</v>
      </c>
      <c r="E245" s="458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114</v>
      </c>
      <c r="L245" s="39" t="s">
        <v>113</v>
      </c>
      <c r="M245" s="39"/>
      <c r="N245" s="38">
        <v>55</v>
      </c>
      <c r="O245" s="61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60"/>
      <c r="Q245" s="460"/>
      <c r="R245" s="460"/>
      <c r="S245" s="46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396</v>
      </c>
      <c r="B246" s="64" t="s">
        <v>397</v>
      </c>
      <c r="C246" s="37">
        <v>4301011328</v>
      </c>
      <c r="D246" s="458">
        <v>4607091386011</v>
      </c>
      <c r="E246" s="458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60"/>
      <c r="Q246" s="460"/>
      <c r="R246" s="460"/>
      <c r="S246" s="46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ref="Y246:Y251" si="60">IFERROR(IF(X246=0,"",ROUNDUP(X246/H246,0)*0.00937),"")</f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398</v>
      </c>
      <c r="B247" s="64" t="s">
        <v>399</v>
      </c>
      <c r="C247" s="37">
        <v>4301011329</v>
      </c>
      <c r="D247" s="458">
        <v>4607091387308</v>
      </c>
      <c r="E247" s="458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60"/>
      <c r="Q247" s="460"/>
      <c r="R247" s="460"/>
      <c r="S247" s="46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400</v>
      </c>
      <c r="B248" s="64" t="s">
        <v>401</v>
      </c>
      <c r="C248" s="37">
        <v>4301011049</v>
      </c>
      <c r="D248" s="458">
        <v>4607091387339</v>
      </c>
      <c r="E248" s="458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113</v>
      </c>
      <c r="M248" s="39"/>
      <c r="N248" s="38">
        <v>55</v>
      </c>
      <c r="O248" s="61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60"/>
      <c r="Q248" s="460"/>
      <c r="R248" s="460"/>
      <c r="S248" s="461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402</v>
      </c>
      <c r="B249" s="64" t="s">
        <v>403</v>
      </c>
      <c r="C249" s="37">
        <v>4301011573</v>
      </c>
      <c r="D249" s="458">
        <v>4680115881938</v>
      </c>
      <c r="E249" s="45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113</v>
      </c>
      <c r="M249" s="39"/>
      <c r="N249" s="38">
        <v>90</v>
      </c>
      <c r="O249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60"/>
      <c r="Q249" s="460"/>
      <c r="R249" s="460"/>
      <c r="S249" s="461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404</v>
      </c>
      <c r="B250" s="64" t="s">
        <v>405</v>
      </c>
      <c r="C250" s="37">
        <v>4301010944</v>
      </c>
      <c r="D250" s="458">
        <v>4607091387346</v>
      </c>
      <c r="E250" s="458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113</v>
      </c>
      <c r="M250" s="39"/>
      <c r="N250" s="38">
        <v>55</v>
      </c>
      <c r="O250" s="6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60"/>
      <c r="Q250" s="460"/>
      <c r="R250" s="460"/>
      <c r="S250" s="461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31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406</v>
      </c>
      <c r="B251" s="64" t="s">
        <v>407</v>
      </c>
      <c r="C251" s="37">
        <v>4301011353</v>
      </c>
      <c r="D251" s="458">
        <v>4607091389807</v>
      </c>
      <c r="E251" s="458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113</v>
      </c>
      <c r="M251" s="39"/>
      <c r="N251" s="38">
        <v>55</v>
      </c>
      <c r="O251" s="6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60"/>
      <c r="Q251" s="460"/>
      <c r="R251" s="460"/>
      <c r="S251" s="461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32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x14ac:dyDescent="0.2">
      <c r="A252" s="466"/>
      <c r="B252" s="466"/>
      <c r="C252" s="466"/>
      <c r="D252" s="466"/>
      <c r="E252" s="466"/>
      <c r="F252" s="466"/>
      <c r="G252" s="466"/>
      <c r="H252" s="466"/>
      <c r="I252" s="466"/>
      <c r="J252" s="466"/>
      <c r="K252" s="466"/>
      <c r="L252" s="466"/>
      <c r="M252" s="466"/>
      <c r="N252" s="467"/>
      <c r="O252" s="463" t="s">
        <v>43</v>
      </c>
      <c r="P252" s="464"/>
      <c r="Q252" s="464"/>
      <c r="R252" s="464"/>
      <c r="S252" s="464"/>
      <c r="T252" s="464"/>
      <c r="U252" s="465"/>
      <c r="V252" s="43" t="s">
        <v>42</v>
      </c>
      <c r="W252" s="44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66"/>
      <c r="B253" s="466"/>
      <c r="C253" s="466"/>
      <c r="D253" s="466"/>
      <c r="E253" s="466"/>
      <c r="F253" s="466"/>
      <c r="G253" s="466"/>
      <c r="H253" s="466"/>
      <c r="I253" s="466"/>
      <c r="J253" s="466"/>
      <c r="K253" s="466"/>
      <c r="L253" s="466"/>
      <c r="M253" s="466"/>
      <c r="N253" s="467"/>
      <c r="O253" s="463" t="s">
        <v>43</v>
      </c>
      <c r="P253" s="464"/>
      <c r="Q253" s="464"/>
      <c r="R253" s="464"/>
      <c r="S253" s="464"/>
      <c r="T253" s="464"/>
      <c r="U253" s="465"/>
      <c r="V253" s="43" t="s">
        <v>0</v>
      </c>
      <c r="W253" s="44">
        <f>IFERROR(SUM(W239:W251),"0")</f>
        <v>0</v>
      </c>
      <c r="X253" s="44">
        <f>IFERROR(SUM(X239:X251),"0")</f>
        <v>0</v>
      </c>
      <c r="Y253" s="43"/>
      <c r="Z253" s="68"/>
      <c r="AA253" s="68"/>
    </row>
    <row r="254" spans="1:67" ht="14.25" customHeight="1" x14ac:dyDescent="0.25">
      <c r="A254" s="457" t="s">
        <v>77</v>
      </c>
      <c r="B254" s="457"/>
      <c r="C254" s="457"/>
      <c r="D254" s="457"/>
      <c r="E254" s="457"/>
      <c r="F254" s="457"/>
      <c r="G254" s="457"/>
      <c r="H254" s="457"/>
      <c r="I254" s="457"/>
      <c r="J254" s="457"/>
      <c r="K254" s="457"/>
      <c r="L254" s="457"/>
      <c r="M254" s="457"/>
      <c r="N254" s="457"/>
      <c r="O254" s="457"/>
      <c r="P254" s="457"/>
      <c r="Q254" s="457"/>
      <c r="R254" s="457"/>
      <c r="S254" s="457"/>
      <c r="T254" s="457"/>
      <c r="U254" s="457"/>
      <c r="V254" s="457"/>
      <c r="W254" s="457"/>
      <c r="X254" s="457"/>
      <c r="Y254" s="457"/>
      <c r="Z254" s="67"/>
      <c r="AA254" s="67"/>
    </row>
    <row r="255" spans="1:67" ht="27" customHeight="1" x14ac:dyDescent="0.25">
      <c r="A255" s="64" t="s">
        <v>408</v>
      </c>
      <c r="B255" s="64" t="s">
        <v>409</v>
      </c>
      <c r="C255" s="37">
        <v>4301030878</v>
      </c>
      <c r="D255" s="458">
        <v>4607091387193</v>
      </c>
      <c r="E255" s="458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6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60"/>
      <c r="Q255" s="460"/>
      <c r="R255" s="460"/>
      <c r="S255" s="46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3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410</v>
      </c>
      <c r="B256" s="64" t="s">
        <v>411</v>
      </c>
      <c r="C256" s="37">
        <v>4301031153</v>
      </c>
      <c r="D256" s="458">
        <v>4607091387230</v>
      </c>
      <c r="E256" s="458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60"/>
      <c r="Q256" s="460"/>
      <c r="R256" s="460"/>
      <c r="S256" s="46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412</v>
      </c>
      <c r="B257" s="64" t="s">
        <v>413</v>
      </c>
      <c r="C257" s="37">
        <v>4301031152</v>
      </c>
      <c r="D257" s="458">
        <v>4607091387285</v>
      </c>
      <c r="E257" s="458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60"/>
      <c r="Q257" s="460"/>
      <c r="R257" s="460"/>
      <c r="S257" s="461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5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414</v>
      </c>
      <c r="B258" s="64" t="s">
        <v>415</v>
      </c>
      <c r="C258" s="37">
        <v>4301031164</v>
      </c>
      <c r="D258" s="458">
        <v>4680115880481</v>
      </c>
      <c r="E258" s="458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60"/>
      <c r="Q258" s="460"/>
      <c r="R258" s="460"/>
      <c r="S258" s="461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6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66"/>
      <c r="B259" s="466"/>
      <c r="C259" s="466"/>
      <c r="D259" s="466"/>
      <c r="E259" s="466"/>
      <c r="F259" s="466"/>
      <c r="G259" s="466"/>
      <c r="H259" s="466"/>
      <c r="I259" s="466"/>
      <c r="J259" s="466"/>
      <c r="K259" s="466"/>
      <c r="L259" s="466"/>
      <c r="M259" s="466"/>
      <c r="N259" s="467"/>
      <c r="O259" s="463" t="s">
        <v>43</v>
      </c>
      <c r="P259" s="464"/>
      <c r="Q259" s="464"/>
      <c r="R259" s="464"/>
      <c r="S259" s="464"/>
      <c r="T259" s="464"/>
      <c r="U259" s="465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66"/>
      <c r="B260" s="466"/>
      <c r="C260" s="466"/>
      <c r="D260" s="466"/>
      <c r="E260" s="466"/>
      <c r="F260" s="466"/>
      <c r="G260" s="466"/>
      <c r="H260" s="466"/>
      <c r="I260" s="466"/>
      <c r="J260" s="466"/>
      <c r="K260" s="466"/>
      <c r="L260" s="466"/>
      <c r="M260" s="466"/>
      <c r="N260" s="467"/>
      <c r="O260" s="463" t="s">
        <v>43</v>
      </c>
      <c r="P260" s="464"/>
      <c r="Q260" s="464"/>
      <c r="R260" s="464"/>
      <c r="S260" s="464"/>
      <c r="T260" s="464"/>
      <c r="U260" s="465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57" t="s">
        <v>85</v>
      </c>
      <c r="B261" s="457"/>
      <c r="C261" s="457"/>
      <c r="D261" s="457"/>
      <c r="E261" s="457"/>
      <c r="F261" s="457"/>
      <c r="G261" s="457"/>
      <c r="H261" s="457"/>
      <c r="I261" s="457"/>
      <c r="J261" s="457"/>
      <c r="K261" s="457"/>
      <c r="L261" s="457"/>
      <c r="M261" s="457"/>
      <c r="N261" s="457"/>
      <c r="O261" s="457"/>
      <c r="P261" s="457"/>
      <c r="Q261" s="457"/>
      <c r="R261" s="457"/>
      <c r="S261" s="457"/>
      <c r="T261" s="457"/>
      <c r="U261" s="457"/>
      <c r="V261" s="457"/>
      <c r="W261" s="457"/>
      <c r="X261" s="457"/>
      <c r="Y261" s="457"/>
      <c r="Z261" s="67"/>
      <c r="AA261" s="67"/>
    </row>
    <row r="262" spans="1:67" ht="16.5" customHeight="1" x14ac:dyDescent="0.25">
      <c r="A262" s="64" t="s">
        <v>416</v>
      </c>
      <c r="B262" s="64" t="s">
        <v>417</v>
      </c>
      <c r="C262" s="37">
        <v>4301051100</v>
      </c>
      <c r="D262" s="458">
        <v>4607091387766</v>
      </c>
      <c r="E262" s="458"/>
      <c r="F262" s="63">
        <v>1.3</v>
      </c>
      <c r="G262" s="38">
        <v>7.8</v>
      </c>
      <c r="H262" s="63">
        <v>10.14</v>
      </c>
      <c r="I262" s="63">
        <v>10.721399999999999</v>
      </c>
      <c r="J262" s="38">
        <v>56</v>
      </c>
      <c r="K262" s="38" t="s">
        <v>114</v>
      </c>
      <c r="L262" s="39" t="s">
        <v>133</v>
      </c>
      <c r="M262" s="39"/>
      <c r="N262" s="38">
        <v>40</v>
      </c>
      <c r="O262" s="6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60"/>
      <c r="Q262" s="460"/>
      <c r="R262" s="460"/>
      <c r="S262" s="46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61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ref="BL262:BL270" si="62">IFERROR(W262*I262/H262,"0")</f>
        <v>0</v>
      </c>
      <c r="BM262" s="80">
        <f t="shared" ref="BM262:BM270" si="63">IFERROR(X262*I262/H262,"0")</f>
        <v>0</v>
      </c>
      <c r="BN262" s="80">
        <f t="shared" ref="BN262:BN270" si="64">IFERROR(1/J262*(W262/H262),"0")</f>
        <v>0</v>
      </c>
      <c r="BO262" s="80">
        <f t="shared" ref="BO262:BO270" si="65">IFERROR(1/J262*(X262/H262),"0")</f>
        <v>0</v>
      </c>
    </row>
    <row r="263" spans="1:67" ht="27" customHeight="1" x14ac:dyDescent="0.25">
      <c r="A263" s="64" t="s">
        <v>418</v>
      </c>
      <c r="B263" s="64" t="s">
        <v>419</v>
      </c>
      <c r="C263" s="37">
        <v>4301051116</v>
      </c>
      <c r="D263" s="458">
        <v>4607091387957</v>
      </c>
      <c r="E263" s="458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114</v>
      </c>
      <c r="L263" s="39" t="s">
        <v>80</v>
      </c>
      <c r="M263" s="39"/>
      <c r="N263" s="38">
        <v>40</v>
      </c>
      <c r="O263" s="6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60"/>
      <c r="Q263" s="460"/>
      <c r="R263" s="460"/>
      <c r="S263" s="46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27" customHeight="1" x14ac:dyDescent="0.25">
      <c r="A264" s="64" t="s">
        <v>420</v>
      </c>
      <c r="B264" s="64" t="s">
        <v>421</v>
      </c>
      <c r="C264" s="37">
        <v>4301051115</v>
      </c>
      <c r="D264" s="458">
        <v>4607091387964</v>
      </c>
      <c r="E264" s="458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114</v>
      </c>
      <c r="L264" s="39" t="s">
        <v>80</v>
      </c>
      <c r="M264" s="39"/>
      <c r="N264" s="38">
        <v>40</v>
      </c>
      <c r="O264" s="6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60"/>
      <c r="Q264" s="460"/>
      <c r="R264" s="460"/>
      <c r="S264" s="461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16.5" customHeight="1" x14ac:dyDescent="0.25">
      <c r="A265" s="64" t="s">
        <v>422</v>
      </c>
      <c r="B265" s="64" t="s">
        <v>423</v>
      </c>
      <c r="C265" s="37">
        <v>4301051731</v>
      </c>
      <c r="D265" s="458">
        <v>4680115884618</v>
      </c>
      <c r="E265" s="458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60"/>
      <c r="Q265" s="460"/>
      <c r="R265" s="460"/>
      <c r="S265" s="46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424</v>
      </c>
      <c r="B266" s="64" t="s">
        <v>425</v>
      </c>
      <c r="C266" s="37">
        <v>4301051134</v>
      </c>
      <c r="D266" s="458">
        <v>4607091381672</v>
      </c>
      <c r="E266" s="458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6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60"/>
      <c r="Q266" s="460"/>
      <c r="R266" s="460"/>
      <c r="S266" s="46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426</v>
      </c>
      <c r="B267" s="64" t="s">
        <v>427</v>
      </c>
      <c r="C267" s="37">
        <v>4301051130</v>
      </c>
      <c r="D267" s="458">
        <v>4607091387537</v>
      </c>
      <c r="E267" s="458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60"/>
      <c r="Q267" s="460"/>
      <c r="R267" s="460"/>
      <c r="S267" s="46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428</v>
      </c>
      <c r="B268" s="64" t="s">
        <v>429</v>
      </c>
      <c r="C268" s="37">
        <v>4301051132</v>
      </c>
      <c r="D268" s="458">
        <v>4607091387513</v>
      </c>
      <c r="E268" s="458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60"/>
      <c r="Q268" s="460"/>
      <c r="R268" s="460"/>
      <c r="S268" s="46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430</v>
      </c>
      <c r="B269" s="64" t="s">
        <v>431</v>
      </c>
      <c r="C269" s="37">
        <v>4301051277</v>
      </c>
      <c r="D269" s="458">
        <v>4680115880511</v>
      </c>
      <c r="E269" s="458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133</v>
      </c>
      <c r="M269" s="39"/>
      <c r="N269" s="38">
        <v>40</v>
      </c>
      <c r="O269" s="6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60"/>
      <c r="Q269" s="460"/>
      <c r="R269" s="460"/>
      <c r="S269" s="46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432</v>
      </c>
      <c r="B270" s="64" t="s">
        <v>433</v>
      </c>
      <c r="C270" s="37">
        <v>4301051344</v>
      </c>
      <c r="D270" s="458">
        <v>4680115880412</v>
      </c>
      <c r="E270" s="458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133</v>
      </c>
      <c r="M270" s="39"/>
      <c r="N270" s="38">
        <v>45</v>
      </c>
      <c r="O270" s="63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60"/>
      <c r="Q270" s="460"/>
      <c r="R270" s="460"/>
      <c r="S270" s="461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5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x14ac:dyDescent="0.2">
      <c r="A271" s="466"/>
      <c r="B271" s="466"/>
      <c r="C271" s="466"/>
      <c r="D271" s="466"/>
      <c r="E271" s="466"/>
      <c r="F271" s="466"/>
      <c r="G271" s="466"/>
      <c r="H271" s="466"/>
      <c r="I271" s="466"/>
      <c r="J271" s="466"/>
      <c r="K271" s="466"/>
      <c r="L271" s="466"/>
      <c r="M271" s="466"/>
      <c r="N271" s="467"/>
      <c r="O271" s="463" t="s">
        <v>43</v>
      </c>
      <c r="P271" s="464"/>
      <c r="Q271" s="464"/>
      <c r="R271" s="464"/>
      <c r="S271" s="464"/>
      <c r="T271" s="464"/>
      <c r="U271" s="465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466"/>
      <c r="B272" s="466"/>
      <c r="C272" s="466"/>
      <c r="D272" s="466"/>
      <c r="E272" s="466"/>
      <c r="F272" s="466"/>
      <c r="G272" s="466"/>
      <c r="H272" s="466"/>
      <c r="I272" s="466"/>
      <c r="J272" s="466"/>
      <c r="K272" s="466"/>
      <c r="L272" s="466"/>
      <c r="M272" s="466"/>
      <c r="N272" s="467"/>
      <c r="O272" s="463" t="s">
        <v>43</v>
      </c>
      <c r="P272" s="464"/>
      <c r="Q272" s="464"/>
      <c r="R272" s="464"/>
      <c r="S272" s="464"/>
      <c r="T272" s="464"/>
      <c r="U272" s="465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457" t="s">
        <v>218</v>
      </c>
      <c r="B273" s="457"/>
      <c r="C273" s="457"/>
      <c r="D273" s="457"/>
      <c r="E273" s="457"/>
      <c r="F273" s="457"/>
      <c r="G273" s="457"/>
      <c r="H273" s="457"/>
      <c r="I273" s="457"/>
      <c r="J273" s="457"/>
      <c r="K273" s="457"/>
      <c r="L273" s="457"/>
      <c r="M273" s="457"/>
      <c r="N273" s="457"/>
      <c r="O273" s="457"/>
      <c r="P273" s="457"/>
      <c r="Q273" s="457"/>
      <c r="R273" s="457"/>
      <c r="S273" s="457"/>
      <c r="T273" s="457"/>
      <c r="U273" s="457"/>
      <c r="V273" s="457"/>
      <c r="W273" s="457"/>
      <c r="X273" s="457"/>
      <c r="Y273" s="457"/>
      <c r="Z273" s="67"/>
      <c r="AA273" s="67"/>
    </row>
    <row r="274" spans="1:67" ht="16.5" customHeight="1" x14ac:dyDescent="0.25">
      <c r="A274" s="64" t="s">
        <v>434</v>
      </c>
      <c r="B274" s="64" t="s">
        <v>435</v>
      </c>
      <c r="C274" s="37">
        <v>4301060379</v>
      </c>
      <c r="D274" s="458">
        <v>4607091380880</v>
      </c>
      <c r="E274" s="458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80</v>
      </c>
      <c r="M274" s="39"/>
      <c r="N274" s="38">
        <v>30</v>
      </c>
      <c r="O274" s="631" t="s">
        <v>436</v>
      </c>
      <c r="P274" s="460"/>
      <c r="Q274" s="460"/>
      <c r="R274" s="460"/>
      <c r="S274" s="46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434</v>
      </c>
      <c r="B275" s="64" t="s">
        <v>437</v>
      </c>
      <c r="C275" s="37">
        <v>4301060326</v>
      </c>
      <c r="D275" s="458">
        <v>4607091380880</v>
      </c>
      <c r="E275" s="458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63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60"/>
      <c r="Q275" s="460"/>
      <c r="R275" s="460"/>
      <c r="S275" s="46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438</v>
      </c>
      <c r="B276" s="64" t="s">
        <v>439</v>
      </c>
      <c r="C276" s="37">
        <v>4301060308</v>
      </c>
      <c r="D276" s="458">
        <v>4607091384482</v>
      </c>
      <c r="E276" s="458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6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60"/>
      <c r="Q276" s="460"/>
      <c r="R276" s="460"/>
      <c r="S276" s="46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440</v>
      </c>
      <c r="B277" s="64" t="s">
        <v>441</v>
      </c>
      <c r="C277" s="37">
        <v>4301060325</v>
      </c>
      <c r="D277" s="458">
        <v>4607091380897</v>
      </c>
      <c r="E277" s="458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114</v>
      </c>
      <c r="L277" s="39" t="s">
        <v>80</v>
      </c>
      <c r="M277" s="39"/>
      <c r="N277" s="38">
        <v>30</v>
      </c>
      <c r="O277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60"/>
      <c r="Q277" s="460"/>
      <c r="R277" s="460"/>
      <c r="S277" s="461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9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66"/>
      <c r="B278" s="466"/>
      <c r="C278" s="466"/>
      <c r="D278" s="466"/>
      <c r="E278" s="466"/>
      <c r="F278" s="466"/>
      <c r="G278" s="466"/>
      <c r="H278" s="466"/>
      <c r="I278" s="466"/>
      <c r="J278" s="466"/>
      <c r="K278" s="466"/>
      <c r="L278" s="466"/>
      <c r="M278" s="466"/>
      <c r="N278" s="467"/>
      <c r="O278" s="463" t="s">
        <v>43</v>
      </c>
      <c r="P278" s="464"/>
      <c r="Q278" s="464"/>
      <c r="R278" s="464"/>
      <c r="S278" s="464"/>
      <c r="T278" s="464"/>
      <c r="U278" s="465"/>
      <c r="V278" s="43" t="s">
        <v>42</v>
      </c>
      <c r="W278" s="44">
        <f>IFERROR(W274/H274,"0")+IFERROR(W275/H275,"0")+IFERROR(W276/H276,"0")+IFERROR(W277/H277,"0")</f>
        <v>0</v>
      </c>
      <c r="X278" s="44">
        <f>IFERROR(X274/H274,"0")+IFERROR(X275/H275,"0")+IFERROR(X276/H276,"0")+IFERROR(X277/H277,"0")</f>
        <v>0</v>
      </c>
      <c r="Y278" s="44">
        <f>IFERROR(IF(Y274="",0,Y274),"0")+IFERROR(IF(Y275="",0,Y275),"0")+IFERROR(IF(Y276="",0,Y276),"0")+IFERROR(IF(Y277="",0,Y277),"0")</f>
        <v>0</v>
      </c>
      <c r="Z278" s="68"/>
      <c r="AA278" s="68"/>
    </row>
    <row r="279" spans="1:67" x14ac:dyDescent="0.2">
      <c r="A279" s="466"/>
      <c r="B279" s="466"/>
      <c r="C279" s="466"/>
      <c r="D279" s="466"/>
      <c r="E279" s="466"/>
      <c r="F279" s="466"/>
      <c r="G279" s="466"/>
      <c r="H279" s="466"/>
      <c r="I279" s="466"/>
      <c r="J279" s="466"/>
      <c r="K279" s="466"/>
      <c r="L279" s="466"/>
      <c r="M279" s="466"/>
      <c r="N279" s="467"/>
      <c r="O279" s="463" t="s">
        <v>43</v>
      </c>
      <c r="P279" s="464"/>
      <c r="Q279" s="464"/>
      <c r="R279" s="464"/>
      <c r="S279" s="464"/>
      <c r="T279" s="464"/>
      <c r="U279" s="465"/>
      <c r="V279" s="43" t="s">
        <v>0</v>
      </c>
      <c r="W279" s="44">
        <f>IFERROR(SUM(W274:W277),"0")</f>
        <v>0</v>
      </c>
      <c r="X279" s="44">
        <f>IFERROR(SUM(X274:X277),"0")</f>
        <v>0</v>
      </c>
      <c r="Y279" s="43"/>
      <c r="Z279" s="68"/>
      <c r="AA279" s="68"/>
    </row>
    <row r="280" spans="1:67" ht="14.25" customHeight="1" x14ac:dyDescent="0.25">
      <c r="A280" s="457" t="s">
        <v>99</v>
      </c>
      <c r="B280" s="457"/>
      <c r="C280" s="457"/>
      <c r="D280" s="457"/>
      <c r="E280" s="457"/>
      <c r="F280" s="457"/>
      <c r="G280" s="457"/>
      <c r="H280" s="457"/>
      <c r="I280" s="457"/>
      <c r="J280" s="457"/>
      <c r="K280" s="457"/>
      <c r="L280" s="457"/>
      <c r="M280" s="457"/>
      <c r="N280" s="457"/>
      <c r="O280" s="457"/>
      <c r="P280" s="457"/>
      <c r="Q280" s="457"/>
      <c r="R280" s="457"/>
      <c r="S280" s="457"/>
      <c r="T280" s="457"/>
      <c r="U280" s="457"/>
      <c r="V280" s="457"/>
      <c r="W280" s="457"/>
      <c r="X280" s="457"/>
      <c r="Y280" s="457"/>
      <c r="Z280" s="67"/>
      <c r="AA280" s="67"/>
    </row>
    <row r="281" spans="1:67" ht="16.5" customHeight="1" x14ac:dyDescent="0.25">
      <c r="A281" s="64" t="s">
        <v>442</v>
      </c>
      <c r="B281" s="64" t="s">
        <v>443</v>
      </c>
      <c r="C281" s="37">
        <v>4301030232</v>
      </c>
      <c r="D281" s="458">
        <v>4607091388374</v>
      </c>
      <c r="E281" s="458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35" t="s">
        <v>444</v>
      </c>
      <c r="P281" s="460"/>
      <c r="Q281" s="460"/>
      <c r="R281" s="460"/>
      <c r="S281" s="46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445</v>
      </c>
      <c r="B282" s="64" t="s">
        <v>446</v>
      </c>
      <c r="C282" s="37">
        <v>4301030235</v>
      </c>
      <c r="D282" s="458">
        <v>4607091388381</v>
      </c>
      <c r="E282" s="458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636" t="s">
        <v>447</v>
      </c>
      <c r="P282" s="460"/>
      <c r="Q282" s="460"/>
      <c r="R282" s="460"/>
      <c r="S282" s="46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448</v>
      </c>
      <c r="B283" s="64" t="s">
        <v>449</v>
      </c>
      <c r="C283" s="37">
        <v>4301030233</v>
      </c>
      <c r="D283" s="458">
        <v>4607091388404</v>
      </c>
      <c r="E283" s="458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81</v>
      </c>
      <c r="L283" s="39" t="s">
        <v>103</v>
      </c>
      <c r="M283" s="39"/>
      <c r="N283" s="38">
        <v>180</v>
      </c>
      <c r="O283" s="6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60"/>
      <c r="Q283" s="460"/>
      <c r="R283" s="460"/>
      <c r="S283" s="461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52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66"/>
      <c r="B284" s="466"/>
      <c r="C284" s="466"/>
      <c r="D284" s="466"/>
      <c r="E284" s="466"/>
      <c r="F284" s="466"/>
      <c r="G284" s="466"/>
      <c r="H284" s="466"/>
      <c r="I284" s="466"/>
      <c r="J284" s="466"/>
      <c r="K284" s="466"/>
      <c r="L284" s="466"/>
      <c r="M284" s="466"/>
      <c r="N284" s="467"/>
      <c r="O284" s="463" t="s">
        <v>43</v>
      </c>
      <c r="P284" s="464"/>
      <c r="Q284" s="464"/>
      <c r="R284" s="464"/>
      <c r="S284" s="464"/>
      <c r="T284" s="464"/>
      <c r="U284" s="465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66"/>
      <c r="B285" s="466"/>
      <c r="C285" s="466"/>
      <c r="D285" s="466"/>
      <c r="E285" s="466"/>
      <c r="F285" s="466"/>
      <c r="G285" s="466"/>
      <c r="H285" s="466"/>
      <c r="I285" s="466"/>
      <c r="J285" s="466"/>
      <c r="K285" s="466"/>
      <c r="L285" s="466"/>
      <c r="M285" s="466"/>
      <c r="N285" s="467"/>
      <c r="O285" s="463" t="s">
        <v>43</v>
      </c>
      <c r="P285" s="464"/>
      <c r="Q285" s="464"/>
      <c r="R285" s="464"/>
      <c r="S285" s="464"/>
      <c r="T285" s="464"/>
      <c r="U285" s="465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57" t="s">
        <v>450</v>
      </c>
      <c r="B286" s="457"/>
      <c r="C286" s="457"/>
      <c r="D286" s="457"/>
      <c r="E286" s="457"/>
      <c r="F286" s="457"/>
      <c r="G286" s="457"/>
      <c r="H286" s="457"/>
      <c r="I286" s="457"/>
      <c r="J286" s="457"/>
      <c r="K286" s="457"/>
      <c r="L286" s="457"/>
      <c r="M286" s="457"/>
      <c r="N286" s="457"/>
      <c r="O286" s="457"/>
      <c r="P286" s="457"/>
      <c r="Q286" s="457"/>
      <c r="R286" s="457"/>
      <c r="S286" s="457"/>
      <c r="T286" s="457"/>
      <c r="U286" s="457"/>
      <c r="V286" s="457"/>
      <c r="W286" s="457"/>
      <c r="X286" s="457"/>
      <c r="Y286" s="457"/>
      <c r="Z286" s="67"/>
      <c r="AA286" s="67"/>
    </row>
    <row r="287" spans="1:67" ht="16.5" customHeight="1" x14ac:dyDescent="0.25">
      <c r="A287" s="64" t="s">
        <v>451</v>
      </c>
      <c r="B287" s="64" t="s">
        <v>452</v>
      </c>
      <c r="C287" s="37">
        <v>4301180007</v>
      </c>
      <c r="D287" s="458">
        <v>4680115881808</v>
      </c>
      <c r="E287" s="45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454</v>
      </c>
      <c r="L287" s="39" t="s">
        <v>453</v>
      </c>
      <c r="M287" s="39"/>
      <c r="N287" s="38">
        <v>730</v>
      </c>
      <c r="O287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60"/>
      <c r="Q287" s="460"/>
      <c r="R287" s="460"/>
      <c r="S287" s="46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455</v>
      </c>
      <c r="B288" s="64" t="s">
        <v>456</v>
      </c>
      <c r="C288" s="37">
        <v>4301180006</v>
      </c>
      <c r="D288" s="458">
        <v>4680115881822</v>
      </c>
      <c r="E288" s="45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454</v>
      </c>
      <c r="L288" s="39" t="s">
        <v>453</v>
      </c>
      <c r="M288" s="39"/>
      <c r="N288" s="38">
        <v>730</v>
      </c>
      <c r="O288" s="6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60"/>
      <c r="Q288" s="460"/>
      <c r="R288" s="460"/>
      <c r="S288" s="46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457</v>
      </c>
      <c r="B289" s="64" t="s">
        <v>458</v>
      </c>
      <c r="C289" s="37">
        <v>4301180001</v>
      </c>
      <c r="D289" s="458">
        <v>4680115880016</v>
      </c>
      <c r="E289" s="458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454</v>
      </c>
      <c r="L289" s="39" t="s">
        <v>453</v>
      </c>
      <c r="M289" s="39"/>
      <c r="N289" s="38">
        <v>730</v>
      </c>
      <c r="O289" s="6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60"/>
      <c r="Q289" s="460"/>
      <c r="R289" s="460"/>
      <c r="S289" s="461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5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66"/>
      <c r="B290" s="466"/>
      <c r="C290" s="466"/>
      <c r="D290" s="466"/>
      <c r="E290" s="466"/>
      <c r="F290" s="466"/>
      <c r="G290" s="466"/>
      <c r="H290" s="466"/>
      <c r="I290" s="466"/>
      <c r="J290" s="466"/>
      <c r="K290" s="466"/>
      <c r="L290" s="466"/>
      <c r="M290" s="466"/>
      <c r="N290" s="467"/>
      <c r="O290" s="463" t="s">
        <v>43</v>
      </c>
      <c r="P290" s="464"/>
      <c r="Q290" s="464"/>
      <c r="R290" s="464"/>
      <c r="S290" s="464"/>
      <c r="T290" s="464"/>
      <c r="U290" s="465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66"/>
      <c r="B291" s="466"/>
      <c r="C291" s="466"/>
      <c r="D291" s="466"/>
      <c r="E291" s="466"/>
      <c r="F291" s="466"/>
      <c r="G291" s="466"/>
      <c r="H291" s="466"/>
      <c r="I291" s="466"/>
      <c r="J291" s="466"/>
      <c r="K291" s="466"/>
      <c r="L291" s="466"/>
      <c r="M291" s="466"/>
      <c r="N291" s="467"/>
      <c r="O291" s="463" t="s">
        <v>43</v>
      </c>
      <c r="P291" s="464"/>
      <c r="Q291" s="464"/>
      <c r="R291" s="464"/>
      <c r="S291" s="464"/>
      <c r="T291" s="464"/>
      <c r="U291" s="465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56" t="s">
        <v>459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66"/>
      <c r="AA292" s="66"/>
    </row>
    <row r="293" spans="1:67" ht="14.25" customHeight="1" x14ac:dyDescent="0.25">
      <c r="A293" s="457" t="s">
        <v>118</v>
      </c>
      <c r="B293" s="457"/>
      <c r="C293" s="457"/>
      <c r="D293" s="457"/>
      <c r="E293" s="457"/>
      <c r="F293" s="457"/>
      <c r="G293" s="457"/>
      <c r="H293" s="457"/>
      <c r="I293" s="457"/>
      <c r="J293" s="457"/>
      <c r="K293" s="457"/>
      <c r="L293" s="457"/>
      <c r="M293" s="457"/>
      <c r="N293" s="457"/>
      <c r="O293" s="457"/>
      <c r="P293" s="457"/>
      <c r="Q293" s="457"/>
      <c r="R293" s="457"/>
      <c r="S293" s="457"/>
      <c r="T293" s="457"/>
      <c r="U293" s="457"/>
      <c r="V293" s="457"/>
      <c r="W293" s="457"/>
      <c r="X293" s="457"/>
      <c r="Y293" s="457"/>
      <c r="Z293" s="67"/>
      <c r="AA293" s="67"/>
    </row>
    <row r="294" spans="1:67" ht="27" customHeight="1" x14ac:dyDescent="0.25">
      <c r="A294" s="64" t="s">
        <v>460</v>
      </c>
      <c r="B294" s="64" t="s">
        <v>461</v>
      </c>
      <c r="C294" s="37">
        <v>4301011315</v>
      </c>
      <c r="D294" s="458">
        <v>4607091387421</v>
      </c>
      <c r="E294" s="458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9"/>
      <c r="N294" s="38">
        <v>55</v>
      </c>
      <c r="O294" s="6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60"/>
      <c r="Q294" s="460"/>
      <c r="R294" s="460"/>
      <c r="S294" s="46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6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ref="BL294:BL300" si="67">IFERROR(W294*I294/H294,"0")</f>
        <v>0</v>
      </c>
      <c r="BM294" s="80">
        <f t="shared" ref="BM294:BM300" si="68">IFERROR(X294*I294/H294,"0")</f>
        <v>0</v>
      </c>
      <c r="BN294" s="80">
        <f t="shared" ref="BN294:BN300" si="69">IFERROR(1/J294*(W294/H294),"0")</f>
        <v>0</v>
      </c>
      <c r="BO294" s="80">
        <f t="shared" ref="BO294:BO300" si="70">IFERROR(1/J294*(X294/H294),"0")</f>
        <v>0</v>
      </c>
    </row>
    <row r="295" spans="1:67" ht="27" customHeight="1" x14ac:dyDescent="0.25">
      <c r="A295" s="64" t="s">
        <v>460</v>
      </c>
      <c r="B295" s="64" t="s">
        <v>462</v>
      </c>
      <c r="C295" s="37">
        <v>4301011121</v>
      </c>
      <c r="D295" s="458">
        <v>4607091387421</v>
      </c>
      <c r="E295" s="458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114</v>
      </c>
      <c r="L295" s="39" t="s">
        <v>122</v>
      </c>
      <c r="M295" s="39"/>
      <c r="N295" s="38">
        <v>55</v>
      </c>
      <c r="O295" s="6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60"/>
      <c r="Q295" s="460"/>
      <c r="R295" s="460"/>
      <c r="S295" s="46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463</v>
      </c>
      <c r="B296" s="64" t="s">
        <v>464</v>
      </c>
      <c r="C296" s="37">
        <v>4301011619</v>
      </c>
      <c r="D296" s="458">
        <v>4607091387452</v>
      </c>
      <c r="E296" s="458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114</v>
      </c>
      <c r="L296" s="39" t="s">
        <v>113</v>
      </c>
      <c r="M296" s="39"/>
      <c r="N296" s="38">
        <v>55</v>
      </c>
      <c r="O296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60"/>
      <c r="Q296" s="460"/>
      <c r="R296" s="460"/>
      <c r="S296" s="46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463</v>
      </c>
      <c r="B297" s="64" t="s">
        <v>465</v>
      </c>
      <c r="C297" s="37">
        <v>4301011322</v>
      </c>
      <c r="D297" s="458">
        <v>4607091387452</v>
      </c>
      <c r="E297" s="45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133</v>
      </c>
      <c r="M297" s="39"/>
      <c r="N297" s="38">
        <v>55</v>
      </c>
      <c r="O297" s="64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60"/>
      <c r="Q297" s="460"/>
      <c r="R297" s="460"/>
      <c r="S297" s="46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466</v>
      </c>
      <c r="B298" s="64" t="s">
        <v>467</v>
      </c>
      <c r="C298" s="37">
        <v>4301011313</v>
      </c>
      <c r="D298" s="458">
        <v>4607091385984</v>
      </c>
      <c r="E298" s="458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114</v>
      </c>
      <c r="L298" s="39" t="s">
        <v>113</v>
      </c>
      <c r="M298" s="39"/>
      <c r="N298" s="38">
        <v>55</v>
      </c>
      <c r="O298" s="6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60"/>
      <c r="Q298" s="460"/>
      <c r="R298" s="460"/>
      <c r="S298" s="46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468</v>
      </c>
      <c r="B299" s="64" t="s">
        <v>469</v>
      </c>
      <c r="C299" s="37">
        <v>4301011316</v>
      </c>
      <c r="D299" s="458">
        <v>4607091387438</v>
      </c>
      <c r="E299" s="458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113</v>
      </c>
      <c r="M299" s="39"/>
      <c r="N299" s="38">
        <v>55</v>
      </c>
      <c r="O299" s="6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60"/>
      <c r="Q299" s="460"/>
      <c r="R299" s="460"/>
      <c r="S299" s="46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t="27" customHeight="1" x14ac:dyDescent="0.25">
      <c r="A300" s="64" t="s">
        <v>470</v>
      </c>
      <c r="B300" s="64" t="s">
        <v>471</v>
      </c>
      <c r="C300" s="37">
        <v>4301011319</v>
      </c>
      <c r="D300" s="458">
        <v>4607091387469</v>
      </c>
      <c r="E300" s="458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113</v>
      </c>
      <c r="M300" s="39"/>
      <c r="N300" s="38">
        <v>55</v>
      </c>
      <c r="O300" s="6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60"/>
      <c r="Q300" s="460"/>
      <c r="R300" s="460"/>
      <c r="S300" s="461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62" t="s">
        <v>67</v>
      </c>
      <c r="BL300" s="80">
        <f t="shared" si="67"/>
        <v>0</v>
      </c>
      <c r="BM300" s="80">
        <f t="shared" si="68"/>
        <v>0</v>
      </c>
      <c r="BN300" s="80">
        <f t="shared" si="69"/>
        <v>0</v>
      </c>
      <c r="BO300" s="80">
        <f t="shared" si="70"/>
        <v>0</v>
      </c>
    </row>
    <row r="301" spans="1:67" x14ac:dyDescent="0.2">
      <c r="A301" s="466"/>
      <c r="B301" s="466"/>
      <c r="C301" s="466"/>
      <c r="D301" s="466"/>
      <c r="E301" s="466"/>
      <c r="F301" s="466"/>
      <c r="G301" s="466"/>
      <c r="H301" s="466"/>
      <c r="I301" s="466"/>
      <c r="J301" s="466"/>
      <c r="K301" s="466"/>
      <c r="L301" s="466"/>
      <c r="M301" s="466"/>
      <c r="N301" s="467"/>
      <c r="O301" s="463" t="s">
        <v>43</v>
      </c>
      <c r="P301" s="464"/>
      <c r="Q301" s="464"/>
      <c r="R301" s="464"/>
      <c r="S301" s="464"/>
      <c r="T301" s="464"/>
      <c r="U301" s="465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66"/>
      <c r="B302" s="466"/>
      <c r="C302" s="466"/>
      <c r="D302" s="466"/>
      <c r="E302" s="466"/>
      <c r="F302" s="466"/>
      <c r="G302" s="466"/>
      <c r="H302" s="466"/>
      <c r="I302" s="466"/>
      <c r="J302" s="466"/>
      <c r="K302" s="466"/>
      <c r="L302" s="466"/>
      <c r="M302" s="466"/>
      <c r="N302" s="467"/>
      <c r="O302" s="463" t="s">
        <v>43</v>
      </c>
      <c r="P302" s="464"/>
      <c r="Q302" s="464"/>
      <c r="R302" s="464"/>
      <c r="S302" s="464"/>
      <c r="T302" s="464"/>
      <c r="U302" s="465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57" t="s">
        <v>77</v>
      </c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7"/>
      <c r="O303" s="457"/>
      <c r="P303" s="457"/>
      <c r="Q303" s="457"/>
      <c r="R303" s="457"/>
      <c r="S303" s="457"/>
      <c r="T303" s="457"/>
      <c r="U303" s="457"/>
      <c r="V303" s="457"/>
      <c r="W303" s="457"/>
      <c r="X303" s="457"/>
      <c r="Y303" s="457"/>
      <c r="Z303" s="67"/>
      <c r="AA303" s="67"/>
    </row>
    <row r="304" spans="1:67" ht="27" customHeight="1" x14ac:dyDescent="0.25">
      <c r="A304" s="64" t="s">
        <v>472</v>
      </c>
      <c r="B304" s="64" t="s">
        <v>473</v>
      </c>
      <c r="C304" s="37">
        <v>4301031154</v>
      </c>
      <c r="D304" s="458">
        <v>4607091387292</v>
      </c>
      <c r="E304" s="458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60"/>
      <c r="Q304" s="460"/>
      <c r="R304" s="460"/>
      <c r="S304" s="461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3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474</v>
      </c>
      <c r="B305" s="64" t="s">
        <v>475</v>
      </c>
      <c r="C305" s="37">
        <v>4301031155</v>
      </c>
      <c r="D305" s="458">
        <v>4607091387315</v>
      </c>
      <c r="E305" s="458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60"/>
      <c r="Q305" s="460"/>
      <c r="R305" s="460"/>
      <c r="S305" s="461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4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66"/>
      <c r="B306" s="466"/>
      <c r="C306" s="466"/>
      <c r="D306" s="466"/>
      <c r="E306" s="466"/>
      <c r="F306" s="466"/>
      <c r="G306" s="466"/>
      <c r="H306" s="466"/>
      <c r="I306" s="466"/>
      <c r="J306" s="466"/>
      <c r="K306" s="466"/>
      <c r="L306" s="466"/>
      <c r="M306" s="466"/>
      <c r="N306" s="467"/>
      <c r="O306" s="463" t="s">
        <v>43</v>
      </c>
      <c r="P306" s="464"/>
      <c r="Q306" s="464"/>
      <c r="R306" s="464"/>
      <c r="S306" s="464"/>
      <c r="T306" s="464"/>
      <c r="U306" s="465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66"/>
      <c r="B307" s="466"/>
      <c r="C307" s="466"/>
      <c r="D307" s="466"/>
      <c r="E307" s="466"/>
      <c r="F307" s="466"/>
      <c r="G307" s="466"/>
      <c r="H307" s="466"/>
      <c r="I307" s="466"/>
      <c r="J307" s="466"/>
      <c r="K307" s="466"/>
      <c r="L307" s="466"/>
      <c r="M307" s="466"/>
      <c r="N307" s="467"/>
      <c r="O307" s="463" t="s">
        <v>43</v>
      </c>
      <c r="P307" s="464"/>
      <c r="Q307" s="464"/>
      <c r="R307" s="464"/>
      <c r="S307" s="464"/>
      <c r="T307" s="464"/>
      <c r="U307" s="465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56" t="s">
        <v>476</v>
      </c>
      <c r="B308" s="456"/>
      <c r="C308" s="456"/>
      <c r="D308" s="456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66"/>
      <c r="AA308" s="66"/>
    </row>
    <row r="309" spans="1:67" ht="14.25" customHeight="1" x14ac:dyDescent="0.25">
      <c r="A309" s="457" t="s">
        <v>77</v>
      </c>
      <c r="B309" s="457"/>
      <c r="C309" s="457"/>
      <c r="D309" s="457"/>
      <c r="E309" s="457"/>
      <c r="F309" s="457"/>
      <c r="G309" s="457"/>
      <c r="H309" s="457"/>
      <c r="I309" s="457"/>
      <c r="J309" s="457"/>
      <c r="K309" s="457"/>
      <c r="L309" s="457"/>
      <c r="M309" s="457"/>
      <c r="N309" s="457"/>
      <c r="O309" s="457"/>
      <c r="P309" s="457"/>
      <c r="Q309" s="457"/>
      <c r="R309" s="457"/>
      <c r="S309" s="457"/>
      <c r="T309" s="457"/>
      <c r="U309" s="457"/>
      <c r="V309" s="457"/>
      <c r="W309" s="457"/>
      <c r="X309" s="457"/>
      <c r="Y309" s="457"/>
      <c r="Z309" s="67"/>
      <c r="AA309" s="67"/>
    </row>
    <row r="310" spans="1:67" ht="27" customHeight="1" x14ac:dyDescent="0.25">
      <c r="A310" s="64" t="s">
        <v>477</v>
      </c>
      <c r="B310" s="64" t="s">
        <v>478</v>
      </c>
      <c r="C310" s="37">
        <v>4301031066</v>
      </c>
      <c r="D310" s="458">
        <v>4607091383836</v>
      </c>
      <c r="E310" s="458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60"/>
      <c r="Q310" s="460"/>
      <c r="R310" s="460"/>
      <c r="S310" s="461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5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66"/>
      <c r="B311" s="466"/>
      <c r="C311" s="466"/>
      <c r="D311" s="466"/>
      <c r="E311" s="466"/>
      <c r="F311" s="466"/>
      <c r="G311" s="466"/>
      <c r="H311" s="466"/>
      <c r="I311" s="466"/>
      <c r="J311" s="466"/>
      <c r="K311" s="466"/>
      <c r="L311" s="466"/>
      <c r="M311" s="466"/>
      <c r="N311" s="467"/>
      <c r="O311" s="463" t="s">
        <v>43</v>
      </c>
      <c r="P311" s="464"/>
      <c r="Q311" s="464"/>
      <c r="R311" s="464"/>
      <c r="S311" s="464"/>
      <c r="T311" s="464"/>
      <c r="U311" s="465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66"/>
      <c r="B312" s="466"/>
      <c r="C312" s="466"/>
      <c r="D312" s="466"/>
      <c r="E312" s="466"/>
      <c r="F312" s="466"/>
      <c r="G312" s="466"/>
      <c r="H312" s="466"/>
      <c r="I312" s="466"/>
      <c r="J312" s="466"/>
      <c r="K312" s="466"/>
      <c r="L312" s="466"/>
      <c r="M312" s="466"/>
      <c r="N312" s="467"/>
      <c r="O312" s="463" t="s">
        <v>43</v>
      </c>
      <c r="P312" s="464"/>
      <c r="Q312" s="464"/>
      <c r="R312" s="464"/>
      <c r="S312" s="464"/>
      <c r="T312" s="464"/>
      <c r="U312" s="465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57" t="s">
        <v>85</v>
      </c>
      <c r="B313" s="457"/>
      <c r="C313" s="457"/>
      <c r="D313" s="457"/>
      <c r="E313" s="457"/>
      <c r="F313" s="457"/>
      <c r="G313" s="457"/>
      <c r="H313" s="457"/>
      <c r="I313" s="457"/>
      <c r="J313" s="457"/>
      <c r="K313" s="457"/>
      <c r="L313" s="457"/>
      <c r="M313" s="457"/>
      <c r="N313" s="457"/>
      <c r="O313" s="457"/>
      <c r="P313" s="457"/>
      <c r="Q313" s="457"/>
      <c r="R313" s="457"/>
      <c r="S313" s="457"/>
      <c r="T313" s="457"/>
      <c r="U313" s="457"/>
      <c r="V313" s="457"/>
      <c r="W313" s="457"/>
      <c r="X313" s="457"/>
      <c r="Y313" s="457"/>
      <c r="Z313" s="67"/>
      <c r="AA313" s="67"/>
    </row>
    <row r="314" spans="1:67" ht="27" customHeight="1" x14ac:dyDescent="0.25">
      <c r="A314" s="64" t="s">
        <v>479</v>
      </c>
      <c r="B314" s="64" t="s">
        <v>480</v>
      </c>
      <c r="C314" s="37">
        <v>4301051142</v>
      </c>
      <c r="D314" s="458">
        <v>4607091387919</v>
      </c>
      <c r="E314" s="458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114</v>
      </c>
      <c r="L314" s="39" t="s">
        <v>80</v>
      </c>
      <c r="M314" s="39"/>
      <c r="N314" s="38">
        <v>45</v>
      </c>
      <c r="O314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60"/>
      <c r="Q314" s="460"/>
      <c r="R314" s="460"/>
      <c r="S314" s="46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6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481</v>
      </c>
      <c r="B315" s="64" t="s">
        <v>482</v>
      </c>
      <c r="C315" s="37">
        <v>4301051461</v>
      </c>
      <c r="D315" s="458">
        <v>4680115883604</v>
      </c>
      <c r="E315" s="458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133</v>
      </c>
      <c r="M315" s="39"/>
      <c r="N315" s="38">
        <v>45</v>
      </c>
      <c r="O315" s="6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60"/>
      <c r="Q315" s="460"/>
      <c r="R315" s="460"/>
      <c r="S315" s="46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483</v>
      </c>
      <c r="B316" s="64" t="s">
        <v>484</v>
      </c>
      <c r="C316" s="37">
        <v>4301051485</v>
      </c>
      <c r="D316" s="458">
        <v>4680115883567</v>
      </c>
      <c r="E316" s="458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6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60"/>
      <c r="Q316" s="460"/>
      <c r="R316" s="460"/>
      <c r="S316" s="461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8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66"/>
      <c r="B317" s="466"/>
      <c r="C317" s="466"/>
      <c r="D317" s="466"/>
      <c r="E317" s="466"/>
      <c r="F317" s="466"/>
      <c r="G317" s="466"/>
      <c r="H317" s="466"/>
      <c r="I317" s="466"/>
      <c r="J317" s="466"/>
      <c r="K317" s="466"/>
      <c r="L317" s="466"/>
      <c r="M317" s="466"/>
      <c r="N317" s="467"/>
      <c r="O317" s="463" t="s">
        <v>43</v>
      </c>
      <c r="P317" s="464"/>
      <c r="Q317" s="464"/>
      <c r="R317" s="464"/>
      <c r="S317" s="464"/>
      <c r="T317" s="464"/>
      <c r="U317" s="465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66"/>
      <c r="B318" s="466"/>
      <c r="C318" s="466"/>
      <c r="D318" s="466"/>
      <c r="E318" s="466"/>
      <c r="F318" s="466"/>
      <c r="G318" s="466"/>
      <c r="H318" s="466"/>
      <c r="I318" s="466"/>
      <c r="J318" s="466"/>
      <c r="K318" s="466"/>
      <c r="L318" s="466"/>
      <c r="M318" s="466"/>
      <c r="N318" s="467"/>
      <c r="O318" s="463" t="s">
        <v>43</v>
      </c>
      <c r="P318" s="464"/>
      <c r="Q318" s="464"/>
      <c r="R318" s="464"/>
      <c r="S318" s="464"/>
      <c r="T318" s="464"/>
      <c r="U318" s="465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57" t="s">
        <v>218</v>
      </c>
      <c r="B319" s="457"/>
      <c r="C319" s="457"/>
      <c r="D319" s="457"/>
      <c r="E319" s="457"/>
      <c r="F319" s="457"/>
      <c r="G319" s="457"/>
      <c r="H319" s="457"/>
      <c r="I319" s="457"/>
      <c r="J319" s="457"/>
      <c r="K319" s="457"/>
      <c r="L319" s="457"/>
      <c r="M319" s="457"/>
      <c r="N319" s="457"/>
      <c r="O319" s="457"/>
      <c r="P319" s="457"/>
      <c r="Q319" s="457"/>
      <c r="R319" s="457"/>
      <c r="S319" s="457"/>
      <c r="T319" s="457"/>
      <c r="U319" s="457"/>
      <c r="V319" s="457"/>
      <c r="W319" s="457"/>
      <c r="X319" s="457"/>
      <c r="Y319" s="457"/>
      <c r="Z319" s="67"/>
      <c r="AA319" s="67"/>
    </row>
    <row r="320" spans="1:67" ht="27" customHeight="1" x14ac:dyDescent="0.25">
      <c r="A320" s="64" t="s">
        <v>485</v>
      </c>
      <c r="B320" s="64" t="s">
        <v>486</v>
      </c>
      <c r="C320" s="37">
        <v>4301060324</v>
      </c>
      <c r="D320" s="458">
        <v>4607091388831</v>
      </c>
      <c r="E320" s="458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81</v>
      </c>
      <c r="L320" s="39" t="s">
        <v>80</v>
      </c>
      <c r="M320" s="39"/>
      <c r="N320" s="38">
        <v>40</v>
      </c>
      <c r="O320" s="6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60"/>
      <c r="Q320" s="460"/>
      <c r="R320" s="460"/>
      <c r="S320" s="461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9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66"/>
      <c r="B321" s="466"/>
      <c r="C321" s="466"/>
      <c r="D321" s="466"/>
      <c r="E321" s="466"/>
      <c r="F321" s="466"/>
      <c r="G321" s="466"/>
      <c r="H321" s="466"/>
      <c r="I321" s="466"/>
      <c r="J321" s="466"/>
      <c r="K321" s="466"/>
      <c r="L321" s="466"/>
      <c r="M321" s="466"/>
      <c r="N321" s="467"/>
      <c r="O321" s="463" t="s">
        <v>43</v>
      </c>
      <c r="P321" s="464"/>
      <c r="Q321" s="464"/>
      <c r="R321" s="464"/>
      <c r="S321" s="464"/>
      <c r="T321" s="464"/>
      <c r="U321" s="465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66"/>
      <c r="B322" s="466"/>
      <c r="C322" s="466"/>
      <c r="D322" s="466"/>
      <c r="E322" s="466"/>
      <c r="F322" s="466"/>
      <c r="G322" s="466"/>
      <c r="H322" s="466"/>
      <c r="I322" s="466"/>
      <c r="J322" s="466"/>
      <c r="K322" s="466"/>
      <c r="L322" s="466"/>
      <c r="M322" s="466"/>
      <c r="N322" s="467"/>
      <c r="O322" s="463" t="s">
        <v>43</v>
      </c>
      <c r="P322" s="464"/>
      <c r="Q322" s="464"/>
      <c r="R322" s="464"/>
      <c r="S322" s="464"/>
      <c r="T322" s="464"/>
      <c r="U322" s="465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57" t="s">
        <v>99</v>
      </c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7"/>
      <c r="O323" s="457"/>
      <c r="P323" s="457"/>
      <c r="Q323" s="457"/>
      <c r="R323" s="457"/>
      <c r="S323" s="457"/>
      <c r="T323" s="457"/>
      <c r="U323" s="457"/>
      <c r="V323" s="457"/>
      <c r="W323" s="457"/>
      <c r="X323" s="457"/>
      <c r="Y323" s="457"/>
      <c r="Z323" s="67"/>
      <c r="AA323" s="67"/>
    </row>
    <row r="324" spans="1:67" ht="27" customHeight="1" x14ac:dyDescent="0.25">
      <c r="A324" s="64" t="s">
        <v>487</v>
      </c>
      <c r="B324" s="64" t="s">
        <v>488</v>
      </c>
      <c r="C324" s="37">
        <v>4301032015</v>
      </c>
      <c r="D324" s="458">
        <v>4607091383102</v>
      </c>
      <c r="E324" s="458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81</v>
      </c>
      <c r="L324" s="39" t="s">
        <v>103</v>
      </c>
      <c r="M324" s="39"/>
      <c r="N324" s="38">
        <v>180</v>
      </c>
      <c r="O324" s="6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60"/>
      <c r="Q324" s="460"/>
      <c r="R324" s="460"/>
      <c r="S324" s="461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70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66"/>
      <c r="B325" s="466"/>
      <c r="C325" s="466"/>
      <c r="D325" s="466"/>
      <c r="E325" s="466"/>
      <c r="F325" s="466"/>
      <c r="G325" s="466"/>
      <c r="H325" s="466"/>
      <c r="I325" s="466"/>
      <c r="J325" s="466"/>
      <c r="K325" s="466"/>
      <c r="L325" s="466"/>
      <c r="M325" s="466"/>
      <c r="N325" s="467"/>
      <c r="O325" s="463" t="s">
        <v>43</v>
      </c>
      <c r="P325" s="464"/>
      <c r="Q325" s="464"/>
      <c r="R325" s="464"/>
      <c r="S325" s="464"/>
      <c r="T325" s="464"/>
      <c r="U325" s="465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66"/>
      <c r="B326" s="466"/>
      <c r="C326" s="466"/>
      <c r="D326" s="466"/>
      <c r="E326" s="466"/>
      <c r="F326" s="466"/>
      <c r="G326" s="466"/>
      <c r="H326" s="466"/>
      <c r="I326" s="466"/>
      <c r="J326" s="466"/>
      <c r="K326" s="466"/>
      <c r="L326" s="466"/>
      <c r="M326" s="466"/>
      <c r="N326" s="467"/>
      <c r="O326" s="463" t="s">
        <v>43</v>
      </c>
      <c r="P326" s="464"/>
      <c r="Q326" s="464"/>
      <c r="R326" s="464"/>
      <c r="S326" s="464"/>
      <c r="T326" s="464"/>
      <c r="U326" s="465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55" t="s">
        <v>489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55"/>
      <c r="AA327" s="55"/>
    </row>
    <row r="328" spans="1:67" ht="16.5" customHeight="1" x14ac:dyDescent="0.25">
      <c r="A328" s="456" t="s">
        <v>490</v>
      </c>
      <c r="B328" s="456"/>
      <c r="C328" s="456"/>
      <c r="D328" s="456"/>
      <c r="E328" s="456"/>
      <c r="F328" s="456"/>
      <c r="G328" s="456"/>
      <c r="H328" s="456"/>
      <c r="I328" s="456"/>
      <c r="J328" s="456"/>
      <c r="K328" s="456"/>
      <c r="L328" s="456"/>
      <c r="M328" s="456"/>
      <c r="N328" s="456"/>
      <c r="O328" s="456"/>
      <c r="P328" s="456"/>
      <c r="Q328" s="456"/>
      <c r="R328" s="456"/>
      <c r="S328" s="456"/>
      <c r="T328" s="456"/>
      <c r="U328" s="456"/>
      <c r="V328" s="456"/>
      <c r="W328" s="456"/>
      <c r="X328" s="456"/>
      <c r="Y328" s="456"/>
      <c r="Z328" s="66"/>
      <c r="AA328" s="66"/>
    </row>
    <row r="329" spans="1:67" ht="14.25" customHeight="1" x14ac:dyDescent="0.25">
      <c r="A329" s="457" t="s">
        <v>118</v>
      </c>
      <c r="B329" s="457"/>
      <c r="C329" s="457"/>
      <c r="D329" s="457"/>
      <c r="E329" s="457"/>
      <c r="F329" s="457"/>
      <c r="G329" s="457"/>
      <c r="H329" s="457"/>
      <c r="I329" s="457"/>
      <c r="J329" s="457"/>
      <c r="K329" s="457"/>
      <c r="L329" s="457"/>
      <c r="M329" s="457"/>
      <c r="N329" s="457"/>
      <c r="O329" s="457"/>
      <c r="P329" s="457"/>
      <c r="Q329" s="457"/>
      <c r="R329" s="457"/>
      <c r="S329" s="457"/>
      <c r="T329" s="457"/>
      <c r="U329" s="457"/>
      <c r="V329" s="457"/>
      <c r="W329" s="457"/>
      <c r="X329" s="457"/>
      <c r="Y329" s="457"/>
      <c r="Z329" s="67"/>
      <c r="AA329" s="67"/>
    </row>
    <row r="330" spans="1:67" ht="27" customHeight="1" x14ac:dyDescent="0.25">
      <c r="A330" s="64" t="s">
        <v>491</v>
      </c>
      <c r="B330" s="64" t="s">
        <v>492</v>
      </c>
      <c r="C330" s="37">
        <v>4301011940</v>
      </c>
      <c r="D330" s="458">
        <v>4680115884076</v>
      </c>
      <c r="E330" s="45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122</v>
      </c>
      <c r="M330" s="39"/>
      <c r="N330" s="38">
        <v>60</v>
      </c>
      <c r="O330" s="656" t="s">
        <v>493</v>
      </c>
      <c r="P330" s="460"/>
      <c r="Q330" s="460"/>
      <c r="R330" s="460"/>
      <c r="S330" s="46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ref="X330:X340" si="71">IFERROR(IF(W330="",0,CEILING((W330/$H330),1)*$H330),"")</f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ref="BL330:BL340" si="72">IFERROR(W330*I330/H330,"0")</f>
        <v>0</v>
      </c>
      <c r="BM330" s="80">
        <f t="shared" ref="BM330:BM340" si="73">IFERROR(X330*I330/H330,"0")</f>
        <v>0</v>
      </c>
      <c r="BN330" s="80">
        <f t="shared" ref="BN330:BN340" si="74">IFERROR(1/J330*(W330/H330),"0")</f>
        <v>0</v>
      </c>
      <c r="BO330" s="80">
        <f t="shared" ref="BO330:BO340" si="75">IFERROR(1/J330*(X330/H330),"0")</f>
        <v>0</v>
      </c>
    </row>
    <row r="331" spans="1:67" ht="27" customHeight="1" x14ac:dyDescent="0.25">
      <c r="A331" s="64" t="s">
        <v>494</v>
      </c>
      <c r="B331" s="64" t="s">
        <v>495</v>
      </c>
      <c r="C331" s="37">
        <v>4301011943</v>
      </c>
      <c r="D331" s="458">
        <v>4680115884830</v>
      </c>
      <c r="E331" s="45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657" t="s">
        <v>496</v>
      </c>
      <c r="P331" s="460"/>
      <c r="Q331" s="460"/>
      <c r="R331" s="460"/>
      <c r="S331" s="46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494</v>
      </c>
      <c r="B332" s="64" t="s">
        <v>497</v>
      </c>
      <c r="C332" s="37">
        <v>4301011867</v>
      </c>
      <c r="D332" s="458">
        <v>4680115884830</v>
      </c>
      <c r="E332" s="45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658" t="s">
        <v>496</v>
      </c>
      <c r="P332" s="460"/>
      <c r="Q332" s="460"/>
      <c r="R332" s="460"/>
      <c r="S332" s="46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491</v>
      </c>
      <c r="B333" s="64" t="s">
        <v>498</v>
      </c>
      <c r="C333" s="37">
        <v>4301011865</v>
      </c>
      <c r="D333" s="458">
        <v>4680115884076</v>
      </c>
      <c r="E333" s="45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80</v>
      </c>
      <c r="M333" s="39"/>
      <c r="N333" s="38">
        <v>60</v>
      </c>
      <c r="O333" s="65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460"/>
      <c r="Q333" s="460"/>
      <c r="R333" s="460"/>
      <c r="S333" s="46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499</v>
      </c>
      <c r="B334" s="64" t="s">
        <v>500</v>
      </c>
      <c r="C334" s="37">
        <v>4301011946</v>
      </c>
      <c r="D334" s="458">
        <v>4680115884847</v>
      </c>
      <c r="E334" s="45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9"/>
      <c r="N334" s="38">
        <v>60</v>
      </c>
      <c r="O334" s="660" t="s">
        <v>501</v>
      </c>
      <c r="P334" s="460"/>
      <c r="Q334" s="460"/>
      <c r="R334" s="460"/>
      <c r="S334" s="46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499</v>
      </c>
      <c r="B335" s="64" t="s">
        <v>502</v>
      </c>
      <c r="C335" s="37">
        <v>4301011869</v>
      </c>
      <c r="D335" s="458">
        <v>4680115884847</v>
      </c>
      <c r="E335" s="45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80</v>
      </c>
      <c r="M335" s="39"/>
      <c r="N335" s="38">
        <v>60</v>
      </c>
      <c r="O335" s="661" t="s">
        <v>501</v>
      </c>
      <c r="P335" s="460"/>
      <c r="Q335" s="460"/>
      <c r="R335" s="460"/>
      <c r="S335" s="46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503</v>
      </c>
      <c r="B336" s="64" t="s">
        <v>504</v>
      </c>
      <c r="C336" s="37">
        <v>4301011947</v>
      </c>
      <c r="D336" s="458">
        <v>4680115884854</v>
      </c>
      <c r="E336" s="45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9"/>
      <c r="N336" s="38">
        <v>60</v>
      </c>
      <c r="O336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60"/>
      <c r="Q336" s="460"/>
      <c r="R336" s="460"/>
      <c r="S336" s="46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503</v>
      </c>
      <c r="B337" s="64" t="s">
        <v>505</v>
      </c>
      <c r="C337" s="37">
        <v>4301011870</v>
      </c>
      <c r="D337" s="458">
        <v>4680115884854</v>
      </c>
      <c r="E337" s="45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80</v>
      </c>
      <c r="M337" s="39"/>
      <c r="N337" s="38">
        <v>60</v>
      </c>
      <c r="O337" s="663" t="s">
        <v>506</v>
      </c>
      <c r="P337" s="460"/>
      <c r="Q337" s="460"/>
      <c r="R337" s="460"/>
      <c r="S337" s="46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ht="27" customHeight="1" x14ac:dyDescent="0.25">
      <c r="A338" s="64" t="s">
        <v>507</v>
      </c>
      <c r="B338" s="64" t="s">
        <v>508</v>
      </c>
      <c r="C338" s="37">
        <v>4301011327</v>
      </c>
      <c r="D338" s="458">
        <v>4607091384154</v>
      </c>
      <c r="E338" s="458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6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460"/>
      <c r="Q338" s="460"/>
      <c r="R338" s="460"/>
      <c r="S338" s="461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1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2"/>
        <v>0</v>
      </c>
      <c r="BM338" s="80">
        <f t="shared" si="73"/>
        <v>0</v>
      </c>
      <c r="BN338" s="80">
        <f t="shared" si="74"/>
        <v>0</v>
      </c>
      <c r="BO338" s="80">
        <f t="shared" si="75"/>
        <v>0</v>
      </c>
    </row>
    <row r="339" spans="1:67" ht="27" customHeight="1" x14ac:dyDescent="0.25">
      <c r="A339" s="64" t="s">
        <v>509</v>
      </c>
      <c r="B339" s="64" t="s">
        <v>510</v>
      </c>
      <c r="C339" s="37">
        <v>4301011952</v>
      </c>
      <c r="D339" s="458">
        <v>4680115884922</v>
      </c>
      <c r="E339" s="45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665" t="s">
        <v>511</v>
      </c>
      <c r="P339" s="460"/>
      <c r="Q339" s="460"/>
      <c r="R339" s="460"/>
      <c r="S339" s="461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1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2"/>
        <v>0</v>
      </c>
      <c r="BM339" s="80">
        <f t="shared" si="73"/>
        <v>0</v>
      </c>
      <c r="BN339" s="80">
        <f t="shared" si="74"/>
        <v>0</v>
      </c>
      <c r="BO339" s="80">
        <f t="shared" si="75"/>
        <v>0</v>
      </c>
    </row>
    <row r="340" spans="1:67" ht="27" customHeight="1" x14ac:dyDescent="0.25">
      <c r="A340" s="64" t="s">
        <v>512</v>
      </c>
      <c r="B340" s="64" t="s">
        <v>513</v>
      </c>
      <c r="C340" s="37">
        <v>4301011433</v>
      </c>
      <c r="D340" s="458">
        <v>4680115882638</v>
      </c>
      <c r="E340" s="458"/>
      <c r="F340" s="63">
        <v>0.4</v>
      </c>
      <c r="G340" s="38">
        <v>10</v>
      </c>
      <c r="H340" s="63">
        <v>4</v>
      </c>
      <c r="I340" s="63">
        <v>4.24</v>
      </c>
      <c r="J340" s="38">
        <v>120</v>
      </c>
      <c r="K340" s="38" t="s">
        <v>81</v>
      </c>
      <c r="L340" s="39" t="s">
        <v>113</v>
      </c>
      <c r="M340" s="39"/>
      <c r="N340" s="38">
        <v>90</v>
      </c>
      <c r="O340" s="6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60"/>
      <c r="Q340" s="460"/>
      <c r="R340" s="460"/>
      <c r="S340" s="461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1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81" t="s">
        <v>67</v>
      </c>
      <c r="BL340" s="80">
        <f t="shared" si="72"/>
        <v>0</v>
      </c>
      <c r="BM340" s="80">
        <f t="shared" si="73"/>
        <v>0</v>
      </c>
      <c r="BN340" s="80">
        <f t="shared" si="74"/>
        <v>0</v>
      </c>
      <c r="BO340" s="80">
        <f t="shared" si="75"/>
        <v>0</v>
      </c>
    </row>
    <row r="341" spans="1:67" x14ac:dyDescent="0.2">
      <c r="A341" s="466"/>
      <c r="B341" s="466"/>
      <c r="C341" s="466"/>
      <c r="D341" s="466"/>
      <c r="E341" s="466"/>
      <c r="F341" s="466"/>
      <c r="G341" s="466"/>
      <c r="H341" s="466"/>
      <c r="I341" s="466"/>
      <c r="J341" s="466"/>
      <c r="K341" s="466"/>
      <c r="L341" s="466"/>
      <c r="M341" s="466"/>
      <c r="N341" s="467"/>
      <c r="O341" s="463" t="s">
        <v>43</v>
      </c>
      <c r="P341" s="464"/>
      <c r="Q341" s="464"/>
      <c r="R341" s="464"/>
      <c r="S341" s="464"/>
      <c r="T341" s="464"/>
      <c r="U341" s="465"/>
      <c r="V341" s="43" t="s">
        <v>42</v>
      </c>
      <c r="W341" s="44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44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67" x14ac:dyDescent="0.2">
      <c r="A342" s="466"/>
      <c r="B342" s="466"/>
      <c r="C342" s="466"/>
      <c r="D342" s="466"/>
      <c r="E342" s="466"/>
      <c r="F342" s="466"/>
      <c r="G342" s="466"/>
      <c r="H342" s="466"/>
      <c r="I342" s="466"/>
      <c r="J342" s="466"/>
      <c r="K342" s="466"/>
      <c r="L342" s="466"/>
      <c r="M342" s="466"/>
      <c r="N342" s="467"/>
      <c r="O342" s="463" t="s">
        <v>43</v>
      </c>
      <c r="P342" s="464"/>
      <c r="Q342" s="464"/>
      <c r="R342" s="464"/>
      <c r="S342" s="464"/>
      <c r="T342" s="464"/>
      <c r="U342" s="465"/>
      <c r="V342" s="43" t="s">
        <v>0</v>
      </c>
      <c r="W342" s="44">
        <f>IFERROR(SUM(W330:W340),"0")</f>
        <v>0</v>
      </c>
      <c r="X342" s="44">
        <f>IFERROR(SUM(X330:X340),"0")</f>
        <v>0</v>
      </c>
      <c r="Y342" s="43"/>
      <c r="Z342" s="68"/>
      <c r="AA342" s="68"/>
    </row>
    <row r="343" spans="1:67" ht="14.25" customHeight="1" x14ac:dyDescent="0.25">
      <c r="A343" s="457" t="s">
        <v>110</v>
      </c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7"/>
      <c r="O343" s="457"/>
      <c r="P343" s="457"/>
      <c r="Q343" s="457"/>
      <c r="R343" s="457"/>
      <c r="S343" s="457"/>
      <c r="T343" s="457"/>
      <c r="U343" s="457"/>
      <c r="V343" s="457"/>
      <c r="W343" s="457"/>
      <c r="X343" s="457"/>
      <c r="Y343" s="457"/>
      <c r="Z343" s="67"/>
      <c r="AA343" s="67"/>
    </row>
    <row r="344" spans="1:67" ht="27" customHeight="1" x14ac:dyDescent="0.25">
      <c r="A344" s="64" t="s">
        <v>514</v>
      </c>
      <c r="B344" s="64" t="s">
        <v>515</v>
      </c>
      <c r="C344" s="37">
        <v>4301020178</v>
      </c>
      <c r="D344" s="458">
        <v>4607091383980</v>
      </c>
      <c r="E344" s="458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114</v>
      </c>
      <c r="L344" s="39" t="s">
        <v>113</v>
      </c>
      <c r="M344" s="39"/>
      <c r="N344" s="38">
        <v>50</v>
      </c>
      <c r="O344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60"/>
      <c r="Q344" s="460"/>
      <c r="R344" s="460"/>
      <c r="S344" s="46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16.5" customHeight="1" x14ac:dyDescent="0.25">
      <c r="A345" s="64" t="s">
        <v>516</v>
      </c>
      <c r="B345" s="64" t="s">
        <v>517</v>
      </c>
      <c r="C345" s="37">
        <v>4301020270</v>
      </c>
      <c r="D345" s="458">
        <v>4680115883314</v>
      </c>
      <c r="E345" s="458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114</v>
      </c>
      <c r="L345" s="39" t="s">
        <v>133</v>
      </c>
      <c r="M345" s="39"/>
      <c r="N345" s="38">
        <v>50</v>
      </c>
      <c r="O345" s="66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60"/>
      <c r="Q345" s="460"/>
      <c r="R345" s="460"/>
      <c r="S345" s="46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518</v>
      </c>
      <c r="B346" s="64" t="s">
        <v>519</v>
      </c>
      <c r="C346" s="37">
        <v>4301020179</v>
      </c>
      <c r="D346" s="458">
        <v>4607091384178</v>
      </c>
      <c r="E346" s="458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81</v>
      </c>
      <c r="L346" s="39" t="s">
        <v>113</v>
      </c>
      <c r="M346" s="39"/>
      <c r="N346" s="38">
        <v>50</v>
      </c>
      <c r="O346" s="6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60"/>
      <c r="Q346" s="460"/>
      <c r="R346" s="460"/>
      <c r="S346" s="461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520</v>
      </c>
      <c r="B347" s="64" t="s">
        <v>521</v>
      </c>
      <c r="C347" s="37">
        <v>4301020254</v>
      </c>
      <c r="D347" s="458">
        <v>4680115881914</v>
      </c>
      <c r="E347" s="458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113</v>
      </c>
      <c r="M347" s="39"/>
      <c r="N347" s="38">
        <v>90</v>
      </c>
      <c r="O347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60"/>
      <c r="Q347" s="460"/>
      <c r="R347" s="460"/>
      <c r="S347" s="461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5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x14ac:dyDescent="0.2">
      <c r="A348" s="466"/>
      <c r="B348" s="466"/>
      <c r="C348" s="466"/>
      <c r="D348" s="466"/>
      <c r="E348" s="466"/>
      <c r="F348" s="466"/>
      <c r="G348" s="466"/>
      <c r="H348" s="466"/>
      <c r="I348" s="466"/>
      <c r="J348" s="466"/>
      <c r="K348" s="466"/>
      <c r="L348" s="466"/>
      <c r="M348" s="466"/>
      <c r="N348" s="467"/>
      <c r="O348" s="463" t="s">
        <v>43</v>
      </c>
      <c r="P348" s="464"/>
      <c r="Q348" s="464"/>
      <c r="R348" s="464"/>
      <c r="S348" s="464"/>
      <c r="T348" s="464"/>
      <c r="U348" s="465"/>
      <c r="V348" s="43" t="s">
        <v>42</v>
      </c>
      <c r="W348" s="44">
        <f>IFERROR(W344/H344,"0")+IFERROR(W345/H345,"0")+IFERROR(W346/H346,"0")+IFERROR(W347/H347,"0")</f>
        <v>0</v>
      </c>
      <c r="X348" s="44">
        <f>IFERROR(X344/H344,"0")+IFERROR(X345/H345,"0")+IFERROR(X346/H346,"0")+IFERROR(X347/H347,"0")</f>
        <v>0</v>
      </c>
      <c r="Y348" s="44">
        <f>IFERROR(IF(Y344="",0,Y344),"0")+IFERROR(IF(Y345="",0,Y345),"0")+IFERROR(IF(Y346="",0,Y346),"0")+IFERROR(IF(Y347="",0,Y347),"0")</f>
        <v>0</v>
      </c>
      <c r="Z348" s="68"/>
      <c r="AA348" s="68"/>
    </row>
    <row r="349" spans="1:67" x14ac:dyDescent="0.2">
      <c r="A349" s="466"/>
      <c r="B349" s="466"/>
      <c r="C349" s="466"/>
      <c r="D349" s="466"/>
      <c r="E349" s="466"/>
      <c r="F349" s="466"/>
      <c r="G349" s="466"/>
      <c r="H349" s="466"/>
      <c r="I349" s="466"/>
      <c r="J349" s="466"/>
      <c r="K349" s="466"/>
      <c r="L349" s="466"/>
      <c r="M349" s="466"/>
      <c r="N349" s="467"/>
      <c r="O349" s="463" t="s">
        <v>43</v>
      </c>
      <c r="P349" s="464"/>
      <c r="Q349" s="464"/>
      <c r="R349" s="464"/>
      <c r="S349" s="464"/>
      <c r="T349" s="464"/>
      <c r="U349" s="465"/>
      <c r="V349" s="43" t="s">
        <v>0</v>
      </c>
      <c r="W349" s="44">
        <f>IFERROR(SUM(W344:W347),"0")</f>
        <v>0</v>
      </c>
      <c r="X349" s="44">
        <f>IFERROR(SUM(X344:X347),"0")</f>
        <v>0</v>
      </c>
      <c r="Y349" s="43"/>
      <c r="Z349" s="68"/>
      <c r="AA349" s="68"/>
    </row>
    <row r="350" spans="1:67" ht="14.25" customHeight="1" x14ac:dyDescent="0.25">
      <c r="A350" s="457" t="s">
        <v>85</v>
      </c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7"/>
      <c r="O350" s="457"/>
      <c r="P350" s="457"/>
      <c r="Q350" s="457"/>
      <c r="R350" s="457"/>
      <c r="S350" s="457"/>
      <c r="T350" s="457"/>
      <c r="U350" s="457"/>
      <c r="V350" s="457"/>
      <c r="W350" s="457"/>
      <c r="X350" s="457"/>
      <c r="Y350" s="457"/>
      <c r="Z350" s="67"/>
      <c r="AA350" s="67"/>
    </row>
    <row r="351" spans="1:67" ht="27" customHeight="1" x14ac:dyDescent="0.25">
      <c r="A351" s="64" t="s">
        <v>522</v>
      </c>
      <c r="B351" s="64" t="s">
        <v>523</v>
      </c>
      <c r="C351" s="37">
        <v>4301051560</v>
      </c>
      <c r="D351" s="458">
        <v>4607091383928</v>
      </c>
      <c r="E351" s="458"/>
      <c r="F351" s="63">
        <v>1.3</v>
      </c>
      <c r="G351" s="38">
        <v>6</v>
      </c>
      <c r="H351" s="63">
        <v>7.8</v>
      </c>
      <c r="I351" s="63">
        <v>8.3699999999999992</v>
      </c>
      <c r="J351" s="38">
        <v>56</v>
      </c>
      <c r="K351" s="38" t="s">
        <v>114</v>
      </c>
      <c r="L351" s="39" t="s">
        <v>133</v>
      </c>
      <c r="M351" s="39"/>
      <c r="N351" s="38">
        <v>40</v>
      </c>
      <c r="O351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460"/>
      <c r="Q351" s="460"/>
      <c r="R351" s="460"/>
      <c r="S351" s="46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customHeight="1" x14ac:dyDescent="0.25">
      <c r="A352" s="64" t="s">
        <v>522</v>
      </c>
      <c r="B352" s="64" t="s">
        <v>524</v>
      </c>
      <c r="C352" s="37">
        <v>4301051639</v>
      </c>
      <c r="D352" s="458">
        <v>4607091383928</v>
      </c>
      <c r="E352" s="458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672" t="s">
        <v>525</v>
      </c>
      <c r="P352" s="460"/>
      <c r="Q352" s="460"/>
      <c r="R352" s="460"/>
      <c r="S352" s="46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526</v>
      </c>
      <c r="B353" s="64" t="s">
        <v>527</v>
      </c>
      <c r="C353" s="37">
        <v>4301051298</v>
      </c>
      <c r="D353" s="458">
        <v>4607091384260</v>
      </c>
      <c r="E353" s="458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80</v>
      </c>
      <c r="M353" s="39"/>
      <c r="N353" s="38">
        <v>35</v>
      </c>
      <c r="O353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460"/>
      <c r="Q353" s="460"/>
      <c r="R353" s="460"/>
      <c r="S353" s="461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66"/>
      <c r="B354" s="466"/>
      <c r="C354" s="466"/>
      <c r="D354" s="466"/>
      <c r="E354" s="466"/>
      <c r="F354" s="466"/>
      <c r="G354" s="466"/>
      <c r="H354" s="466"/>
      <c r="I354" s="466"/>
      <c r="J354" s="466"/>
      <c r="K354" s="466"/>
      <c r="L354" s="466"/>
      <c r="M354" s="466"/>
      <c r="N354" s="467"/>
      <c r="O354" s="463" t="s">
        <v>43</v>
      </c>
      <c r="P354" s="464"/>
      <c r="Q354" s="464"/>
      <c r="R354" s="464"/>
      <c r="S354" s="464"/>
      <c r="T354" s="464"/>
      <c r="U354" s="465"/>
      <c r="V354" s="43" t="s">
        <v>42</v>
      </c>
      <c r="W354" s="44">
        <f>IFERROR(W351/H351,"0")+IFERROR(W352/H352,"0")+IFERROR(W353/H353,"0")</f>
        <v>0</v>
      </c>
      <c r="X354" s="44">
        <f>IFERROR(X351/H351,"0")+IFERROR(X352/H352,"0")+IFERROR(X353/H353,"0")</f>
        <v>0</v>
      </c>
      <c r="Y354" s="44">
        <f>IFERROR(IF(Y351="",0,Y351),"0")+IFERROR(IF(Y352="",0,Y352),"0")+IFERROR(IF(Y353="",0,Y353),"0")</f>
        <v>0</v>
      </c>
      <c r="Z354" s="68"/>
      <c r="AA354" s="68"/>
    </row>
    <row r="355" spans="1:67" x14ac:dyDescent="0.2">
      <c r="A355" s="466"/>
      <c r="B355" s="466"/>
      <c r="C355" s="466"/>
      <c r="D355" s="466"/>
      <c r="E355" s="466"/>
      <c r="F355" s="466"/>
      <c r="G355" s="466"/>
      <c r="H355" s="466"/>
      <c r="I355" s="466"/>
      <c r="J355" s="466"/>
      <c r="K355" s="466"/>
      <c r="L355" s="466"/>
      <c r="M355" s="466"/>
      <c r="N355" s="467"/>
      <c r="O355" s="463" t="s">
        <v>43</v>
      </c>
      <c r="P355" s="464"/>
      <c r="Q355" s="464"/>
      <c r="R355" s="464"/>
      <c r="S355" s="464"/>
      <c r="T355" s="464"/>
      <c r="U355" s="465"/>
      <c r="V355" s="43" t="s">
        <v>0</v>
      </c>
      <c r="W355" s="44">
        <f>IFERROR(SUM(W351:W353),"0")</f>
        <v>0</v>
      </c>
      <c r="X355" s="44">
        <f>IFERROR(SUM(X351:X353),"0")</f>
        <v>0</v>
      </c>
      <c r="Y355" s="43"/>
      <c r="Z355" s="68"/>
      <c r="AA355" s="68"/>
    </row>
    <row r="356" spans="1:67" ht="14.25" customHeight="1" x14ac:dyDescent="0.25">
      <c r="A356" s="457" t="s">
        <v>218</v>
      </c>
      <c r="B356" s="457"/>
      <c r="C356" s="457"/>
      <c r="D356" s="457"/>
      <c r="E356" s="457"/>
      <c r="F356" s="457"/>
      <c r="G356" s="457"/>
      <c r="H356" s="457"/>
      <c r="I356" s="457"/>
      <c r="J356" s="457"/>
      <c r="K356" s="457"/>
      <c r="L356" s="457"/>
      <c r="M356" s="457"/>
      <c r="N356" s="457"/>
      <c r="O356" s="457"/>
      <c r="P356" s="457"/>
      <c r="Q356" s="457"/>
      <c r="R356" s="457"/>
      <c r="S356" s="457"/>
      <c r="T356" s="457"/>
      <c r="U356" s="457"/>
      <c r="V356" s="457"/>
      <c r="W356" s="457"/>
      <c r="X356" s="457"/>
      <c r="Y356" s="457"/>
      <c r="Z356" s="67"/>
      <c r="AA356" s="67"/>
    </row>
    <row r="357" spans="1:67" ht="16.5" customHeight="1" x14ac:dyDescent="0.25">
      <c r="A357" s="64" t="s">
        <v>528</v>
      </c>
      <c r="B357" s="64" t="s">
        <v>529</v>
      </c>
      <c r="C357" s="37">
        <v>4301060314</v>
      </c>
      <c r="D357" s="458">
        <v>4607091384673</v>
      </c>
      <c r="E357" s="458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114</v>
      </c>
      <c r="L357" s="39" t="s">
        <v>80</v>
      </c>
      <c r="M357" s="39"/>
      <c r="N357" s="38">
        <v>30</v>
      </c>
      <c r="O357" s="6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60"/>
      <c r="Q357" s="460"/>
      <c r="R357" s="460"/>
      <c r="S357" s="461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66"/>
      <c r="B358" s="466"/>
      <c r="C358" s="466"/>
      <c r="D358" s="466"/>
      <c r="E358" s="466"/>
      <c r="F358" s="466"/>
      <c r="G358" s="466"/>
      <c r="H358" s="466"/>
      <c r="I358" s="466"/>
      <c r="J358" s="466"/>
      <c r="K358" s="466"/>
      <c r="L358" s="466"/>
      <c r="M358" s="466"/>
      <c r="N358" s="467"/>
      <c r="O358" s="463" t="s">
        <v>43</v>
      </c>
      <c r="P358" s="464"/>
      <c r="Q358" s="464"/>
      <c r="R358" s="464"/>
      <c r="S358" s="464"/>
      <c r="T358" s="464"/>
      <c r="U358" s="465"/>
      <c r="V358" s="43" t="s">
        <v>42</v>
      </c>
      <c r="W358" s="44">
        <f>IFERROR(W357/H357,"0")</f>
        <v>0</v>
      </c>
      <c r="X358" s="44">
        <f>IFERROR(X357/H357,"0")</f>
        <v>0</v>
      </c>
      <c r="Y358" s="44">
        <f>IFERROR(IF(Y357="",0,Y357),"0")</f>
        <v>0</v>
      </c>
      <c r="Z358" s="68"/>
      <c r="AA358" s="68"/>
    </row>
    <row r="359" spans="1:67" x14ac:dyDescent="0.2">
      <c r="A359" s="466"/>
      <c r="B359" s="466"/>
      <c r="C359" s="466"/>
      <c r="D359" s="466"/>
      <c r="E359" s="466"/>
      <c r="F359" s="466"/>
      <c r="G359" s="466"/>
      <c r="H359" s="466"/>
      <c r="I359" s="466"/>
      <c r="J359" s="466"/>
      <c r="K359" s="466"/>
      <c r="L359" s="466"/>
      <c r="M359" s="466"/>
      <c r="N359" s="467"/>
      <c r="O359" s="463" t="s">
        <v>43</v>
      </c>
      <c r="P359" s="464"/>
      <c r="Q359" s="464"/>
      <c r="R359" s="464"/>
      <c r="S359" s="464"/>
      <c r="T359" s="464"/>
      <c r="U359" s="465"/>
      <c r="V359" s="43" t="s">
        <v>0</v>
      </c>
      <c r="W359" s="44">
        <f>IFERROR(SUM(W357:W357),"0")</f>
        <v>0</v>
      </c>
      <c r="X359" s="44">
        <f>IFERROR(SUM(X357:X357),"0")</f>
        <v>0</v>
      </c>
      <c r="Y359" s="43"/>
      <c r="Z359" s="68"/>
      <c r="AA359" s="68"/>
    </row>
    <row r="360" spans="1:67" ht="16.5" customHeight="1" x14ac:dyDescent="0.25">
      <c r="A360" s="456" t="s">
        <v>530</v>
      </c>
      <c r="B360" s="456"/>
      <c r="C360" s="456"/>
      <c r="D360" s="456"/>
      <c r="E360" s="456"/>
      <c r="F360" s="456"/>
      <c r="G360" s="456"/>
      <c r="H360" s="456"/>
      <c r="I360" s="456"/>
      <c r="J360" s="456"/>
      <c r="K360" s="456"/>
      <c r="L360" s="456"/>
      <c r="M360" s="456"/>
      <c r="N360" s="456"/>
      <c r="O360" s="456"/>
      <c r="P360" s="456"/>
      <c r="Q360" s="456"/>
      <c r="R360" s="456"/>
      <c r="S360" s="456"/>
      <c r="T360" s="456"/>
      <c r="U360" s="456"/>
      <c r="V360" s="456"/>
      <c r="W360" s="456"/>
      <c r="X360" s="456"/>
      <c r="Y360" s="456"/>
      <c r="Z360" s="66"/>
      <c r="AA360" s="66"/>
    </row>
    <row r="361" spans="1:67" ht="14.25" customHeight="1" x14ac:dyDescent="0.25">
      <c r="A361" s="457" t="s">
        <v>118</v>
      </c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7"/>
      <c r="O361" s="457"/>
      <c r="P361" s="457"/>
      <c r="Q361" s="457"/>
      <c r="R361" s="457"/>
      <c r="S361" s="457"/>
      <c r="T361" s="457"/>
      <c r="U361" s="457"/>
      <c r="V361" s="457"/>
      <c r="W361" s="457"/>
      <c r="X361" s="457"/>
      <c r="Y361" s="457"/>
      <c r="Z361" s="67"/>
      <c r="AA361" s="67"/>
    </row>
    <row r="362" spans="1:67" ht="37.5" customHeight="1" x14ac:dyDescent="0.25">
      <c r="A362" s="64" t="s">
        <v>531</v>
      </c>
      <c r="B362" s="64" t="s">
        <v>532</v>
      </c>
      <c r="C362" s="37">
        <v>4301011324</v>
      </c>
      <c r="D362" s="458">
        <v>4607091384185</v>
      </c>
      <c r="E362" s="458"/>
      <c r="F362" s="63">
        <v>0.8</v>
      </c>
      <c r="G362" s="38">
        <v>15</v>
      </c>
      <c r="H362" s="63">
        <v>12</v>
      </c>
      <c r="I362" s="63">
        <v>12.48</v>
      </c>
      <c r="J362" s="38">
        <v>56</v>
      </c>
      <c r="K362" s="38" t="s">
        <v>114</v>
      </c>
      <c r="L362" s="39" t="s">
        <v>80</v>
      </c>
      <c r="M362" s="39"/>
      <c r="N362" s="38">
        <v>60</v>
      </c>
      <c r="O362" s="67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60"/>
      <c r="Q362" s="460"/>
      <c r="R362" s="460"/>
      <c r="S362" s="46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533</v>
      </c>
      <c r="B363" s="64" t="s">
        <v>534</v>
      </c>
      <c r="C363" s="37">
        <v>4301011312</v>
      </c>
      <c r="D363" s="458">
        <v>4607091384192</v>
      </c>
      <c r="E363" s="458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114</v>
      </c>
      <c r="L363" s="39" t="s">
        <v>113</v>
      </c>
      <c r="M363" s="39"/>
      <c r="N363" s="38">
        <v>60</v>
      </c>
      <c r="O363" s="6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60"/>
      <c r="Q363" s="460"/>
      <c r="R363" s="460"/>
      <c r="S363" s="46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535</v>
      </c>
      <c r="B364" s="64" t="s">
        <v>536</v>
      </c>
      <c r="C364" s="37">
        <v>4301011483</v>
      </c>
      <c r="D364" s="458">
        <v>4680115881907</v>
      </c>
      <c r="E364" s="458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80</v>
      </c>
      <c r="M364" s="39"/>
      <c r="N364" s="38">
        <v>60</v>
      </c>
      <c r="O364" s="6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60"/>
      <c r="Q364" s="460"/>
      <c r="R364" s="460"/>
      <c r="S364" s="46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537</v>
      </c>
      <c r="B365" s="64" t="s">
        <v>538</v>
      </c>
      <c r="C365" s="37">
        <v>4301011655</v>
      </c>
      <c r="D365" s="458">
        <v>4680115883925</v>
      </c>
      <c r="E365" s="458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114</v>
      </c>
      <c r="L365" s="39" t="s">
        <v>80</v>
      </c>
      <c r="M365" s="39"/>
      <c r="N365" s="38">
        <v>60</v>
      </c>
      <c r="O365" s="6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60"/>
      <c r="Q365" s="460"/>
      <c r="R365" s="460"/>
      <c r="S365" s="461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37.5" customHeight="1" x14ac:dyDescent="0.25">
      <c r="A366" s="64" t="s">
        <v>539</v>
      </c>
      <c r="B366" s="64" t="s">
        <v>540</v>
      </c>
      <c r="C366" s="37">
        <v>4301011303</v>
      </c>
      <c r="D366" s="458">
        <v>4607091384680</v>
      </c>
      <c r="E366" s="458"/>
      <c r="F366" s="63">
        <v>0.4</v>
      </c>
      <c r="G366" s="38">
        <v>10</v>
      </c>
      <c r="H366" s="63">
        <v>4</v>
      </c>
      <c r="I366" s="63">
        <v>4.21</v>
      </c>
      <c r="J366" s="38">
        <v>120</v>
      </c>
      <c r="K366" s="38" t="s">
        <v>81</v>
      </c>
      <c r="L366" s="39" t="s">
        <v>80</v>
      </c>
      <c r="M366" s="39"/>
      <c r="N366" s="38">
        <v>60</v>
      </c>
      <c r="O366" s="67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60"/>
      <c r="Q366" s="460"/>
      <c r="R366" s="460"/>
      <c r="S366" s="461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IFERROR(IF(X366=0,"",ROUNDUP(X366/H366,0)*0.00937),"")</f>
        <v/>
      </c>
      <c r="Z366" s="69" t="s">
        <v>48</v>
      </c>
      <c r="AA366" s="70" t="s">
        <v>48</v>
      </c>
      <c r="AE366" s="80"/>
      <c r="BB366" s="294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x14ac:dyDescent="0.2">
      <c r="A367" s="466"/>
      <c r="B367" s="466"/>
      <c r="C367" s="466"/>
      <c r="D367" s="466"/>
      <c r="E367" s="466"/>
      <c r="F367" s="466"/>
      <c r="G367" s="466"/>
      <c r="H367" s="466"/>
      <c r="I367" s="466"/>
      <c r="J367" s="466"/>
      <c r="K367" s="466"/>
      <c r="L367" s="466"/>
      <c r="M367" s="466"/>
      <c r="N367" s="467"/>
      <c r="O367" s="463" t="s">
        <v>43</v>
      </c>
      <c r="P367" s="464"/>
      <c r="Q367" s="464"/>
      <c r="R367" s="464"/>
      <c r="S367" s="464"/>
      <c r="T367" s="464"/>
      <c r="U367" s="465"/>
      <c r="V367" s="43" t="s">
        <v>42</v>
      </c>
      <c r="W367" s="44">
        <f>IFERROR(W362/H362,"0")+IFERROR(W363/H363,"0")+IFERROR(W364/H364,"0")+IFERROR(W365/H365,"0")+IFERROR(W366/H366,"0")</f>
        <v>0</v>
      </c>
      <c r="X367" s="44">
        <f>IFERROR(X362/H362,"0")+IFERROR(X363/H363,"0")+IFERROR(X364/H364,"0")+IFERROR(X365/H365,"0")+IFERROR(X366/H366,"0")</f>
        <v>0</v>
      </c>
      <c r="Y367" s="44">
        <f>IFERROR(IF(Y362="",0,Y362),"0")+IFERROR(IF(Y363="",0,Y363),"0")+IFERROR(IF(Y364="",0,Y364),"0")+IFERROR(IF(Y365="",0,Y365),"0")+IFERROR(IF(Y366="",0,Y366),"0")</f>
        <v>0</v>
      </c>
      <c r="Z367" s="68"/>
      <c r="AA367" s="68"/>
    </row>
    <row r="368" spans="1:67" x14ac:dyDescent="0.2">
      <c r="A368" s="466"/>
      <c r="B368" s="466"/>
      <c r="C368" s="466"/>
      <c r="D368" s="466"/>
      <c r="E368" s="466"/>
      <c r="F368" s="466"/>
      <c r="G368" s="466"/>
      <c r="H368" s="466"/>
      <c r="I368" s="466"/>
      <c r="J368" s="466"/>
      <c r="K368" s="466"/>
      <c r="L368" s="466"/>
      <c r="M368" s="466"/>
      <c r="N368" s="467"/>
      <c r="O368" s="463" t="s">
        <v>43</v>
      </c>
      <c r="P368" s="464"/>
      <c r="Q368" s="464"/>
      <c r="R368" s="464"/>
      <c r="S368" s="464"/>
      <c r="T368" s="464"/>
      <c r="U368" s="465"/>
      <c r="V368" s="43" t="s">
        <v>0</v>
      </c>
      <c r="W368" s="44">
        <f>IFERROR(SUM(W362:W366),"0")</f>
        <v>0</v>
      </c>
      <c r="X368" s="44">
        <f>IFERROR(SUM(X362:X366),"0")</f>
        <v>0</v>
      </c>
      <c r="Y368" s="43"/>
      <c r="Z368" s="68"/>
      <c r="AA368" s="68"/>
    </row>
    <row r="369" spans="1:67" ht="14.25" customHeight="1" x14ac:dyDescent="0.25">
      <c r="A369" s="457" t="s">
        <v>77</v>
      </c>
      <c r="B369" s="457"/>
      <c r="C369" s="457"/>
      <c r="D369" s="457"/>
      <c r="E369" s="457"/>
      <c r="F369" s="457"/>
      <c r="G369" s="457"/>
      <c r="H369" s="457"/>
      <c r="I369" s="457"/>
      <c r="J369" s="457"/>
      <c r="K369" s="457"/>
      <c r="L369" s="457"/>
      <c r="M369" s="457"/>
      <c r="N369" s="457"/>
      <c r="O369" s="457"/>
      <c r="P369" s="457"/>
      <c r="Q369" s="457"/>
      <c r="R369" s="457"/>
      <c r="S369" s="457"/>
      <c r="T369" s="457"/>
      <c r="U369" s="457"/>
      <c r="V369" s="457"/>
      <c r="W369" s="457"/>
      <c r="X369" s="457"/>
      <c r="Y369" s="457"/>
      <c r="Z369" s="67"/>
      <c r="AA369" s="67"/>
    </row>
    <row r="370" spans="1:67" ht="27" customHeight="1" x14ac:dyDescent="0.25">
      <c r="A370" s="64" t="s">
        <v>541</v>
      </c>
      <c r="B370" s="64" t="s">
        <v>542</v>
      </c>
      <c r="C370" s="37">
        <v>4301031139</v>
      </c>
      <c r="D370" s="458">
        <v>4607091384802</v>
      </c>
      <c r="E370" s="458"/>
      <c r="F370" s="63">
        <v>0.73</v>
      </c>
      <c r="G370" s="38">
        <v>6</v>
      </c>
      <c r="H370" s="63">
        <v>4.38</v>
      </c>
      <c r="I370" s="63">
        <v>4.58</v>
      </c>
      <c r="J370" s="38">
        <v>156</v>
      </c>
      <c r="K370" s="38" t="s">
        <v>81</v>
      </c>
      <c r="L370" s="39" t="s">
        <v>80</v>
      </c>
      <c r="M370" s="39"/>
      <c r="N370" s="38">
        <v>35</v>
      </c>
      <c r="O370" s="6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60"/>
      <c r="Q370" s="460"/>
      <c r="R370" s="460"/>
      <c r="S370" s="461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543</v>
      </c>
      <c r="B371" s="64" t="s">
        <v>544</v>
      </c>
      <c r="C371" s="37">
        <v>4301031140</v>
      </c>
      <c r="D371" s="458">
        <v>4607091384826</v>
      </c>
      <c r="E371" s="458"/>
      <c r="F371" s="63">
        <v>0.35</v>
      </c>
      <c r="G371" s="38">
        <v>8</v>
      </c>
      <c r="H371" s="63">
        <v>2.8</v>
      </c>
      <c r="I371" s="63">
        <v>2.9</v>
      </c>
      <c r="J371" s="38">
        <v>234</v>
      </c>
      <c r="K371" s="38" t="s">
        <v>84</v>
      </c>
      <c r="L371" s="39" t="s">
        <v>80</v>
      </c>
      <c r="M371" s="39"/>
      <c r="N371" s="38">
        <v>35</v>
      </c>
      <c r="O371" s="6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460"/>
      <c r="Q371" s="460"/>
      <c r="R371" s="460"/>
      <c r="S371" s="461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466"/>
      <c r="B372" s="466"/>
      <c r="C372" s="466"/>
      <c r="D372" s="466"/>
      <c r="E372" s="466"/>
      <c r="F372" s="466"/>
      <c r="G372" s="466"/>
      <c r="H372" s="466"/>
      <c r="I372" s="466"/>
      <c r="J372" s="466"/>
      <c r="K372" s="466"/>
      <c r="L372" s="466"/>
      <c r="M372" s="466"/>
      <c r="N372" s="467"/>
      <c r="O372" s="463" t="s">
        <v>43</v>
      </c>
      <c r="P372" s="464"/>
      <c r="Q372" s="464"/>
      <c r="R372" s="464"/>
      <c r="S372" s="464"/>
      <c r="T372" s="464"/>
      <c r="U372" s="465"/>
      <c r="V372" s="43" t="s">
        <v>42</v>
      </c>
      <c r="W372" s="44">
        <f>IFERROR(W370/H370,"0")+IFERROR(W371/H371,"0")</f>
        <v>0</v>
      </c>
      <c r="X372" s="44">
        <f>IFERROR(X370/H370,"0")+IFERROR(X371/H371,"0")</f>
        <v>0</v>
      </c>
      <c r="Y372" s="44">
        <f>IFERROR(IF(Y370="",0,Y370),"0")+IFERROR(IF(Y371="",0,Y371),"0")</f>
        <v>0</v>
      </c>
      <c r="Z372" s="68"/>
      <c r="AA372" s="68"/>
    </row>
    <row r="373" spans="1:67" x14ac:dyDescent="0.2">
      <c r="A373" s="466"/>
      <c r="B373" s="466"/>
      <c r="C373" s="466"/>
      <c r="D373" s="466"/>
      <c r="E373" s="466"/>
      <c r="F373" s="466"/>
      <c r="G373" s="466"/>
      <c r="H373" s="466"/>
      <c r="I373" s="466"/>
      <c r="J373" s="466"/>
      <c r="K373" s="466"/>
      <c r="L373" s="466"/>
      <c r="M373" s="466"/>
      <c r="N373" s="467"/>
      <c r="O373" s="463" t="s">
        <v>43</v>
      </c>
      <c r="P373" s="464"/>
      <c r="Q373" s="464"/>
      <c r="R373" s="464"/>
      <c r="S373" s="464"/>
      <c r="T373" s="464"/>
      <c r="U373" s="465"/>
      <c r="V373" s="43" t="s">
        <v>0</v>
      </c>
      <c r="W373" s="44">
        <f>IFERROR(SUM(W370:W371),"0")</f>
        <v>0</v>
      </c>
      <c r="X373" s="44">
        <f>IFERROR(SUM(X370:X371),"0")</f>
        <v>0</v>
      </c>
      <c r="Y373" s="43"/>
      <c r="Z373" s="68"/>
      <c r="AA373" s="68"/>
    </row>
    <row r="374" spans="1:67" ht="14.25" customHeight="1" x14ac:dyDescent="0.25">
      <c r="A374" s="457" t="s">
        <v>85</v>
      </c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7"/>
      <c r="O374" s="457"/>
      <c r="P374" s="457"/>
      <c r="Q374" s="457"/>
      <c r="R374" s="457"/>
      <c r="S374" s="457"/>
      <c r="T374" s="457"/>
      <c r="U374" s="457"/>
      <c r="V374" s="457"/>
      <c r="W374" s="457"/>
      <c r="X374" s="457"/>
      <c r="Y374" s="457"/>
      <c r="Z374" s="67"/>
      <c r="AA374" s="67"/>
    </row>
    <row r="375" spans="1:67" ht="27" customHeight="1" x14ac:dyDescent="0.25">
      <c r="A375" s="64" t="s">
        <v>545</v>
      </c>
      <c r="B375" s="64" t="s">
        <v>546</v>
      </c>
      <c r="C375" s="37">
        <v>4301051303</v>
      </c>
      <c r="D375" s="458">
        <v>4607091384246</v>
      </c>
      <c r="E375" s="458"/>
      <c r="F375" s="63">
        <v>1.3</v>
      </c>
      <c r="G375" s="38">
        <v>6</v>
      </c>
      <c r="H375" s="63">
        <v>7.8</v>
      </c>
      <c r="I375" s="63">
        <v>8.3640000000000008</v>
      </c>
      <c r="J375" s="38">
        <v>56</v>
      </c>
      <c r="K375" s="38" t="s">
        <v>114</v>
      </c>
      <c r="L375" s="39" t="s">
        <v>80</v>
      </c>
      <c r="M375" s="39"/>
      <c r="N375" s="38">
        <v>40</v>
      </c>
      <c r="O375" s="6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60"/>
      <c r="Q375" s="460"/>
      <c r="R375" s="460"/>
      <c r="S375" s="461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547</v>
      </c>
      <c r="B376" s="64" t="s">
        <v>548</v>
      </c>
      <c r="C376" s="37">
        <v>4301051445</v>
      </c>
      <c r="D376" s="458">
        <v>4680115881976</v>
      </c>
      <c r="E376" s="458"/>
      <c r="F376" s="63">
        <v>1.3</v>
      </c>
      <c r="G376" s="38">
        <v>6</v>
      </c>
      <c r="H376" s="63">
        <v>7.8</v>
      </c>
      <c r="I376" s="63">
        <v>8.2799999999999994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460"/>
      <c r="Q376" s="460"/>
      <c r="R376" s="460"/>
      <c r="S376" s="46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549</v>
      </c>
      <c r="B377" s="64" t="s">
        <v>550</v>
      </c>
      <c r="C377" s="37">
        <v>4301051297</v>
      </c>
      <c r="D377" s="458">
        <v>4607091384253</v>
      </c>
      <c r="E377" s="458"/>
      <c r="F377" s="63">
        <v>0.4</v>
      </c>
      <c r="G377" s="38">
        <v>6</v>
      </c>
      <c r="H377" s="63">
        <v>2.4</v>
      </c>
      <c r="I377" s="63">
        <v>2.6840000000000002</v>
      </c>
      <c r="J377" s="38">
        <v>156</v>
      </c>
      <c r="K377" s="38" t="s">
        <v>81</v>
      </c>
      <c r="L377" s="39" t="s">
        <v>80</v>
      </c>
      <c r="M377" s="39"/>
      <c r="N377" s="38">
        <v>40</v>
      </c>
      <c r="O377" s="6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460"/>
      <c r="Q377" s="460"/>
      <c r="R377" s="460"/>
      <c r="S377" s="461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IFERROR(IF(X377=0,"",ROUNDUP(X377/H377,0)*0.00753),"")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551</v>
      </c>
      <c r="B378" s="64" t="s">
        <v>552</v>
      </c>
      <c r="C378" s="37">
        <v>4301051444</v>
      </c>
      <c r="D378" s="458">
        <v>4680115881969</v>
      </c>
      <c r="E378" s="458"/>
      <c r="F378" s="63">
        <v>0.4</v>
      </c>
      <c r="G378" s="38">
        <v>6</v>
      </c>
      <c r="H378" s="63">
        <v>2.4</v>
      </c>
      <c r="I378" s="63">
        <v>2.6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460"/>
      <c r="Q378" s="460"/>
      <c r="R378" s="460"/>
      <c r="S378" s="46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66"/>
      <c r="B379" s="466"/>
      <c r="C379" s="466"/>
      <c r="D379" s="466"/>
      <c r="E379" s="466"/>
      <c r="F379" s="466"/>
      <c r="G379" s="466"/>
      <c r="H379" s="466"/>
      <c r="I379" s="466"/>
      <c r="J379" s="466"/>
      <c r="K379" s="466"/>
      <c r="L379" s="466"/>
      <c r="M379" s="466"/>
      <c r="N379" s="467"/>
      <c r="O379" s="463" t="s">
        <v>43</v>
      </c>
      <c r="P379" s="464"/>
      <c r="Q379" s="464"/>
      <c r="R379" s="464"/>
      <c r="S379" s="464"/>
      <c r="T379" s="464"/>
      <c r="U379" s="465"/>
      <c r="V379" s="43" t="s">
        <v>42</v>
      </c>
      <c r="W379" s="44">
        <f>IFERROR(W375/H375,"0")+IFERROR(W376/H376,"0")+IFERROR(W377/H377,"0")+IFERROR(W378/H378,"0")</f>
        <v>0</v>
      </c>
      <c r="X379" s="44">
        <f>IFERROR(X375/H375,"0")+IFERROR(X376/H376,"0")+IFERROR(X377/H377,"0")+IFERROR(X378/H378,"0")</f>
        <v>0</v>
      </c>
      <c r="Y379" s="44">
        <f>IFERROR(IF(Y375="",0,Y375),"0")+IFERROR(IF(Y376="",0,Y376),"0")+IFERROR(IF(Y377="",0,Y377),"0")+IFERROR(IF(Y378="",0,Y378),"0")</f>
        <v>0</v>
      </c>
      <c r="Z379" s="68"/>
      <c r="AA379" s="68"/>
    </row>
    <row r="380" spans="1:67" x14ac:dyDescent="0.2">
      <c r="A380" s="466"/>
      <c r="B380" s="466"/>
      <c r="C380" s="466"/>
      <c r="D380" s="466"/>
      <c r="E380" s="466"/>
      <c r="F380" s="466"/>
      <c r="G380" s="466"/>
      <c r="H380" s="466"/>
      <c r="I380" s="466"/>
      <c r="J380" s="466"/>
      <c r="K380" s="466"/>
      <c r="L380" s="466"/>
      <c r="M380" s="466"/>
      <c r="N380" s="467"/>
      <c r="O380" s="463" t="s">
        <v>43</v>
      </c>
      <c r="P380" s="464"/>
      <c r="Q380" s="464"/>
      <c r="R380" s="464"/>
      <c r="S380" s="464"/>
      <c r="T380" s="464"/>
      <c r="U380" s="465"/>
      <c r="V380" s="43" t="s">
        <v>0</v>
      </c>
      <c r="W380" s="44">
        <f>IFERROR(SUM(W375:W378),"0")</f>
        <v>0</v>
      </c>
      <c r="X380" s="44">
        <f>IFERROR(SUM(X375:X378),"0")</f>
        <v>0</v>
      </c>
      <c r="Y380" s="43"/>
      <c r="Z380" s="68"/>
      <c r="AA380" s="68"/>
    </row>
    <row r="381" spans="1:67" ht="14.25" customHeight="1" x14ac:dyDescent="0.25">
      <c r="A381" s="457" t="s">
        <v>218</v>
      </c>
      <c r="B381" s="457"/>
      <c r="C381" s="457"/>
      <c r="D381" s="457"/>
      <c r="E381" s="457"/>
      <c r="F381" s="457"/>
      <c r="G381" s="457"/>
      <c r="H381" s="457"/>
      <c r="I381" s="457"/>
      <c r="J381" s="457"/>
      <c r="K381" s="457"/>
      <c r="L381" s="457"/>
      <c r="M381" s="457"/>
      <c r="N381" s="457"/>
      <c r="O381" s="457"/>
      <c r="P381" s="457"/>
      <c r="Q381" s="457"/>
      <c r="R381" s="457"/>
      <c r="S381" s="457"/>
      <c r="T381" s="457"/>
      <c r="U381" s="457"/>
      <c r="V381" s="457"/>
      <c r="W381" s="457"/>
      <c r="X381" s="457"/>
      <c r="Y381" s="457"/>
      <c r="Z381" s="67"/>
      <c r="AA381" s="67"/>
    </row>
    <row r="382" spans="1:67" ht="27" customHeight="1" x14ac:dyDescent="0.25">
      <c r="A382" s="64" t="s">
        <v>553</v>
      </c>
      <c r="B382" s="64" t="s">
        <v>554</v>
      </c>
      <c r="C382" s="37">
        <v>4301060322</v>
      </c>
      <c r="D382" s="458">
        <v>4607091389357</v>
      </c>
      <c r="E382" s="458"/>
      <c r="F382" s="63">
        <v>1.3</v>
      </c>
      <c r="G382" s="38">
        <v>6</v>
      </c>
      <c r="H382" s="63">
        <v>7.8</v>
      </c>
      <c r="I382" s="63">
        <v>8.2799999999999994</v>
      </c>
      <c r="J382" s="38">
        <v>56</v>
      </c>
      <c r="K382" s="38" t="s">
        <v>114</v>
      </c>
      <c r="L382" s="39" t="s">
        <v>80</v>
      </c>
      <c r="M382" s="39"/>
      <c r="N382" s="38">
        <v>40</v>
      </c>
      <c r="O38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460"/>
      <c r="Q382" s="460"/>
      <c r="R382" s="460"/>
      <c r="S382" s="461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IFERROR(IF(X382=0,"",ROUNDUP(X382/H382,0)*0.02175),"")</f>
        <v/>
      </c>
      <c r="Z382" s="69" t="s">
        <v>48</v>
      </c>
      <c r="AA382" s="70" t="s">
        <v>48</v>
      </c>
      <c r="AE382" s="80"/>
      <c r="BB382" s="301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x14ac:dyDescent="0.2">
      <c r="A383" s="466"/>
      <c r="B383" s="466"/>
      <c r="C383" s="466"/>
      <c r="D383" s="466"/>
      <c r="E383" s="466"/>
      <c r="F383" s="466"/>
      <c r="G383" s="466"/>
      <c r="H383" s="466"/>
      <c r="I383" s="466"/>
      <c r="J383" s="466"/>
      <c r="K383" s="466"/>
      <c r="L383" s="466"/>
      <c r="M383" s="466"/>
      <c r="N383" s="467"/>
      <c r="O383" s="463" t="s">
        <v>43</v>
      </c>
      <c r="P383" s="464"/>
      <c r="Q383" s="464"/>
      <c r="R383" s="464"/>
      <c r="S383" s="464"/>
      <c r="T383" s="464"/>
      <c r="U383" s="465"/>
      <c r="V383" s="43" t="s">
        <v>42</v>
      </c>
      <c r="W383" s="44">
        <f>IFERROR(W382/H382,"0")</f>
        <v>0</v>
      </c>
      <c r="X383" s="44">
        <f>IFERROR(X382/H382,"0")</f>
        <v>0</v>
      </c>
      <c r="Y383" s="44">
        <f>IFERROR(IF(Y382="",0,Y382),"0")</f>
        <v>0</v>
      </c>
      <c r="Z383" s="68"/>
      <c r="AA383" s="68"/>
    </row>
    <row r="384" spans="1:67" x14ac:dyDescent="0.2">
      <c r="A384" s="466"/>
      <c r="B384" s="466"/>
      <c r="C384" s="466"/>
      <c r="D384" s="466"/>
      <c r="E384" s="466"/>
      <c r="F384" s="466"/>
      <c r="G384" s="466"/>
      <c r="H384" s="466"/>
      <c r="I384" s="466"/>
      <c r="J384" s="466"/>
      <c r="K384" s="466"/>
      <c r="L384" s="466"/>
      <c r="M384" s="466"/>
      <c r="N384" s="467"/>
      <c r="O384" s="463" t="s">
        <v>43</v>
      </c>
      <c r="P384" s="464"/>
      <c r="Q384" s="464"/>
      <c r="R384" s="464"/>
      <c r="S384" s="464"/>
      <c r="T384" s="464"/>
      <c r="U384" s="465"/>
      <c r="V384" s="43" t="s">
        <v>0</v>
      </c>
      <c r="W384" s="44">
        <f>IFERROR(SUM(W382:W382),"0")</f>
        <v>0</v>
      </c>
      <c r="X384" s="44">
        <f>IFERROR(SUM(X382:X382),"0")</f>
        <v>0</v>
      </c>
      <c r="Y384" s="43"/>
      <c r="Z384" s="68"/>
      <c r="AA384" s="68"/>
    </row>
    <row r="385" spans="1:67" ht="27.75" customHeight="1" x14ac:dyDescent="0.2">
      <c r="A385" s="455" t="s">
        <v>555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55"/>
      <c r="AA385" s="55"/>
    </row>
    <row r="386" spans="1:67" ht="16.5" customHeight="1" x14ac:dyDescent="0.25">
      <c r="A386" s="456" t="s">
        <v>556</v>
      </c>
      <c r="B386" s="456"/>
      <c r="C386" s="456"/>
      <c r="D386" s="456"/>
      <c r="E386" s="456"/>
      <c r="F386" s="456"/>
      <c r="G386" s="456"/>
      <c r="H386" s="456"/>
      <c r="I386" s="456"/>
      <c r="J386" s="456"/>
      <c r="K386" s="456"/>
      <c r="L386" s="456"/>
      <c r="M386" s="456"/>
      <c r="N386" s="456"/>
      <c r="O386" s="456"/>
      <c r="P386" s="456"/>
      <c r="Q386" s="456"/>
      <c r="R386" s="456"/>
      <c r="S386" s="456"/>
      <c r="T386" s="456"/>
      <c r="U386" s="456"/>
      <c r="V386" s="456"/>
      <c r="W386" s="456"/>
      <c r="X386" s="456"/>
      <c r="Y386" s="456"/>
      <c r="Z386" s="66"/>
      <c r="AA386" s="66"/>
    </row>
    <row r="387" spans="1:67" ht="14.25" customHeight="1" x14ac:dyDescent="0.25">
      <c r="A387" s="457" t="s">
        <v>118</v>
      </c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7"/>
      <c r="O387" s="457"/>
      <c r="P387" s="457"/>
      <c r="Q387" s="457"/>
      <c r="R387" s="457"/>
      <c r="S387" s="457"/>
      <c r="T387" s="457"/>
      <c r="U387" s="457"/>
      <c r="V387" s="457"/>
      <c r="W387" s="457"/>
      <c r="X387" s="457"/>
      <c r="Y387" s="457"/>
      <c r="Z387" s="67"/>
      <c r="AA387" s="67"/>
    </row>
    <row r="388" spans="1:67" ht="27" customHeight="1" x14ac:dyDescent="0.25">
      <c r="A388" s="64" t="s">
        <v>557</v>
      </c>
      <c r="B388" s="64" t="s">
        <v>558</v>
      </c>
      <c r="C388" s="37">
        <v>4301011428</v>
      </c>
      <c r="D388" s="458">
        <v>4607091389708</v>
      </c>
      <c r="E388" s="458"/>
      <c r="F388" s="63">
        <v>0.45</v>
      </c>
      <c r="G388" s="38">
        <v>6</v>
      </c>
      <c r="H388" s="63">
        <v>2.7</v>
      </c>
      <c r="I388" s="63">
        <v>2.9</v>
      </c>
      <c r="J388" s="38">
        <v>156</v>
      </c>
      <c r="K388" s="38" t="s">
        <v>81</v>
      </c>
      <c r="L388" s="39" t="s">
        <v>113</v>
      </c>
      <c r="M388" s="39"/>
      <c r="N388" s="38">
        <v>50</v>
      </c>
      <c r="O388" s="6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460"/>
      <c r="Q388" s="460"/>
      <c r="R388" s="460"/>
      <c r="S388" s="461"/>
      <c r="T388" s="40" t="s">
        <v>48</v>
      </c>
      <c r="U388" s="40" t="s">
        <v>48</v>
      </c>
      <c r="V388" s="41" t="s">
        <v>0</v>
      </c>
      <c r="W388" s="59">
        <v>0</v>
      </c>
      <c r="X388" s="56">
        <f>IFERROR(IF(W388="",0,CEILING((W388/$H388),1)*$H388),"")</f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80"/>
      <c r="BB388" s="302" t="s">
        <v>67</v>
      </c>
      <c r="BL388" s="80">
        <f>IFERROR(W388*I388/H388,"0")</f>
        <v>0</v>
      </c>
      <c r="BM388" s="80">
        <f>IFERROR(X388*I388/H388,"0")</f>
        <v>0</v>
      </c>
      <c r="BN388" s="80">
        <f>IFERROR(1/J388*(W388/H388),"0")</f>
        <v>0</v>
      </c>
      <c r="BO388" s="80">
        <f>IFERROR(1/J388*(X388/H388),"0")</f>
        <v>0</v>
      </c>
    </row>
    <row r="389" spans="1:67" ht="27" customHeight="1" x14ac:dyDescent="0.25">
      <c r="A389" s="64" t="s">
        <v>559</v>
      </c>
      <c r="B389" s="64" t="s">
        <v>560</v>
      </c>
      <c r="C389" s="37">
        <v>4301011427</v>
      </c>
      <c r="D389" s="458">
        <v>4607091389692</v>
      </c>
      <c r="E389" s="458"/>
      <c r="F389" s="63">
        <v>0.45</v>
      </c>
      <c r="G389" s="38">
        <v>6</v>
      </c>
      <c r="H389" s="63">
        <v>2.7</v>
      </c>
      <c r="I389" s="63">
        <v>2.9</v>
      </c>
      <c r="J389" s="38">
        <v>156</v>
      </c>
      <c r="K389" s="38" t="s">
        <v>81</v>
      </c>
      <c r="L389" s="39" t="s">
        <v>113</v>
      </c>
      <c r="M389" s="39"/>
      <c r="N389" s="38">
        <v>50</v>
      </c>
      <c r="O389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460"/>
      <c r="Q389" s="460"/>
      <c r="R389" s="460"/>
      <c r="S389" s="461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303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x14ac:dyDescent="0.2">
      <c r="A390" s="466"/>
      <c r="B390" s="466"/>
      <c r="C390" s="466"/>
      <c r="D390" s="466"/>
      <c r="E390" s="466"/>
      <c r="F390" s="466"/>
      <c r="G390" s="466"/>
      <c r="H390" s="466"/>
      <c r="I390" s="466"/>
      <c r="J390" s="466"/>
      <c r="K390" s="466"/>
      <c r="L390" s="466"/>
      <c r="M390" s="466"/>
      <c r="N390" s="467"/>
      <c r="O390" s="463" t="s">
        <v>43</v>
      </c>
      <c r="P390" s="464"/>
      <c r="Q390" s="464"/>
      <c r="R390" s="464"/>
      <c r="S390" s="464"/>
      <c r="T390" s="464"/>
      <c r="U390" s="465"/>
      <c r="V390" s="43" t="s">
        <v>42</v>
      </c>
      <c r="W390" s="44">
        <f>IFERROR(W388/H388,"0")+IFERROR(W389/H389,"0")</f>
        <v>0</v>
      </c>
      <c r="X390" s="44">
        <f>IFERROR(X388/H388,"0")+IFERROR(X389/H389,"0")</f>
        <v>0</v>
      </c>
      <c r="Y390" s="44">
        <f>IFERROR(IF(Y388="",0,Y388),"0")+IFERROR(IF(Y389="",0,Y389),"0")</f>
        <v>0</v>
      </c>
      <c r="Z390" s="68"/>
      <c r="AA390" s="68"/>
    </row>
    <row r="391" spans="1:67" x14ac:dyDescent="0.2">
      <c r="A391" s="466"/>
      <c r="B391" s="466"/>
      <c r="C391" s="466"/>
      <c r="D391" s="466"/>
      <c r="E391" s="466"/>
      <c r="F391" s="466"/>
      <c r="G391" s="466"/>
      <c r="H391" s="466"/>
      <c r="I391" s="466"/>
      <c r="J391" s="466"/>
      <c r="K391" s="466"/>
      <c r="L391" s="466"/>
      <c r="M391" s="466"/>
      <c r="N391" s="467"/>
      <c r="O391" s="463" t="s">
        <v>43</v>
      </c>
      <c r="P391" s="464"/>
      <c r="Q391" s="464"/>
      <c r="R391" s="464"/>
      <c r="S391" s="464"/>
      <c r="T391" s="464"/>
      <c r="U391" s="465"/>
      <c r="V391" s="43" t="s">
        <v>0</v>
      </c>
      <c r="W391" s="44">
        <f>IFERROR(SUM(W388:W389),"0")</f>
        <v>0</v>
      </c>
      <c r="X391" s="44">
        <f>IFERROR(SUM(X388:X389),"0")</f>
        <v>0</v>
      </c>
      <c r="Y391" s="43"/>
      <c r="Z391" s="68"/>
      <c r="AA391" s="68"/>
    </row>
    <row r="392" spans="1:67" ht="14.25" customHeight="1" x14ac:dyDescent="0.25">
      <c r="A392" s="457" t="s">
        <v>77</v>
      </c>
      <c r="B392" s="457"/>
      <c r="C392" s="457"/>
      <c r="D392" s="457"/>
      <c r="E392" s="457"/>
      <c r="F392" s="457"/>
      <c r="G392" s="457"/>
      <c r="H392" s="457"/>
      <c r="I392" s="457"/>
      <c r="J392" s="457"/>
      <c r="K392" s="457"/>
      <c r="L392" s="457"/>
      <c r="M392" s="457"/>
      <c r="N392" s="457"/>
      <c r="O392" s="457"/>
      <c r="P392" s="457"/>
      <c r="Q392" s="457"/>
      <c r="R392" s="457"/>
      <c r="S392" s="457"/>
      <c r="T392" s="457"/>
      <c r="U392" s="457"/>
      <c r="V392" s="457"/>
      <c r="W392" s="457"/>
      <c r="X392" s="457"/>
      <c r="Y392" s="457"/>
      <c r="Z392" s="67"/>
      <c r="AA392" s="67"/>
    </row>
    <row r="393" spans="1:67" ht="27" customHeight="1" x14ac:dyDescent="0.25">
      <c r="A393" s="64" t="s">
        <v>561</v>
      </c>
      <c r="B393" s="64" t="s">
        <v>562</v>
      </c>
      <c r="C393" s="37">
        <v>4301031177</v>
      </c>
      <c r="D393" s="458">
        <v>4607091389753</v>
      </c>
      <c r="E393" s="458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6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460"/>
      <c r="Q393" s="460"/>
      <c r="R393" s="460"/>
      <c r="S393" s="461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ref="X393:X405" si="76"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ref="BL393:BL405" si="77">IFERROR(W393*I393/H393,"0")</f>
        <v>0</v>
      </c>
      <c r="BM393" s="80">
        <f t="shared" ref="BM393:BM405" si="78">IFERROR(X393*I393/H393,"0")</f>
        <v>0</v>
      </c>
      <c r="BN393" s="80">
        <f t="shared" ref="BN393:BN405" si="79">IFERROR(1/J393*(W393/H393),"0")</f>
        <v>0</v>
      </c>
      <c r="BO393" s="80">
        <f t="shared" ref="BO393:BO405" si="80">IFERROR(1/J393*(X393/H393),"0")</f>
        <v>0</v>
      </c>
    </row>
    <row r="394" spans="1:67" ht="27" customHeight="1" x14ac:dyDescent="0.25">
      <c r="A394" s="64" t="s">
        <v>563</v>
      </c>
      <c r="B394" s="64" t="s">
        <v>564</v>
      </c>
      <c r="C394" s="37">
        <v>4301031174</v>
      </c>
      <c r="D394" s="458">
        <v>4607091389760</v>
      </c>
      <c r="E394" s="458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45</v>
      </c>
      <c r="O394" s="6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460"/>
      <c r="Q394" s="460"/>
      <c r="R394" s="460"/>
      <c r="S394" s="461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27" customHeight="1" x14ac:dyDescent="0.25">
      <c r="A395" s="64" t="s">
        <v>565</v>
      </c>
      <c r="B395" s="64" t="s">
        <v>566</v>
      </c>
      <c r="C395" s="37">
        <v>4301031175</v>
      </c>
      <c r="D395" s="458">
        <v>4607091389746</v>
      </c>
      <c r="E395" s="458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6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460"/>
      <c r="Q395" s="460"/>
      <c r="R395" s="460"/>
      <c r="S395" s="46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567</v>
      </c>
      <c r="B396" s="64" t="s">
        <v>568</v>
      </c>
      <c r="C396" s="37">
        <v>4301031236</v>
      </c>
      <c r="D396" s="458">
        <v>4680115882928</v>
      </c>
      <c r="E396" s="458"/>
      <c r="F396" s="63">
        <v>0.28000000000000003</v>
      </c>
      <c r="G396" s="38">
        <v>6</v>
      </c>
      <c r="H396" s="63">
        <v>1.68</v>
      </c>
      <c r="I396" s="63">
        <v>2.6</v>
      </c>
      <c r="J396" s="38">
        <v>156</v>
      </c>
      <c r="K396" s="38" t="s">
        <v>81</v>
      </c>
      <c r="L396" s="39" t="s">
        <v>80</v>
      </c>
      <c r="M396" s="39"/>
      <c r="N396" s="38">
        <v>35</v>
      </c>
      <c r="O396" s="6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460"/>
      <c r="Q396" s="460"/>
      <c r="R396" s="460"/>
      <c r="S396" s="46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27" customHeight="1" x14ac:dyDescent="0.25">
      <c r="A397" s="64" t="s">
        <v>569</v>
      </c>
      <c r="B397" s="64" t="s">
        <v>570</v>
      </c>
      <c r="C397" s="37">
        <v>4301031257</v>
      </c>
      <c r="D397" s="458">
        <v>4680115883147</v>
      </c>
      <c r="E397" s="458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60"/>
      <c r="Q397" s="460"/>
      <c r="R397" s="460"/>
      <c r="S397" s="46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ref="Y397:Y405" si="81">IFERROR(IF(X397=0,"",ROUNDUP(X397/H397,0)*0.00502),"")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571</v>
      </c>
      <c r="B398" s="64" t="s">
        <v>572</v>
      </c>
      <c r="C398" s="37">
        <v>4301031178</v>
      </c>
      <c r="D398" s="458">
        <v>4607091384338</v>
      </c>
      <c r="E398" s="458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60"/>
      <c r="Q398" s="460"/>
      <c r="R398" s="460"/>
      <c r="S398" s="46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37.5" customHeight="1" x14ac:dyDescent="0.25">
      <c r="A399" s="64" t="s">
        <v>573</v>
      </c>
      <c r="B399" s="64" t="s">
        <v>574</v>
      </c>
      <c r="C399" s="37">
        <v>4301031254</v>
      </c>
      <c r="D399" s="458">
        <v>4680115883154</v>
      </c>
      <c r="E399" s="458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460"/>
      <c r="Q399" s="460"/>
      <c r="R399" s="460"/>
      <c r="S399" s="46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37.5" customHeight="1" x14ac:dyDescent="0.25">
      <c r="A400" s="64" t="s">
        <v>575</v>
      </c>
      <c r="B400" s="64" t="s">
        <v>576</v>
      </c>
      <c r="C400" s="37">
        <v>4301031171</v>
      </c>
      <c r="D400" s="458">
        <v>4607091389524</v>
      </c>
      <c r="E400" s="458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460"/>
      <c r="Q400" s="460"/>
      <c r="R400" s="460"/>
      <c r="S400" s="46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577</v>
      </c>
      <c r="B401" s="64" t="s">
        <v>578</v>
      </c>
      <c r="C401" s="37">
        <v>4301031258</v>
      </c>
      <c r="D401" s="458">
        <v>4680115883161</v>
      </c>
      <c r="E401" s="45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60"/>
      <c r="Q401" s="460"/>
      <c r="R401" s="460"/>
      <c r="S401" s="46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579</v>
      </c>
      <c r="B402" s="64" t="s">
        <v>580</v>
      </c>
      <c r="C402" s="37">
        <v>4301031170</v>
      </c>
      <c r="D402" s="458">
        <v>4607091384345</v>
      </c>
      <c r="E402" s="45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460"/>
      <c r="Q402" s="460"/>
      <c r="R402" s="460"/>
      <c r="S402" s="46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582</v>
      </c>
      <c r="C403" s="37">
        <v>4301031256</v>
      </c>
      <c r="D403" s="458">
        <v>4680115883178</v>
      </c>
      <c r="E403" s="458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60"/>
      <c r="Q403" s="460"/>
      <c r="R403" s="460"/>
      <c r="S403" s="46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6"/>
        <v>0</v>
      </c>
      <c r="Y403" s="42" t="str">
        <f t="shared" si="81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583</v>
      </c>
      <c r="B404" s="64" t="s">
        <v>584</v>
      </c>
      <c r="C404" s="37">
        <v>4301031172</v>
      </c>
      <c r="D404" s="458">
        <v>4607091389531</v>
      </c>
      <c r="E404" s="458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7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60"/>
      <c r="Q404" s="460"/>
      <c r="R404" s="460"/>
      <c r="S404" s="461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6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586</v>
      </c>
      <c r="C405" s="37">
        <v>4301031255</v>
      </c>
      <c r="D405" s="458">
        <v>4680115883185</v>
      </c>
      <c r="E405" s="458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7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460"/>
      <c r="Q405" s="460"/>
      <c r="R405" s="460"/>
      <c r="S405" s="461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6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x14ac:dyDescent="0.2">
      <c r="A406" s="466"/>
      <c r="B406" s="466"/>
      <c r="C406" s="466"/>
      <c r="D406" s="466"/>
      <c r="E406" s="466"/>
      <c r="F406" s="466"/>
      <c r="G406" s="466"/>
      <c r="H406" s="466"/>
      <c r="I406" s="466"/>
      <c r="J406" s="466"/>
      <c r="K406" s="466"/>
      <c r="L406" s="466"/>
      <c r="M406" s="466"/>
      <c r="N406" s="467"/>
      <c r="O406" s="463" t="s">
        <v>43</v>
      </c>
      <c r="P406" s="464"/>
      <c r="Q406" s="464"/>
      <c r="R406" s="464"/>
      <c r="S406" s="464"/>
      <c r="T406" s="464"/>
      <c r="U406" s="465"/>
      <c r="V406" s="43" t="s">
        <v>42</v>
      </c>
      <c r="W406" s="44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4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68"/>
      <c r="AA406" s="68"/>
    </row>
    <row r="407" spans="1:67" x14ac:dyDescent="0.2">
      <c r="A407" s="466"/>
      <c r="B407" s="466"/>
      <c r="C407" s="466"/>
      <c r="D407" s="466"/>
      <c r="E407" s="466"/>
      <c r="F407" s="466"/>
      <c r="G407" s="466"/>
      <c r="H407" s="466"/>
      <c r="I407" s="466"/>
      <c r="J407" s="466"/>
      <c r="K407" s="466"/>
      <c r="L407" s="466"/>
      <c r="M407" s="466"/>
      <c r="N407" s="467"/>
      <c r="O407" s="463" t="s">
        <v>43</v>
      </c>
      <c r="P407" s="464"/>
      <c r="Q407" s="464"/>
      <c r="R407" s="464"/>
      <c r="S407" s="464"/>
      <c r="T407" s="464"/>
      <c r="U407" s="465"/>
      <c r="V407" s="43" t="s">
        <v>0</v>
      </c>
      <c r="W407" s="44">
        <f>IFERROR(SUM(W393:W405),"0")</f>
        <v>0</v>
      </c>
      <c r="X407" s="44">
        <f>IFERROR(SUM(X393:X405),"0")</f>
        <v>0</v>
      </c>
      <c r="Y407" s="43"/>
      <c r="Z407" s="68"/>
      <c r="AA407" s="68"/>
    </row>
    <row r="408" spans="1:67" ht="14.25" customHeight="1" x14ac:dyDescent="0.25">
      <c r="A408" s="457" t="s">
        <v>85</v>
      </c>
      <c r="B408" s="457"/>
      <c r="C408" s="457"/>
      <c r="D408" s="457"/>
      <c r="E408" s="457"/>
      <c r="F408" s="457"/>
      <c r="G408" s="457"/>
      <c r="H408" s="457"/>
      <c r="I408" s="457"/>
      <c r="J408" s="457"/>
      <c r="K408" s="457"/>
      <c r="L408" s="457"/>
      <c r="M408" s="457"/>
      <c r="N408" s="457"/>
      <c r="O408" s="457"/>
      <c r="P408" s="457"/>
      <c r="Q408" s="457"/>
      <c r="R408" s="457"/>
      <c r="S408" s="457"/>
      <c r="T408" s="457"/>
      <c r="U408" s="457"/>
      <c r="V408" s="457"/>
      <c r="W408" s="457"/>
      <c r="X408" s="457"/>
      <c r="Y408" s="457"/>
      <c r="Z408" s="67"/>
      <c r="AA408" s="67"/>
    </row>
    <row r="409" spans="1:67" ht="27" customHeight="1" x14ac:dyDescent="0.25">
      <c r="A409" s="64" t="s">
        <v>587</v>
      </c>
      <c r="B409" s="64" t="s">
        <v>588</v>
      </c>
      <c r="C409" s="37">
        <v>4301051258</v>
      </c>
      <c r="D409" s="458">
        <v>4607091389685</v>
      </c>
      <c r="E409" s="458"/>
      <c r="F409" s="63">
        <v>1.3</v>
      </c>
      <c r="G409" s="38">
        <v>6</v>
      </c>
      <c r="H409" s="63">
        <v>7.8</v>
      </c>
      <c r="I409" s="63">
        <v>8.3460000000000001</v>
      </c>
      <c r="J409" s="38">
        <v>56</v>
      </c>
      <c r="K409" s="38" t="s">
        <v>114</v>
      </c>
      <c r="L409" s="39" t="s">
        <v>133</v>
      </c>
      <c r="M409" s="39"/>
      <c r="N409" s="38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460"/>
      <c r="Q409" s="460"/>
      <c r="R409" s="460"/>
      <c r="S409" s="461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IFERROR(IF(X409=0,"",ROUNDUP(X409/H409,0)*0.02175),"")</f>
        <v/>
      </c>
      <c r="Z409" s="69" t="s">
        <v>48</v>
      </c>
      <c r="AA409" s="70" t="s">
        <v>48</v>
      </c>
      <c r="AE409" s="80"/>
      <c r="BB409" s="317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ht="27" customHeight="1" x14ac:dyDescent="0.25">
      <c r="A410" s="64" t="s">
        <v>589</v>
      </c>
      <c r="B410" s="64" t="s">
        <v>590</v>
      </c>
      <c r="C410" s="37">
        <v>4301051431</v>
      </c>
      <c r="D410" s="458">
        <v>4607091389654</v>
      </c>
      <c r="E410" s="458"/>
      <c r="F410" s="63">
        <v>0.33</v>
      </c>
      <c r="G410" s="38">
        <v>6</v>
      </c>
      <c r="H410" s="63">
        <v>1.98</v>
      </c>
      <c r="I410" s="63">
        <v>2.258</v>
      </c>
      <c r="J410" s="38">
        <v>156</v>
      </c>
      <c r="K410" s="38" t="s">
        <v>81</v>
      </c>
      <c r="L410" s="39" t="s">
        <v>133</v>
      </c>
      <c r="M410" s="39"/>
      <c r="N410" s="38">
        <v>45</v>
      </c>
      <c r="O410" s="7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460"/>
      <c r="Q410" s="460"/>
      <c r="R410" s="460"/>
      <c r="S410" s="461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IFERROR(IF(X410=0,"",ROUNDUP(X410/H410,0)*0.00753),"")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591</v>
      </c>
      <c r="B411" s="64" t="s">
        <v>592</v>
      </c>
      <c r="C411" s="37">
        <v>4301051284</v>
      </c>
      <c r="D411" s="458">
        <v>4607091384352</v>
      </c>
      <c r="E411" s="458"/>
      <c r="F411" s="63">
        <v>0.6</v>
      </c>
      <c r="G411" s="38">
        <v>4</v>
      </c>
      <c r="H411" s="63">
        <v>2.4</v>
      </c>
      <c r="I411" s="63">
        <v>2.6459999999999999</v>
      </c>
      <c r="J411" s="38">
        <v>120</v>
      </c>
      <c r="K411" s="38" t="s">
        <v>81</v>
      </c>
      <c r="L411" s="39" t="s">
        <v>133</v>
      </c>
      <c r="M411" s="39"/>
      <c r="N411" s="38">
        <v>45</v>
      </c>
      <c r="O411" s="7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460"/>
      <c r="Q411" s="460"/>
      <c r="R411" s="460"/>
      <c r="S411" s="461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IFERROR(IF(X411=0,"",ROUNDUP(X411/H411,0)*0.00937),"")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66"/>
      <c r="B412" s="466"/>
      <c r="C412" s="466"/>
      <c r="D412" s="466"/>
      <c r="E412" s="466"/>
      <c r="F412" s="466"/>
      <c r="G412" s="466"/>
      <c r="H412" s="466"/>
      <c r="I412" s="466"/>
      <c r="J412" s="466"/>
      <c r="K412" s="466"/>
      <c r="L412" s="466"/>
      <c r="M412" s="466"/>
      <c r="N412" s="467"/>
      <c r="O412" s="463" t="s">
        <v>43</v>
      </c>
      <c r="P412" s="464"/>
      <c r="Q412" s="464"/>
      <c r="R412" s="464"/>
      <c r="S412" s="464"/>
      <c r="T412" s="464"/>
      <c r="U412" s="465"/>
      <c r="V412" s="43" t="s">
        <v>42</v>
      </c>
      <c r="W412" s="44">
        <f>IFERROR(W409/H409,"0")+IFERROR(W410/H410,"0")+IFERROR(W411/H411,"0")</f>
        <v>0</v>
      </c>
      <c r="X412" s="44">
        <f>IFERROR(X409/H409,"0")+IFERROR(X410/H410,"0")+IFERROR(X411/H411,"0")</f>
        <v>0</v>
      </c>
      <c r="Y412" s="44">
        <f>IFERROR(IF(Y409="",0,Y409),"0")+IFERROR(IF(Y410="",0,Y410),"0")+IFERROR(IF(Y411="",0,Y411),"0")</f>
        <v>0</v>
      </c>
      <c r="Z412" s="68"/>
      <c r="AA412" s="68"/>
    </row>
    <row r="413" spans="1:67" x14ac:dyDescent="0.2">
      <c r="A413" s="466"/>
      <c r="B413" s="466"/>
      <c r="C413" s="466"/>
      <c r="D413" s="466"/>
      <c r="E413" s="466"/>
      <c r="F413" s="466"/>
      <c r="G413" s="466"/>
      <c r="H413" s="466"/>
      <c r="I413" s="466"/>
      <c r="J413" s="466"/>
      <c r="K413" s="466"/>
      <c r="L413" s="466"/>
      <c r="M413" s="466"/>
      <c r="N413" s="467"/>
      <c r="O413" s="463" t="s">
        <v>43</v>
      </c>
      <c r="P413" s="464"/>
      <c r="Q413" s="464"/>
      <c r="R413" s="464"/>
      <c r="S413" s="464"/>
      <c r="T413" s="464"/>
      <c r="U413" s="465"/>
      <c r="V413" s="43" t="s">
        <v>0</v>
      </c>
      <c r="W413" s="44">
        <f>IFERROR(SUM(W409:W411),"0")</f>
        <v>0</v>
      </c>
      <c r="X413" s="44">
        <f>IFERROR(SUM(X409:X411),"0")</f>
        <v>0</v>
      </c>
      <c r="Y413" s="43"/>
      <c r="Z413" s="68"/>
      <c r="AA413" s="68"/>
    </row>
    <row r="414" spans="1:67" ht="14.25" customHeight="1" x14ac:dyDescent="0.25">
      <c r="A414" s="457" t="s">
        <v>218</v>
      </c>
      <c r="B414" s="457"/>
      <c r="C414" s="457"/>
      <c r="D414" s="457"/>
      <c r="E414" s="457"/>
      <c r="F414" s="457"/>
      <c r="G414" s="457"/>
      <c r="H414" s="457"/>
      <c r="I414" s="457"/>
      <c r="J414" s="457"/>
      <c r="K414" s="457"/>
      <c r="L414" s="457"/>
      <c r="M414" s="457"/>
      <c r="N414" s="457"/>
      <c r="O414" s="457"/>
      <c r="P414" s="457"/>
      <c r="Q414" s="457"/>
      <c r="R414" s="457"/>
      <c r="S414" s="457"/>
      <c r="T414" s="457"/>
      <c r="U414" s="457"/>
      <c r="V414" s="457"/>
      <c r="W414" s="457"/>
      <c r="X414" s="457"/>
      <c r="Y414" s="457"/>
      <c r="Z414" s="67"/>
      <c r="AA414" s="67"/>
    </row>
    <row r="415" spans="1:67" ht="27" customHeight="1" x14ac:dyDescent="0.25">
      <c r="A415" s="64" t="s">
        <v>593</v>
      </c>
      <c r="B415" s="64" t="s">
        <v>594</v>
      </c>
      <c r="C415" s="37">
        <v>4301060352</v>
      </c>
      <c r="D415" s="458">
        <v>4680115881648</v>
      </c>
      <c r="E415" s="458"/>
      <c r="F415" s="63">
        <v>1</v>
      </c>
      <c r="G415" s="38">
        <v>4</v>
      </c>
      <c r="H415" s="63">
        <v>4</v>
      </c>
      <c r="I415" s="63">
        <v>4.4039999999999999</v>
      </c>
      <c r="J415" s="38">
        <v>104</v>
      </c>
      <c r="K415" s="38" t="s">
        <v>114</v>
      </c>
      <c r="L415" s="39" t="s">
        <v>80</v>
      </c>
      <c r="M415" s="39"/>
      <c r="N415" s="38">
        <v>35</v>
      </c>
      <c r="O415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460"/>
      <c r="Q415" s="460"/>
      <c r="R415" s="460"/>
      <c r="S415" s="461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IFERROR(IF(X415=0,"",ROUNDUP(X415/H415,0)*0.01196),"")</f>
        <v/>
      </c>
      <c r="Z415" s="69" t="s">
        <v>48</v>
      </c>
      <c r="AA415" s="70" t="s">
        <v>48</v>
      </c>
      <c r="AE415" s="80"/>
      <c r="BB415" s="320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x14ac:dyDescent="0.2">
      <c r="A416" s="466"/>
      <c r="B416" s="466"/>
      <c r="C416" s="466"/>
      <c r="D416" s="466"/>
      <c r="E416" s="466"/>
      <c r="F416" s="466"/>
      <c r="G416" s="466"/>
      <c r="H416" s="466"/>
      <c r="I416" s="466"/>
      <c r="J416" s="466"/>
      <c r="K416" s="466"/>
      <c r="L416" s="466"/>
      <c r="M416" s="466"/>
      <c r="N416" s="467"/>
      <c r="O416" s="463" t="s">
        <v>43</v>
      </c>
      <c r="P416" s="464"/>
      <c r="Q416" s="464"/>
      <c r="R416" s="464"/>
      <c r="S416" s="464"/>
      <c r="T416" s="464"/>
      <c r="U416" s="465"/>
      <c r="V416" s="43" t="s">
        <v>42</v>
      </c>
      <c r="W416" s="44">
        <f>IFERROR(W415/H415,"0")</f>
        <v>0</v>
      </c>
      <c r="X416" s="44">
        <f>IFERROR(X415/H415,"0")</f>
        <v>0</v>
      </c>
      <c r="Y416" s="44">
        <f>IFERROR(IF(Y415="",0,Y415),"0")</f>
        <v>0</v>
      </c>
      <c r="Z416" s="68"/>
      <c r="AA416" s="68"/>
    </row>
    <row r="417" spans="1:67" x14ac:dyDescent="0.2">
      <c r="A417" s="466"/>
      <c r="B417" s="466"/>
      <c r="C417" s="466"/>
      <c r="D417" s="466"/>
      <c r="E417" s="466"/>
      <c r="F417" s="466"/>
      <c r="G417" s="466"/>
      <c r="H417" s="466"/>
      <c r="I417" s="466"/>
      <c r="J417" s="466"/>
      <c r="K417" s="466"/>
      <c r="L417" s="466"/>
      <c r="M417" s="466"/>
      <c r="N417" s="467"/>
      <c r="O417" s="463" t="s">
        <v>43</v>
      </c>
      <c r="P417" s="464"/>
      <c r="Q417" s="464"/>
      <c r="R417" s="464"/>
      <c r="S417" s="464"/>
      <c r="T417" s="464"/>
      <c r="U417" s="465"/>
      <c r="V417" s="43" t="s">
        <v>0</v>
      </c>
      <c r="W417" s="44">
        <f>IFERROR(SUM(W415:W415),"0")</f>
        <v>0</v>
      </c>
      <c r="X417" s="44">
        <f>IFERROR(SUM(X415:X415),"0")</f>
        <v>0</v>
      </c>
      <c r="Y417" s="43"/>
      <c r="Z417" s="68"/>
      <c r="AA417" s="68"/>
    </row>
    <row r="418" spans="1:67" ht="14.25" customHeight="1" x14ac:dyDescent="0.25">
      <c r="A418" s="457" t="s">
        <v>99</v>
      </c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7"/>
      <c r="O418" s="457"/>
      <c r="P418" s="457"/>
      <c r="Q418" s="457"/>
      <c r="R418" s="457"/>
      <c r="S418" s="457"/>
      <c r="T418" s="457"/>
      <c r="U418" s="457"/>
      <c r="V418" s="457"/>
      <c r="W418" s="457"/>
      <c r="X418" s="457"/>
      <c r="Y418" s="457"/>
      <c r="Z418" s="67"/>
      <c r="AA418" s="67"/>
    </row>
    <row r="419" spans="1:67" ht="27" customHeight="1" x14ac:dyDescent="0.25">
      <c r="A419" s="64" t="s">
        <v>595</v>
      </c>
      <c r="B419" s="64" t="s">
        <v>596</v>
      </c>
      <c r="C419" s="37">
        <v>4301032045</v>
      </c>
      <c r="D419" s="458">
        <v>4680115884335</v>
      </c>
      <c r="E419" s="458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598</v>
      </c>
      <c r="L419" s="39" t="s">
        <v>597</v>
      </c>
      <c r="M419" s="39"/>
      <c r="N419" s="38">
        <v>60</v>
      </c>
      <c r="O41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460"/>
      <c r="Q419" s="460"/>
      <c r="R419" s="460"/>
      <c r="S419" s="461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t="27" customHeight="1" x14ac:dyDescent="0.25">
      <c r="A420" s="64" t="s">
        <v>599</v>
      </c>
      <c r="B420" s="64" t="s">
        <v>600</v>
      </c>
      <c r="C420" s="37">
        <v>4301032047</v>
      </c>
      <c r="D420" s="458">
        <v>4680115884342</v>
      </c>
      <c r="E420" s="458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598</v>
      </c>
      <c r="L420" s="39" t="s">
        <v>597</v>
      </c>
      <c r="M420" s="39"/>
      <c r="N420" s="38">
        <v>60</v>
      </c>
      <c r="O420" s="70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460"/>
      <c r="Q420" s="460"/>
      <c r="R420" s="460"/>
      <c r="S420" s="461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601</v>
      </c>
      <c r="B421" s="64" t="s">
        <v>602</v>
      </c>
      <c r="C421" s="37">
        <v>4301170011</v>
      </c>
      <c r="D421" s="458">
        <v>4680115884113</v>
      </c>
      <c r="E421" s="458"/>
      <c r="F421" s="63">
        <v>0.11</v>
      </c>
      <c r="G421" s="38">
        <v>12</v>
      </c>
      <c r="H421" s="63">
        <v>1.32</v>
      </c>
      <c r="I421" s="63">
        <v>1.88</v>
      </c>
      <c r="J421" s="38">
        <v>200</v>
      </c>
      <c r="K421" s="38" t="s">
        <v>598</v>
      </c>
      <c r="L421" s="39" t="s">
        <v>597</v>
      </c>
      <c r="M421" s="39"/>
      <c r="N421" s="38">
        <v>150</v>
      </c>
      <c r="O421" s="7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460"/>
      <c r="Q421" s="460"/>
      <c r="R421" s="460"/>
      <c r="S421" s="461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x14ac:dyDescent="0.2">
      <c r="A422" s="466"/>
      <c r="B422" s="466"/>
      <c r="C422" s="466"/>
      <c r="D422" s="466"/>
      <c r="E422" s="466"/>
      <c r="F422" s="466"/>
      <c r="G422" s="466"/>
      <c r="H422" s="466"/>
      <c r="I422" s="466"/>
      <c r="J422" s="466"/>
      <c r="K422" s="466"/>
      <c r="L422" s="466"/>
      <c r="M422" s="466"/>
      <c r="N422" s="467"/>
      <c r="O422" s="463" t="s">
        <v>43</v>
      </c>
      <c r="P422" s="464"/>
      <c r="Q422" s="464"/>
      <c r="R422" s="464"/>
      <c r="S422" s="464"/>
      <c r="T422" s="464"/>
      <c r="U422" s="465"/>
      <c r="V422" s="43" t="s">
        <v>42</v>
      </c>
      <c r="W422" s="44">
        <f>IFERROR(W419/H419,"0")+IFERROR(W420/H420,"0")+IFERROR(W421/H421,"0")</f>
        <v>0</v>
      </c>
      <c r="X422" s="44">
        <f>IFERROR(X419/H419,"0")+IFERROR(X420/H420,"0")+IFERROR(X421/H421,"0")</f>
        <v>0</v>
      </c>
      <c r="Y422" s="44">
        <f>IFERROR(IF(Y419="",0,Y419),"0")+IFERROR(IF(Y420="",0,Y420),"0")+IFERROR(IF(Y421="",0,Y421),"0")</f>
        <v>0</v>
      </c>
      <c r="Z422" s="68"/>
      <c r="AA422" s="68"/>
    </row>
    <row r="423" spans="1:67" x14ac:dyDescent="0.2">
      <c r="A423" s="466"/>
      <c r="B423" s="466"/>
      <c r="C423" s="466"/>
      <c r="D423" s="466"/>
      <c r="E423" s="466"/>
      <c r="F423" s="466"/>
      <c r="G423" s="466"/>
      <c r="H423" s="466"/>
      <c r="I423" s="466"/>
      <c r="J423" s="466"/>
      <c r="K423" s="466"/>
      <c r="L423" s="466"/>
      <c r="M423" s="466"/>
      <c r="N423" s="467"/>
      <c r="O423" s="463" t="s">
        <v>43</v>
      </c>
      <c r="P423" s="464"/>
      <c r="Q423" s="464"/>
      <c r="R423" s="464"/>
      <c r="S423" s="464"/>
      <c r="T423" s="464"/>
      <c r="U423" s="465"/>
      <c r="V423" s="43" t="s">
        <v>0</v>
      </c>
      <c r="W423" s="44">
        <f>IFERROR(SUM(W419:W421),"0")</f>
        <v>0</v>
      </c>
      <c r="X423" s="44">
        <f>IFERROR(SUM(X419:X421),"0")</f>
        <v>0</v>
      </c>
      <c r="Y423" s="43"/>
      <c r="Z423" s="68"/>
      <c r="AA423" s="68"/>
    </row>
    <row r="424" spans="1:67" ht="16.5" customHeight="1" x14ac:dyDescent="0.25">
      <c r="A424" s="456" t="s">
        <v>603</v>
      </c>
      <c r="B424" s="456"/>
      <c r="C424" s="456"/>
      <c r="D424" s="456"/>
      <c r="E424" s="456"/>
      <c r="F424" s="456"/>
      <c r="G424" s="456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  <c r="U424" s="456"/>
      <c r="V424" s="456"/>
      <c r="W424" s="456"/>
      <c r="X424" s="456"/>
      <c r="Y424" s="456"/>
      <c r="Z424" s="66"/>
      <c r="AA424" s="66"/>
    </row>
    <row r="425" spans="1:67" ht="14.25" customHeight="1" x14ac:dyDescent="0.25">
      <c r="A425" s="457" t="s">
        <v>110</v>
      </c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7"/>
      <c r="O425" s="457"/>
      <c r="P425" s="457"/>
      <c r="Q425" s="457"/>
      <c r="R425" s="457"/>
      <c r="S425" s="457"/>
      <c r="T425" s="457"/>
      <c r="U425" s="457"/>
      <c r="V425" s="457"/>
      <c r="W425" s="457"/>
      <c r="X425" s="457"/>
      <c r="Y425" s="457"/>
      <c r="Z425" s="67"/>
      <c r="AA425" s="67"/>
    </row>
    <row r="426" spans="1:67" ht="27" customHeight="1" x14ac:dyDescent="0.25">
      <c r="A426" s="64" t="s">
        <v>604</v>
      </c>
      <c r="B426" s="64" t="s">
        <v>605</v>
      </c>
      <c r="C426" s="37">
        <v>4301020214</v>
      </c>
      <c r="D426" s="458">
        <v>4607091389388</v>
      </c>
      <c r="E426" s="458"/>
      <c r="F426" s="63">
        <v>1.3</v>
      </c>
      <c r="G426" s="38">
        <v>4</v>
      </c>
      <c r="H426" s="63">
        <v>5.2</v>
      </c>
      <c r="I426" s="63">
        <v>5.6079999999999997</v>
      </c>
      <c r="J426" s="38">
        <v>104</v>
      </c>
      <c r="K426" s="38" t="s">
        <v>114</v>
      </c>
      <c r="L426" s="39" t="s">
        <v>113</v>
      </c>
      <c r="M426" s="39"/>
      <c r="N426" s="38">
        <v>35</v>
      </c>
      <c r="O426" s="7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460"/>
      <c r="Q426" s="460"/>
      <c r="R426" s="460"/>
      <c r="S426" s="461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IFERROR(IF(X426=0,"",ROUNDUP(X426/H426,0)*0.01196),"")</f>
        <v/>
      </c>
      <c r="Z426" s="69" t="s">
        <v>48</v>
      </c>
      <c r="AA426" s="70" t="s">
        <v>48</v>
      </c>
      <c r="AE426" s="80"/>
      <c r="BB426" s="324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606</v>
      </c>
      <c r="B427" s="64" t="s">
        <v>607</v>
      </c>
      <c r="C427" s="37">
        <v>4301020185</v>
      </c>
      <c r="D427" s="458">
        <v>4607091389364</v>
      </c>
      <c r="E427" s="458"/>
      <c r="F427" s="63">
        <v>0.42</v>
      </c>
      <c r="G427" s="38">
        <v>6</v>
      </c>
      <c r="H427" s="63">
        <v>2.52</v>
      </c>
      <c r="I427" s="63">
        <v>2.75</v>
      </c>
      <c r="J427" s="38">
        <v>156</v>
      </c>
      <c r="K427" s="38" t="s">
        <v>81</v>
      </c>
      <c r="L427" s="39" t="s">
        <v>133</v>
      </c>
      <c r="M427" s="39"/>
      <c r="N427" s="38">
        <v>35</v>
      </c>
      <c r="O427" s="7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460"/>
      <c r="Q427" s="460"/>
      <c r="R427" s="460"/>
      <c r="S427" s="461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66"/>
      <c r="B428" s="466"/>
      <c r="C428" s="466"/>
      <c r="D428" s="466"/>
      <c r="E428" s="466"/>
      <c r="F428" s="466"/>
      <c r="G428" s="466"/>
      <c r="H428" s="466"/>
      <c r="I428" s="466"/>
      <c r="J428" s="466"/>
      <c r="K428" s="466"/>
      <c r="L428" s="466"/>
      <c r="M428" s="466"/>
      <c r="N428" s="467"/>
      <c r="O428" s="463" t="s">
        <v>43</v>
      </c>
      <c r="P428" s="464"/>
      <c r="Q428" s="464"/>
      <c r="R428" s="464"/>
      <c r="S428" s="464"/>
      <c r="T428" s="464"/>
      <c r="U428" s="465"/>
      <c r="V428" s="43" t="s">
        <v>42</v>
      </c>
      <c r="W428" s="44">
        <f>IFERROR(W426/H426,"0")+IFERROR(W427/H427,"0")</f>
        <v>0</v>
      </c>
      <c r="X428" s="44">
        <f>IFERROR(X426/H426,"0")+IFERROR(X427/H427,"0")</f>
        <v>0</v>
      </c>
      <c r="Y428" s="44">
        <f>IFERROR(IF(Y426="",0,Y426),"0")+IFERROR(IF(Y427="",0,Y427),"0")</f>
        <v>0</v>
      </c>
      <c r="Z428" s="68"/>
      <c r="AA428" s="68"/>
    </row>
    <row r="429" spans="1:67" x14ac:dyDescent="0.2">
      <c r="A429" s="466"/>
      <c r="B429" s="466"/>
      <c r="C429" s="466"/>
      <c r="D429" s="466"/>
      <c r="E429" s="466"/>
      <c r="F429" s="466"/>
      <c r="G429" s="466"/>
      <c r="H429" s="466"/>
      <c r="I429" s="466"/>
      <c r="J429" s="466"/>
      <c r="K429" s="466"/>
      <c r="L429" s="466"/>
      <c r="M429" s="466"/>
      <c r="N429" s="467"/>
      <c r="O429" s="463" t="s">
        <v>43</v>
      </c>
      <c r="P429" s="464"/>
      <c r="Q429" s="464"/>
      <c r="R429" s="464"/>
      <c r="S429" s="464"/>
      <c r="T429" s="464"/>
      <c r="U429" s="465"/>
      <c r="V429" s="43" t="s">
        <v>0</v>
      </c>
      <c r="W429" s="44">
        <f>IFERROR(SUM(W426:W427),"0")</f>
        <v>0</v>
      </c>
      <c r="X429" s="44">
        <f>IFERROR(SUM(X426:X427),"0")</f>
        <v>0</v>
      </c>
      <c r="Y429" s="43"/>
      <c r="Z429" s="68"/>
      <c r="AA429" s="68"/>
    </row>
    <row r="430" spans="1:67" ht="14.25" customHeight="1" x14ac:dyDescent="0.25">
      <c r="A430" s="457" t="s">
        <v>77</v>
      </c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67"/>
      <c r="AA430" s="67"/>
    </row>
    <row r="431" spans="1:67" ht="27" customHeight="1" x14ac:dyDescent="0.25">
      <c r="A431" s="64" t="s">
        <v>608</v>
      </c>
      <c r="B431" s="64" t="s">
        <v>609</v>
      </c>
      <c r="C431" s="37">
        <v>4301031212</v>
      </c>
      <c r="D431" s="458">
        <v>4607091389739</v>
      </c>
      <c r="E431" s="45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81</v>
      </c>
      <c r="L431" s="39" t="s">
        <v>113</v>
      </c>
      <c r="M431" s="39"/>
      <c r="N431" s="38">
        <v>45</v>
      </c>
      <c r="O431" s="7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60"/>
      <c r="Q431" s="460"/>
      <c r="R431" s="460"/>
      <c r="S431" s="461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ref="X431:X436" si="82">IFERROR(IF(W431="",0,CEILING((W431/$H431),1)*$H431),"")</f>
        <v>0</v>
      </c>
      <c r="Y431" s="42" t="str">
        <f>IFERROR(IF(X431=0,"",ROUNDUP(X431/H431,0)*0.00753),"")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ref="BL431:BL436" si="83">IFERROR(W431*I431/H431,"0")</f>
        <v>0</v>
      </c>
      <c r="BM431" s="80">
        <f t="shared" ref="BM431:BM436" si="84">IFERROR(X431*I431/H431,"0")</f>
        <v>0</v>
      </c>
      <c r="BN431" s="80">
        <f t="shared" ref="BN431:BN436" si="85">IFERROR(1/J431*(W431/H431),"0")</f>
        <v>0</v>
      </c>
      <c r="BO431" s="80">
        <f t="shared" ref="BO431:BO436" si="86">IFERROR(1/J431*(X431/H431),"0")</f>
        <v>0</v>
      </c>
    </row>
    <row r="432" spans="1:67" ht="27" customHeight="1" x14ac:dyDescent="0.25">
      <c r="A432" s="64" t="s">
        <v>610</v>
      </c>
      <c r="B432" s="64" t="s">
        <v>611</v>
      </c>
      <c r="C432" s="37">
        <v>4301031176</v>
      </c>
      <c r="D432" s="458">
        <v>4607091389425</v>
      </c>
      <c r="E432" s="458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460"/>
      <c r="Q432" s="460"/>
      <c r="R432" s="460"/>
      <c r="S432" s="461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612</v>
      </c>
      <c r="B433" s="64" t="s">
        <v>613</v>
      </c>
      <c r="C433" s="37">
        <v>4301031215</v>
      </c>
      <c r="D433" s="458">
        <v>4680115882911</v>
      </c>
      <c r="E433" s="458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84</v>
      </c>
      <c r="L433" s="39" t="s">
        <v>80</v>
      </c>
      <c r="M433" s="39"/>
      <c r="N433" s="38">
        <v>40</v>
      </c>
      <c r="O433" s="71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460"/>
      <c r="Q433" s="460"/>
      <c r="R433" s="460"/>
      <c r="S433" s="46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614</v>
      </c>
      <c r="B434" s="64" t="s">
        <v>615</v>
      </c>
      <c r="C434" s="37">
        <v>4301031167</v>
      </c>
      <c r="D434" s="458">
        <v>4680115880771</v>
      </c>
      <c r="E434" s="458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7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460"/>
      <c r="Q434" s="460"/>
      <c r="R434" s="460"/>
      <c r="S434" s="46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t="27" customHeight="1" x14ac:dyDescent="0.25">
      <c r="A435" s="64" t="s">
        <v>616</v>
      </c>
      <c r="B435" s="64" t="s">
        <v>617</v>
      </c>
      <c r="C435" s="37">
        <v>4301031173</v>
      </c>
      <c r="D435" s="458">
        <v>4607091389500</v>
      </c>
      <c r="E435" s="45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60"/>
      <c r="Q435" s="460"/>
      <c r="R435" s="460"/>
      <c r="S435" s="46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2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3"/>
        <v>0</v>
      </c>
      <c r="BM435" s="80">
        <f t="shared" si="84"/>
        <v>0</v>
      </c>
      <c r="BN435" s="80">
        <f t="shared" si="85"/>
        <v>0</v>
      </c>
      <c r="BO435" s="80">
        <f t="shared" si="86"/>
        <v>0</v>
      </c>
    </row>
    <row r="436" spans="1:67" ht="27" customHeight="1" x14ac:dyDescent="0.25">
      <c r="A436" s="64" t="s">
        <v>618</v>
      </c>
      <c r="B436" s="64" t="s">
        <v>619</v>
      </c>
      <c r="C436" s="37">
        <v>4301031103</v>
      </c>
      <c r="D436" s="458">
        <v>4680115881983</v>
      </c>
      <c r="E436" s="458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84</v>
      </c>
      <c r="L436" s="39" t="s">
        <v>80</v>
      </c>
      <c r="M436" s="39"/>
      <c r="N436" s="38">
        <v>40</v>
      </c>
      <c r="O436" s="7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460"/>
      <c r="Q436" s="460"/>
      <c r="R436" s="460"/>
      <c r="S436" s="461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2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3"/>
        <v>0</v>
      </c>
      <c r="BM436" s="80">
        <f t="shared" si="84"/>
        <v>0</v>
      </c>
      <c r="BN436" s="80">
        <f t="shared" si="85"/>
        <v>0</v>
      </c>
      <c r="BO436" s="80">
        <f t="shared" si="86"/>
        <v>0</v>
      </c>
    </row>
    <row r="437" spans="1:67" x14ac:dyDescent="0.2">
      <c r="A437" s="466"/>
      <c r="B437" s="466"/>
      <c r="C437" s="466"/>
      <c r="D437" s="466"/>
      <c r="E437" s="466"/>
      <c r="F437" s="466"/>
      <c r="G437" s="466"/>
      <c r="H437" s="466"/>
      <c r="I437" s="466"/>
      <c r="J437" s="466"/>
      <c r="K437" s="466"/>
      <c r="L437" s="466"/>
      <c r="M437" s="466"/>
      <c r="N437" s="467"/>
      <c r="O437" s="463" t="s">
        <v>43</v>
      </c>
      <c r="P437" s="464"/>
      <c r="Q437" s="464"/>
      <c r="R437" s="464"/>
      <c r="S437" s="464"/>
      <c r="T437" s="464"/>
      <c r="U437" s="465"/>
      <c r="V437" s="43" t="s">
        <v>42</v>
      </c>
      <c r="W437" s="44">
        <f>IFERROR(W431/H431,"0")+IFERROR(W432/H432,"0")+IFERROR(W433/H433,"0")+IFERROR(W434/H434,"0")+IFERROR(W435/H435,"0")+IFERROR(W436/H436,"0")</f>
        <v>0</v>
      </c>
      <c r="X437" s="44">
        <f>IFERROR(X431/H431,"0")+IFERROR(X432/H432,"0")+IFERROR(X433/H433,"0")+IFERROR(X434/H434,"0")+IFERROR(X435/H435,"0")+IFERROR(X436/H436,"0")</f>
        <v>0</v>
      </c>
      <c r="Y437" s="44">
        <f>IFERROR(IF(Y431="",0,Y431),"0")+IFERROR(IF(Y432="",0,Y432),"0")+IFERROR(IF(Y433="",0,Y433),"0")+IFERROR(IF(Y434="",0,Y434),"0")+IFERROR(IF(Y435="",0,Y435),"0")+IFERROR(IF(Y436="",0,Y436),"0")</f>
        <v>0</v>
      </c>
      <c r="Z437" s="68"/>
      <c r="AA437" s="68"/>
    </row>
    <row r="438" spans="1:67" x14ac:dyDescent="0.2">
      <c r="A438" s="466"/>
      <c r="B438" s="466"/>
      <c r="C438" s="466"/>
      <c r="D438" s="466"/>
      <c r="E438" s="466"/>
      <c r="F438" s="466"/>
      <c r="G438" s="466"/>
      <c r="H438" s="466"/>
      <c r="I438" s="466"/>
      <c r="J438" s="466"/>
      <c r="K438" s="466"/>
      <c r="L438" s="466"/>
      <c r="M438" s="466"/>
      <c r="N438" s="467"/>
      <c r="O438" s="463" t="s">
        <v>43</v>
      </c>
      <c r="P438" s="464"/>
      <c r="Q438" s="464"/>
      <c r="R438" s="464"/>
      <c r="S438" s="464"/>
      <c r="T438" s="464"/>
      <c r="U438" s="465"/>
      <c r="V438" s="43" t="s">
        <v>0</v>
      </c>
      <c r="W438" s="44">
        <f>IFERROR(SUM(W431:W436),"0")</f>
        <v>0</v>
      </c>
      <c r="X438" s="44">
        <f>IFERROR(SUM(X431:X436),"0")</f>
        <v>0</v>
      </c>
      <c r="Y438" s="43"/>
      <c r="Z438" s="68"/>
      <c r="AA438" s="68"/>
    </row>
    <row r="439" spans="1:67" ht="14.25" customHeight="1" x14ac:dyDescent="0.25">
      <c r="A439" s="457" t="s">
        <v>99</v>
      </c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7"/>
      <c r="O439" s="457"/>
      <c r="P439" s="457"/>
      <c r="Q439" s="457"/>
      <c r="R439" s="457"/>
      <c r="S439" s="457"/>
      <c r="T439" s="457"/>
      <c r="U439" s="457"/>
      <c r="V439" s="457"/>
      <c r="W439" s="457"/>
      <c r="X439" s="457"/>
      <c r="Y439" s="457"/>
      <c r="Z439" s="67"/>
      <c r="AA439" s="67"/>
    </row>
    <row r="440" spans="1:67" ht="27" customHeight="1" x14ac:dyDescent="0.25">
      <c r="A440" s="64" t="s">
        <v>620</v>
      </c>
      <c r="B440" s="64" t="s">
        <v>621</v>
      </c>
      <c r="C440" s="37">
        <v>4301032046</v>
      </c>
      <c r="D440" s="458">
        <v>4680115884359</v>
      </c>
      <c r="E440" s="458"/>
      <c r="F440" s="63">
        <v>0.06</v>
      </c>
      <c r="G440" s="38">
        <v>20</v>
      </c>
      <c r="H440" s="63">
        <v>1.2</v>
      </c>
      <c r="I440" s="63">
        <v>1.8</v>
      </c>
      <c r="J440" s="38">
        <v>200</v>
      </c>
      <c r="K440" s="38" t="s">
        <v>598</v>
      </c>
      <c r="L440" s="39" t="s">
        <v>597</v>
      </c>
      <c r="M440" s="39"/>
      <c r="N440" s="38">
        <v>60</v>
      </c>
      <c r="O440" s="7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460"/>
      <c r="Q440" s="460"/>
      <c r="R440" s="460"/>
      <c r="S440" s="461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2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ht="27" customHeight="1" x14ac:dyDescent="0.25">
      <c r="A441" s="64" t="s">
        <v>622</v>
      </c>
      <c r="B441" s="64" t="s">
        <v>623</v>
      </c>
      <c r="C441" s="37">
        <v>4301040358</v>
      </c>
      <c r="D441" s="458">
        <v>4680115884571</v>
      </c>
      <c r="E441" s="458"/>
      <c r="F441" s="63">
        <v>0.1</v>
      </c>
      <c r="G441" s="38">
        <v>20</v>
      </c>
      <c r="H441" s="63">
        <v>2</v>
      </c>
      <c r="I441" s="63">
        <v>2.6</v>
      </c>
      <c r="J441" s="38">
        <v>200</v>
      </c>
      <c r="K441" s="38" t="s">
        <v>598</v>
      </c>
      <c r="L441" s="39" t="s">
        <v>597</v>
      </c>
      <c r="M441" s="39"/>
      <c r="N441" s="38">
        <v>60</v>
      </c>
      <c r="O441" s="7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460"/>
      <c r="Q441" s="460"/>
      <c r="R441" s="460"/>
      <c r="S441" s="461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80"/>
      <c r="BB441" s="333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x14ac:dyDescent="0.2">
      <c r="A442" s="466"/>
      <c r="B442" s="466"/>
      <c r="C442" s="466"/>
      <c r="D442" s="466"/>
      <c r="E442" s="466"/>
      <c r="F442" s="466"/>
      <c r="G442" s="466"/>
      <c r="H442" s="466"/>
      <c r="I442" s="466"/>
      <c r="J442" s="466"/>
      <c r="K442" s="466"/>
      <c r="L442" s="466"/>
      <c r="M442" s="466"/>
      <c r="N442" s="467"/>
      <c r="O442" s="463" t="s">
        <v>43</v>
      </c>
      <c r="P442" s="464"/>
      <c r="Q442" s="464"/>
      <c r="R442" s="464"/>
      <c r="S442" s="464"/>
      <c r="T442" s="464"/>
      <c r="U442" s="465"/>
      <c r="V442" s="43" t="s">
        <v>42</v>
      </c>
      <c r="W442" s="44">
        <f>IFERROR(W440/H440,"0")+IFERROR(W441/H441,"0")</f>
        <v>0</v>
      </c>
      <c r="X442" s="44">
        <f>IFERROR(X440/H440,"0")+IFERROR(X441/H441,"0")</f>
        <v>0</v>
      </c>
      <c r="Y442" s="44">
        <f>IFERROR(IF(Y440="",0,Y440),"0")+IFERROR(IF(Y441="",0,Y441),"0")</f>
        <v>0</v>
      </c>
      <c r="Z442" s="68"/>
      <c r="AA442" s="68"/>
    </row>
    <row r="443" spans="1:67" x14ac:dyDescent="0.2">
      <c r="A443" s="466"/>
      <c r="B443" s="466"/>
      <c r="C443" s="466"/>
      <c r="D443" s="466"/>
      <c r="E443" s="466"/>
      <c r="F443" s="466"/>
      <c r="G443" s="466"/>
      <c r="H443" s="466"/>
      <c r="I443" s="466"/>
      <c r="J443" s="466"/>
      <c r="K443" s="466"/>
      <c r="L443" s="466"/>
      <c r="M443" s="466"/>
      <c r="N443" s="467"/>
      <c r="O443" s="463" t="s">
        <v>43</v>
      </c>
      <c r="P443" s="464"/>
      <c r="Q443" s="464"/>
      <c r="R443" s="464"/>
      <c r="S443" s="464"/>
      <c r="T443" s="464"/>
      <c r="U443" s="465"/>
      <c r="V443" s="43" t="s">
        <v>0</v>
      </c>
      <c r="W443" s="44">
        <f>IFERROR(SUM(W440:W441),"0")</f>
        <v>0</v>
      </c>
      <c r="X443" s="44">
        <f>IFERROR(SUM(X440:X441),"0")</f>
        <v>0</v>
      </c>
      <c r="Y443" s="43"/>
      <c r="Z443" s="68"/>
      <c r="AA443" s="68"/>
    </row>
    <row r="444" spans="1:67" ht="14.25" customHeight="1" x14ac:dyDescent="0.25">
      <c r="A444" s="457" t="s">
        <v>624</v>
      </c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7"/>
      <c r="O444" s="457"/>
      <c r="P444" s="457"/>
      <c r="Q444" s="457"/>
      <c r="R444" s="457"/>
      <c r="S444" s="457"/>
      <c r="T444" s="457"/>
      <c r="U444" s="457"/>
      <c r="V444" s="457"/>
      <c r="W444" s="457"/>
      <c r="X444" s="457"/>
      <c r="Y444" s="457"/>
      <c r="Z444" s="67"/>
      <c r="AA444" s="67"/>
    </row>
    <row r="445" spans="1:67" ht="27" customHeight="1" x14ac:dyDescent="0.25">
      <c r="A445" s="64" t="s">
        <v>625</v>
      </c>
      <c r="B445" s="64" t="s">
        <v>626</v>
      </c>
      <c r="C445" s="37">
        <v>4301170010</v>
      </c>
      <c r="D445" s="458">
        <v>4680115884090</v>
      </c>
      <c r="E445" s="458"/>
      <c r="F445" s="63">
        <v>0.11</v>
      </c>
      <c r="G445" s="38">
        <v>12</v>
      </c>
      <c r="H445" s="63">
        <v>1.32</v>
      </c>
      <c r="I445" s="63">
        <v>1.88</v>
      </c>
      <c r="J445" s="38">
        <v>200</v>
      </c>
      <c r="K445" s="38" t="s">
        <v>598</v>
      </c>
      <c r="L445" s="39" t="s">
        <v>597</v>
      </c>
      <c r="M445" s="39"/>
      <c r="N445" s="38">
        <v>150</v>
      </c>
      <c r="O445" s="7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460"/>
      <c r="Q445" s="460"/>
      <c r="R445" s="460"/>
      <c r="S445" s="461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IFERROR(IF(X445=0,"",ROUNDUP(X445/H445,0)*0.00627),"")</f>
        <v/>
      </c>
      <c r="Z445" s="69" t="s">
        <v>48</v>
      </c>
      <c r="AA445" s="70" t="s">
        <v>48</v>
      </c>
      <c r="AE445" s="80"/>
      <c r="BB445" s="334" t="s">
        <v>67</v>
      </c>
      <c r="BL445" s="80">
        <f>IFERROR(W445*I445/H445,"0")</f>
        <v>0</v>
      </c>
      <c r="BM445" s="80">
        <f>IFERROR(X445*I445/H445,"0")</f>
        <v>0</v>
      </c>
      <c r="BN445" s="80">
        <f>IFERROR(1/J445*(W445/H445),"0")</f>
        <v>0</v>
      </c>
      <c r="BO445" s="80">
        <f>IFERROR(1/J445*(X445/H445),"0")</f>
        <v>0</v>
      </c>
    </row>
    <row r="446" spans="1:67" x14ac:dyDescent="0.2">
      <c r="A446" s="466"/>
      <c r="B446" s="466"/>
      <c r="C446" s="466"/>
      <c r="D446" s="466"/>
      <c r="E446" s="466"/>
      <c r="F446" s="466"/>
      <c r="G446" s="466"/>
      <c r="H446" s="466"/>
      <c r="I446" s="466"/>
      <c r="J446" s="466"/>
      <c r="K446" s="466"/>
      <c r="L446" s="466"/>
      <c r="M446" s="466"/>
      <c r="N446" s="467"/>
      <c r="O446" s="463" t="s">
        <v>43</v>
      </c>
      <c r="P446" s="464"/>
      <c r="Q446" s="464"/>
      <c r="R446" s="464"/>
      <c r="S446" s="464"/>
      <c r="T446" s="464"/>
      <c r="U446" s="465"/>
      <c r="V446" s="43" t="s">
        <v>42</v>
      </c>
      <c r="W446" s="44">
        <f>IFERROR(W445/H445,"0")</f>
        <v>0</v>
      </c>
      <c r="X446" s="44">
        <f>IFERROR(X445/H445,"0")</f>
        <v>0</v>
      </c>
      <c r="Y446" s="44">
        <f>IFERROR(IF(Y445="",0,Y445),"0")</f>
        <v>0</v>
      </c>
      <c r="Z446" s="68"/>
      <c r="AA446" s="68"/>
    </row>
    <row r="447" spans="1:67" x14ac:dyDescent="0.2">
      <c r="A447" s="466"/>
      <c r="B447" s="466"/>
      <c r="C447" s="466"/>
      <c r="D447" s="466"/>
      <c r="E447" s="466"/>
      <c r="F447" s="466"/>
      <c r="G447" s="466"/>
      <c r="H447" s="466"/>
      <c r="I447" s="466"/>
      <c r="J447" s="466"/>
      <c r="K447" s="466"/>
      <c r="L447" s="466"/>
      <c r="M447" s="466"/>
      <c r="N447" s="467"/>
      <c r="O447" s="463" t="s">
        <v>43</v>
      </c>
      <c r="P447" s="464"/>
      <c r="Q447" s="464"/>
      <c r="R447" s="464"/>
      <c r="S447" s="464"/>
      <c r="T447" s="464"/>
      <c r="U447" s="465"/>
      <c r="V447" s="43" t="s">
        <v>0</v>
      </c>
      <c r="W447" s="44">
        <f>IFERROR(SUM(W445:W445),"0")</f>
        <v>0</v>
      </c>
      <c r="X447" s="44">
        <f>IFERROR(SUM(X445:X445),"0")</f>
        <v>0</v>
      </c>
      <c r="Y447" s="43"/>
      <c r="Z447" s="68"/>
      <c r="AA447" s="68"/>
    </row>
    <row r="448" spans="1:67" ht="14.25" customHeight="1" x14ac:dyDescent="0.25">
      <c r="A448" s="457" t="s">
        <v>627</v>
      </c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7"/>
      <c r="O448" s="457"/>
      <c r="P448" s="457"/>
      <c r="Q448" s="457"/>
      <c r="R448" s="457"/>
      <c r="S448" s="457"/>
      <c r="T448" s="457"/>
      <c r="U448" s="457"/>
      <c r="V448" s="457"/>
      <c r="W448" s="457"/>
      <c r="X448" s="457"/>
      <c r="Y448" s="457"/>
      <c r="Z448" s="67"/>
      <c r="AA448" s="67"/>
    </row>
    <row r="449" spans="1:67" ht="27" customHeight="1" x14ac:dyDescent="0.25">
      <c r="A449" s="64" t="s">
        <v>628</v>
      </c>
      <c r="B449" s="64" t="s">
        <v>629</v>
      </c>
      <c r="C449" s="37">
        <v>4301040357</v>
      </c>
      <c r="D449" s="458">
        <v>4680115884564</v>
      </c>
      <c r="E449" s="458"/>
      <c r="F449" s="63">
        <v>0.15</v>
      </c>
      <c r="G449" s="38">
        <v>20</v>
      </c>
      <c r="H449" s="63">
        <v>3</v>
      </c>
      <c r="I449" s="63">
        <v>3.6</v>
      </c>
      <c r="J449" s="38">
        <v>200</v>
      </c>
      <c r="K449" s="38" t="s">
        <v>598</v>
      </c>
      <c r="L449" s="39" t="s">
        <v>597</v>
      </c>
      <c r="M449" s="39"/>
      <c r="N449" s="38">
        <v>60</v>
      </c>
      <c r="O449" s="7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460"/>
      <c r="Q449" s="460"/>
      <c r="R449" s="460"/>
      <c r="S449" s="461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IFERROR(IF(X449=0,"",ROUNDUP(X449/H449,0)*0.00627),"")</f>
        <v/>
      </c>
      <c r="Z449" s="69" t="s">
        <v>48</v>
      </c>
      <c r="AA449" s="70" t="s">
        <v>48</v>
      </c>
      <c r="AE449" s="80"/>
      <c r="BB449" s="335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x14ac:dyDescent="0.2">
      <c r="A450" s="466"/>
      <c r="B450" s="466"/>
      <c r="C450" s="466"/>
      <c r="D450" s="466"/>
      <c r="E450" s="466"/>
      <c r="F450" s="466"/>
      <c r="G450" s="466"/>
      <c r="H450" s="466"/>
      <c r="I450" s="466"/>
      <c r="J450" s="466"/>
      <c r="K450" s="466"/>
      <c r="L450" s="466"/>
      <c r="M450" s="466"/>
      <c r="N450" s="467"/>
      <c r="O450" s="463" t="s">
        <v>43</v>
      </c>
      <c r="P450" s="464"/>
      <c r="Q450" s="464"/>
      <c r="R450" s="464"/>
      <c r="S450" s="464"/>
      <c r="T450" s="464"/>
      <c r="U450" s="465"/>
      <c r="V450" s="43" t="s">
        <v>42</v>
      </c>
      <c r="W450" s="44">
        <f>IFERROR(W449/H449,"0")</f>
        <v>0</v>
      </c>
      <c r="X450" s="44">
        <f>IFERROR(X449/H449,"0")</f>
        <v>0</v>
      </c>
      <c r="Y450" s="44">
        <f>IFERROR(IF(Y449="",0,Y449),"0")</f>
        <v>0</v>
      </c>
      <c r="Z450" s="68"/>
      <c r="AA450" s="68"/>
    </row>
    <row r="451" spans="1:67" x14ac:dyDescent="0.2">
      <c r="A451" s="466"/>
      <c r="B451" s="466"/>
      <c r="C451" s="466"/>
      <c r="D451" s="466"/>
      <c r="E451" s="466"/>
      <c r="F451" s="466"/>
      <c r="G451" s="466"/>
      <c r="H451" s="466"/>
      <c r="I451" s="466"/>
      <c r="J451" s="466"/>
      <c r="K451" s="466"/>
      <c r="L451" s="466"/>
      <c r="M451" s="466"/>
      <c r="N451" s="467"/>
      <c r="O451" s="463" t="s">
        <v>43</v>
      </c>
      <c r="P451" s="464"/>
      <c r="Q451" s="464"/>
      <c r="R451" s="464"/>
      <c r="S451" s="464"/>
      <c r="T451" s="464"/>
      <c r="U451" s="465"/>
      <c r="V451" s="43" t="s">
        <v>0</v>
      </c>
      <c r="W451" s="44">
        <f>IFERROR(SUM(W449:W449),"0")</f>
        <v>0</v>
      </c>
      <c r="X451" s="44">
        <f>IFERROR(SUM(X449:X449),"0")</f>
        <v>0</v>
      </c>
      <c r="Y451" s="43"/>
      <c r="Z451" s="68"/>
      <c r="AA451" s="68"/>
    </row>
    <row r="452" spans="1:67" ht="16.5" customHeight="1" x14ac:dyDescent="0.25">
      <c r="A452" s="456" t="s">
        <v>630</v>
      </c>
      <c r="B452" s="456"/>
      <c r="C452" s="456"/>
      <c r="D452" s="456"/>
      <c r="E452" s="456"/>
      <c r="F452" s="456"/>
      <c r="G452" s="456"/>
      <c r="H452" s="456"/>
      <c r="I452" s="456"/>
      <c r="J452" s="456"/>
      <c r="K452" s="456"/>
      <c r="L452" s="456"/>
      <c r="M452" s="456"/>
      <c r="N452" s="456"/>
      <c r="O452" s="456"/>
      <c r="P452" s="456"/>
      <c r="Q452" s="456"/>
      <c r="R452" s="456"/>
      <c r="S452" s="456"/>
      <c r="T452" s="456"/>
      <c r="U452" s="456"/>
      <c r="V452" s="456"/>
      <c r="W452" s="456"/>
      <c r="X452" s="456"/>
      <c r="Y452" s="456"/>
      <c r="Z452" s="66"/>
      <c r="AA452" s="66"/>
    </row>
    <row r="453" spans="1:67" ht="14.25" customHeight="1" x14ac:dyDescent="0.25">
      <c r="A453" s="457" t="s">
        <v>77</v>
      </c>
      <c r="B453" s="457"/>
      <c r="C453" s="457"/>
      <c r="D453" s="457"/>
      <c r="E453" s="457"/>
      <c r="F453" s="457"/>
      <c r="G453" s="457"/>
      <c r="H453" s="457"/>
      <c r="I453" s="457"/>
      <c r="J453" s="457"/>
      <c r="K453" s="457"/>
      <c r="L453" s="457"/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67"/>
      <c r="AA453" s="67"/>
    </row>
    <row r="454" spans="1:67" ht="27" customHeight="1" x14ac:dyDescent="0.25">
      <c r="A454" s="64" t="s">
        <v>631</v>
      </c>
      <c r="B454" s="64" t="s">
        <v>632</v>
      </c>
      <c r="C454" s="37">
        <v>4301031294</v>
      </c>
      <c r="D454" s="458">
        <v>4680115885189</v>
      </c>
      <c r="E454" s="458"/>
      <c r="F454" s="63">
        <v>0.2</v>
      </c>
      <c r="G454" s="38">
        <v>6</v>
      </c>
      <c r="H454" s="63">
        <v>1.2</v>
      </c>
      <c r="I454" s="63">
        <v>1.3720000000000001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460"/>
      <c r="Q454" s="460"/>
      <c r="R454" s="460"/>
      <c r="S454" s="461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633</v>
      </c>
      <c r="B455" s="64" t="s">
        <v>634</v>
      </c>
      <c r="C455" s="37">
        <v>4301031293</v>
      </c>
      <c r="D455" s="458">
        <v>4680115885172</v>
      </c>
      <c r="E455" s="458"/>
      <c r="F455" s="63">
        <v>0.2</v>
      </c>
      <c r="G455" s="38">
        <v>6</v>
      </c>
      <c r="H455" s="63">
        <v>1.2</v>
      </c>
      <c r="I455" s="63">
        <v>1.3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7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460"/>
      <c r="Q455" s="460"/>
      <c r="R455" s="460"/>
      <c r="S455" s="461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635</v>
      </c>
      <c r="B456" s="64" t="s">
        <v>636</v>
      </c>
      <c r="C456" s="37">
        <v>4301031291</v>
      </c>
      <c r="D456" s="458">
        <v>4680115885110</v>
      </c>
      <c r="E456" s="458"/>
      <c r="F456" s="63">
        <v>0.2</v>
      </c>
      <c r="G456" s="38">
        <v>6</v>
      </c>
      <c r="H456" s="63">
        <v>1.2</v>
      </c>
      <c r="I456" s="63">
        <v>2.02</v>
      </c>
      <c r="J456" s="38">
        <v>234</v>
      </c>
      <c r="K456" s="38" t="s">
        <v>84</v>
      </c>
      <c r="L456" s="39" t="s">
        <v>80</v>
      </c>
      <c r="M456" s="39"/>
      <c r="N456" s="38">
        <v>35</v>
      </c>
      <c r="O456" s="7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460"/>
      <c r="Q456" s="460"/>
      <c r="R456" s="460"/>
      <c r="S456" s="461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x14ac:dyDescent="0.2">
      <c r="A457" s="466"/>
      <c r="B457" s="466"/>
      <c r="C457" s="466"/>
      <c r="D457" s="466"/>
      <c r="E457" s="466"/>
      <c r="F457" s="466"/>
      <c r="G457" s="466"/>
      <c r="H457" s="466"/>
      <c r="I457" s="466"/>
      <c r="J457" s="466"/>
      <c r="K457" s="466"/>
      <c r="L457" s="466"/>
      <c r="M457" s="466"/>
      <c r="N457" s="467"/>
      <c r="O457" s="463" t="s">
        <v>43</v>
      </c>
      <c r="P457" s="464"/>
      <c r="Q457" s="464"/>
      <c r="R457" s="464"/>
      <c r="S457" s="464"/>
      <c r="T457" s="464"/>
      <c r="U457" s="465"/>
      <c r="V457" s="43" t="s">
        <v>42</v>
      </c>
      <c r="W457" s="44">
        <f>IFERROR(W454/H454,"0")+IFERROR(W455/H455,"0")+IFERROR(W456/H456,"0")</f>
        <v>0</v>
      </c>
      <c r="X457" s="44">
        <f>IFERROR(X454/H454,"0")+IFERROR(X455/H455,"0")+IFERROR(X456/H456,"0")</f>
        <v>0</v>
      </c>
      <c r="Y457" s="44">
        <f>IFERROR(IF(Y454="",0,Y454),"0")+IFERROR(IF(Y455="",0,Y455),"0")+IFERROR(IF(Y456="",0,Y456),"0")</f>
        <v>0</v>
      </c>
      <c r="Z457" s="68"/>
      <c r="AA457" s="68"/>
    </row>
    <row r="458" spans="1:67" x14ac:dyDescent="0.2">
      <c r="A458" s="466"/>
      <c r="B458" s="466"/>
      <c r="C458" s="466"/>
      <c r="D458" s="466"/>
      <c r="E458" s="466"/>
      <c r="F458" s="466"/>
      <c r="G458" s="466"/>
      <c r="H458" s="466"/>
      <c r="I458" s="466"/>
      <c r="J458" s="466"/>
      <c r="K458" s="466"/>
      <c r="L458" s="466"/>
      <c r="M458" s="466"/>
      <c r="N458" s="467"/>
      <c r="O458" s="463" t="s">
        <v>43</v>
      </c>
      <c r="P458" s="464"/>
      <c r="Q458" s="464"/>
      <c r="R458" s="464"/>
      <c r="S458" s="464"/>
      <c r="T458" s="464"/>
      <c r="U458" s="465"/>
      <c r="V458" s="43" t="s">
        <v>0</v>
      </c>
      <c r="W458" s="44">
        <f>IFERROR(SUM(W454:W456),"0")</f>
        <v>0</v>
      </c>
      <c r="X458" s="44">
        <f>IFERROR(SUM(X454:X456),"0")</f>
        <v>0</v>
      </c>
      <c r="Y458" s="43"/>
      <c r="Z458" s="68"/>
      <c r="AA458" s="68"/>
    </row>
    <row r="459" spans="1:67" ht="16.5" customHeight="1" x14ac:dyDescent="0.25">
      <c r="A459" s="456" t="s">
        <v>637</v>
      </c>
      <c r="B459" s="456"/>
      <c r="C459" s="456"/>
      <c r="D459" s="456"/>
      <c r="E459" s="456"/>
      <c r="F459" s="456"/>
      <c r="G459" s="456"/>
      <c r="H459" s="456"/>
      <c r="I459" s="456"/>
      <c r="J459" s="456"/>
      <c r="K459" s="456"/>
      <c r="L459" s="456"/>
      <c r="M459" s="456"/>
      <c r="N459" s="456"/>
      <c r="O459" s="456"/>
      <c r="P459" s="456"/>
      <c r="Q459" s="456"/>
      <c r="R459" s="456"/>
      <c r="S459" s="456"/>
      <c r="T459" s="456"/>
      <c r="U459" s="456"/>
      <c r="V459" s="456"/>
      <c r="W459" s="456"/>
      <c r="X459" s="456"/>
      <c r="Y459" s="456"/>
      <c r="Z459" s="66"/>
      <c r="AA459" s="66"/>
    </row>
    <row r="460" spans="1:67" ht="14.25" customHeight="1" x14ac:dyDescent="0.25">
      <c r="A460" s="457" t="s">
        <v>77</v>
      </c>
      <c r="B460" s="457"/>
      <c r="C460" s="457"/>
      <c r="D460" s="457"/>
      <c r="E460" s="457"/>
      <c r="F460" s="457"/>
      <c r="G460" s="457"/>
      <c r="H460" s="457"/>
      <c r="I460" s="457"/>
      <c r="J460" s="457"/>
      <c r="K460" s="457"/>
      <c r="L460" s="457"/>
      <c r="M460" s="457"/>
      <c r="N460" s="457"/>
      <c r="O460" s="457"/>
      <c r="P460" s="457"/>
      <c r="Q460" s="457"/>
      <c r="R460" s="457"/>
      <c r="S460" s="457"/>
      <c r="T460" s="457"/>
      <c r="U460" s="457"/>
      <c r="V460" s="457"/>
      <c r="W460" s="457"/>
      <c r="X460" s="457"/>
      <c r="Y460" s="457"/>
      <c r="Z460" s="67"/>
      <c r="AA460" s="67"/>
    </row>
    <row r="461" spans="1:67" ht="27" customHeight="1" x14ac:dyDescent="0.25">
      <c r="A461" s="64" t="s">
        <v>638</v>
      </c>
      <c r="B461" s="64" t="s">
        <v>639</v>
      </c>
      <c r="C461" s="37">
        <v>4301031261</v>
      </c>
      <c r="D461" s="458">
        <v>4680115885103</v>
      </c>
      <c r="E461" s="458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72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60"/>
      <c r="Q461" s="460"/>
      <c r="R461" s="460"/>
      <c r="S461" s="461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191</v>
      </c>
      <c r="AE461" s="80"/>
      <c r="BB461" s="339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466"/>
      <c r="B462" s="466"/>
      <c r="C462" s="466"/>
      <c r="D462" s="466"/>
      <c r="E462" s="466"/>
      <c r="F462" s="466"/>
      <c r="G462" s="466"/>
      <c r="H462" s="466"/>
      <c r="I462" s="466"/>
      <c r="J462" s="466"/>
      <c r="K462" s="466"/>
      <c r="L462" s="466"/>
      <c r="M462" s="466"/>
      <c r="N462" s="467"/>
      <c r="O462" s="463" t="s">
        <v>43</v>
      </c>
      <c r="P462" s="464"/>
      <c r="Q462" s="464"/>
      <c r="R462" s="464"/>
      <c r="S462" s="464"/>
      <c r="T462" s="464"/>
      <c r="U462" s="465"/>
      <c r="V462" s="43" t="s">
        <v>42</v>
      </c>
      <c r="W462" s="44">
        <f>IFERROR(W461/H461,"0")</f>
        <v>0</v>
      </c>
      <c r="X462" s="44">
        <f>IFERROR(X461/H461,"0")</f>
        <v>0</v>
      </c>
      <c r="Y462" s="44">
        <f>IFERROR(IF(Y461="",0,Y461),"0")</f>
        <v>0</v>
      </c>
      <c r="Z462" s="68"/>
      <c r="AA462" s="68"/>
    </row>
    <row r="463" spans="1:67" x14ac:dyDescent="0.2">
      <c r="A463" s="466"/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7"/>
      <c r="O463" s="463" t="s">
        <v>43</v>
      </c>
      <c r="P463" s="464"/>
      <c r="Q463" s="464"/>
      <c r="R463" s="464"/>
      <c r="S463" s="464"/>
      <c r="T463" s="464"/>
      <c r="U463" s="465"/>
      <c r="V463" s="43" t="s">
        <v>0</v>
      </c>
      <c r="W463" s="44">
        <f>IFERROR(SUM(W461:W461),"0")</f>
        <v>0</v>
      </c>
      <c r="X463" s="44">
        <f>IFERROR(SUM(X461:X461),"0")</f>
        <v>0</v>
      </c>
      <c r="Y463" s="43"/>
      <c r="Z463" s="68"/>
      <c r="AA463" s="68"/>
    </row>
    <row r="464" spans="1:67" ht="14.25" customHeight="1" x14ac:dyDescent="0.25">
      <c r="A464" s="457" t="s">
        <v>218</v>
      </c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7"/>
      <c r="O464" s="457"/>
      <c r="P464" s="457"/>
      <c r="Q464" s="457"/>
      <c r="R464" s="457"/>
      <c r="S464" s="457"/>
      <c r="T464" s="457"/>
      <c r="U464" s="457"/>
      <c r="V464" s="457"/>
      <c r="W464" s="457"/>
      <c r="X464" s="457"/>
      <c r="Y464" s="457"/>
      <c r="Z464" s="67"/>
      <c r="AA464" s="67"/>
    </row>
    <row r="465" spans="1:67" ht="27" customHeight="1" x14ac:dyDescent="0.25">
      <c r="A465" s="64" t="s">
        <v>640</v>
      </c>
      <c r="B465" s="64" t="s">
        <v>641</v>
      </c>
      <c r="C465" s="37">
        <v>4301060412</v>
      </c>
      <c r="D465" s="458">
        <v>4680115885509</v>
      </c>
      <c r="E465" s="458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725" t="s">
        <v>642</v>
      </c>
      <c r="P465" s="460"/>
      <c r="Q465" s="460"/>
      <c r="R465" s="460"/>
      <c r="S465" s="461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191</v>
      </c>
      <c r="AE465" s="80"/>
      <c r="BB465" s="340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66"/>
      <c r="B466" s="466"/>
      <c r="C466" s="466"/>
      <c r="D466" s="466"/>
      <c r="E466" s="466"/>
      <c r="F466" s="466"/>
      <c r="G466" s="466"/>
      <c r="H466" s="466"/>
      <c r="I466" s="466"/>
      <c r="J466" s="466"/>
      <c r="K466" s="466"/>
      <c r="L466" s="466"/>
      <c r="M466" s="466"/>
      <c r="N466" s="467"/>
      <c r="O466" s="463" t="s">
        <v>43</v>
      </c>
      <c r="P466" s="464"/>
      <c r="Q466" s="464"/>
      <c r="R466" s="464"/>
      <c r="S466" s="464"/>
      <c r="T466" s="464"/>
      <c r="U466" s="465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466"/>
      <c r="B467" s="466"/>
      <c r="C467" s="466"/>
      <c r="D467" s="466"/>
      <c r="E467" s="466"/>
      <c r="F467" s="466"/>
      <c r="G467" s="466"/>
      <c r="H467" s="466"/>
      <c r="I467" s="466"/>
      <c r="J467" s="466"/>
      <c r="K467" s="466"/>
      <c r="L467" s="466"/>
      <c r="M467" s="466"/>
      <c r="N467" s="467"/>
      <c r="O467" s="463" t="s">
        <v>43</v>
      </c>
      <c r="P467" s="464"/>
      <c r="Q467" s="464"/>
      <c r="R467" s="464"/>
      <c r="S467" s="464"/>
      <c r="T467" s="464"/>
      <c r="U467" s="465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customHeight="1" x14ac:dyDescent="0.2">
      <c r="A468" s="455" t="s">
        <v>643</v>
      </c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55"/>
      <c r="AA468" s="55"/>
    </row>
    <row r="469" spans="1:67" ht="16.5" customHeight="1" x14ac:dyDescent="0.25">
      <c r="A469" s="456" t="s">
        <v>643</v>
      </c>
      <c r="B469" s="456"/>
      <c r="C469" s="456"/>
      <c r="D469" s="456"/>
      <c r="E469" s="456"/>
      <c r="F469" s="456"/>
      <c r="G469" s="456"/>
      <c r="H469" s="456"/>
      <c r="I469" s="456"/>
      <c r="J469" s="456"/>
      <c r="K469" s="456"/>
      <c r="L469" s="456"/>
      <c r="M469" s="456"/>
      <c r="N469" s="456"/>
      <c r="O469" s="456"/>
      <c r="P469" s="456"/>
      <c r="Q469" s="456"/>
      <c r="R469" s="456"/>
      <c r="S469" s="456"/>
      <c r="T469" s="456"/>
      <c r="U469" s="456"/>
      <c r="V469" s="456"/>
      <c r="W469" s="456"/>
      <c r="X469" s="456"/>
      <c r="Y469" s="456"/>
      <c r="Z469" s="66"/>
      <c r="AA469" s="66"/>
    </row>
    <row r="470" spans="1:67" ht="14.25" customHeight="1" x14ac:dyDescent="0.25">
      <c r="A470" s="457" t="s">
        <v>118</v>
      </c>
      <c r="B470" s="457"/>
      <c r="C470" s="457"/>
      <c r="D470" s="457"/>
      <c r="E470" s="457"/>
      <c r="F470" s="457"/>
      <c r="G470" s="457"/>
      <c r="H470" s="457"/>
      <c r="I470" s="457"/>
      <c r="J470" s="457"/>
      <c r="K470" s="457"/>
      <c r="L470" s="457"/>
      <c r="M470" s="457"/>
      <c r="N470" s="457"/>
      <c r="O470" s="457"/>
      <c r="P470" s="457"/>
      <c r="Q470" s="457"/>
      <c r="R470" s="457"/>
      <c r="S470" s="457"/>
      <c r="T470" s="457"/>
      <c r="U470" s="457"/>
      <c r="V470" s="457"/>
      <c r="W470" s="457"/>
      <c r="X470" s="457"/>
      <c r="Y470" s="457"/>
      <c r="Z470" s="67"/>
      <c r="AA470" s="67"/>
    </row>
    <row r="471" spans="1:67" ht="27" customHeight="1" x14ac:dyDescent="0.25">
      <c r="A471" s="64" t="s">
        <v>644</v>
      </c>
      <c r="B471" s="64" t="s">
        <v>645</v>
      </c>
      <c r="C471" s="37">
        <v>4301011795</v>
      </c>
      <c r="D471" s="458">
        <v>4607091389067</v>
      </c>
      <c r="E471" s="458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9"/>
      <c r="N471" s="38">
        <v>60</v>
      </c>
      <c r="O471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60"/>
      <c r="Q471" s="460"/>
      <c r="R471" s="460"/>
      <c r="S471" s="461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2" si="87">IFERROR(IF(W471="",0,CEILING((W471/$H471),1)*$H471),"")</f>
        <v>0</v>
      </c>
      <c r="Y471" s="42" t="str">
        <f t="shared" ref="Y471:Y477" si="88">IFERROR(IF(X471=0,"",ROUNDUP(X471/H471,0)*0.01196),"")</f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ref="BL471:BL482" si="89">IFERROR(W471*I471/H471,"0")</f>
        <v>0</v>
      </c>
      <c r="BM471" s="80">
        <f t="shared" ref="BM471:BM482" si="90">IFERROR(X471*I471/H471,"0")</f>
        <v>0</v>
      </c>
      <c r="BN471" s="80">
        <f t="shared" ref="BN471:BN482" si="91">IFERROR(1/J471*(W471/H471),"0")</f>
        <v>0</v>
      </c>
      <c r="BO471" s="80">
        <f t="shared" ref="BO471:BO482" si="92">IFERROR(1/J471*(X471/H471),"0")</f>
        <v>0</v>
      </c>
    </row>
    <row r="472" spans="1:67" ht="27" customHeight="1" x14ac:dyDescent="0.25">
      <c r="A472" s="64" t="s">
        <v>646</v>
      </c>
      <c r="B472" s="64" t="s">
        <v>647</v>
      </c>
      <c r="C472" s="37">
        <v>4301011376</v>
      </c>
      <c r="D472" s="458">
        <v>4680115885226</v>
      </c>
      <c r="E472" s="458"/>
      <c r="F472" s="63">
        <v>0.85</v>
      </c>
      <c r="G472" s="38">
        <v>6</v>
      </c>
      <c r="H472" s="63">
        <v>5.0999999999999996</v>
      </c>
      <c r="I472" s="63">
        <v>5.46</v>
      </c>
      <c r="J472" s="38">
        <v>104</v>
      </c>
      <c r="K472" s="38" t="s">
        <v>114</v>
      </c>
      <c r="L472" s="39" t="s">
        <v>133</v>
      </c>
      <c r="M472" s="39"/>
      <c r="N472" s="38">
        <v>60</v>
      </c>
      <c r="O472" s="7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60"/>
      <c r="Q472" s="460"/>
      <c r="R472" s="460"/>
      <c r="S472" s="461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7"/>
        <v>0</v>
      </c>
      <c r="Y472" s="42" t="str">
        <f t="shared" si="88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9"/>
        <v>0</v>
      </c>
      <c r="BM472" s="80">
        <f t="shared" si="90"/>
        <v>0</v>
      </c>
      <c r="BN472" s="80">
        <f t="shared" si="91"/>
        <v>0</v>
      </c>
      <c r="BO472" s="80">
        <f t="shared" si="92"/>
        <v>0</v>
      </c>
    </row>
    <row r="473" spans="1:67" ht="27" customHeight="1" x14ac:dyDescent="0.25">
      <c r="A473" s="64" t="s">
        <v>648</v>
      </c>
      <c r="B473" s="64" t="s">
        <v>649</v>
      </c>
      <c r="C473" s="37">
        <v>4301011779</v>
      </c>
      <c r="D473" s="458">
        <v>4607091383522</v>
      </c>
      <c r="E473" s="458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72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60"/>
      <c r="Q473" s="460"/>
      <c r="R473" s="460"/>
      <c r="S473" s="461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7"/>
        <v>0</v>
      </c>
      <c r="Y473" s="42" t="str">
        <f t="shared" si="88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9"/>
        <v>0</v>
      </c>
      <c r="BM473" s="80">
        <f t="shared" si="90"/>
        <v>0</v>
      </c>
      <c r="BN473" s="80">
        <f t="shared" si="91"/>
        <v>0</v>
      </c>
      <c r="BO473" s="80">
        <f t="shared" si="92"/>
        <v>0</v>
      </c>
    </row>
    <row r="474" spans="1:67" ht="27" customHeight="1" x14ac:dyDescent="0.25">
      <c r="A474" s="64" t="s">
        <v>650</v>
      </c>
      <c r="B474" s="64" t="s">
        <v>651</v>
      </c>
      <c r="C474" s="37">
        <v>4301011785</v>
      </c>
      <c r="D474" s="458">
        <v>4607091384437</v>
      </c>
      <c r="E474" s="458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72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460"/>
      <c r="Q474" s="460"/>
      <c r="R474" s="460"/>
      <c r="S474" s="461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7"/>
        <v>0</v>
      </c>
      <c r="Y474" s="42" t="str">
        <f t="shared" si="88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9"/>
        <v>0</v>
      </c>
      <c r="BM474" s="80">
        <f t="shared" si="90"/>
        <v>0</v>
      </c>
      <c r="BN474" s="80">
        <f t="shared" si="91"/>
        <v>0</v>
      </c>
      <c r="BO474" s="80">
        <f t="shared" si="92"/>
        <v>0</v>
      </c>
    </row>
    <row r="475" spans="1:67" ht="16.5" customHeight="1" x14ac:dyDescent="0.25">
      <c r="A475" s="64" t="s">
        <v>652</v>
      </c>
      <c r="B475" s="64" t="s">
        <v>653</v>
      </c>
      <c r="C475" s="37">
        <v>4301011774</v>
      </c>
      <c r="D475" s="458">
        <v>4680115884502</v>
      </c>
      <c r="E475" s="45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60"/>
      <c r="Q475" s="460"/>
      <c r="R475" s="460"/>
      <c r="S475" s="46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7"/>
        <v>0</v>
      </c>
      <c r="Y475" s="42" t="str">
        <f t="shared" si="88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9"/>
        <v>0</v>
      </c>
      <c r="BM475" s="80">
        <f t="shared" si="90"/>
        <v>0</v>
      </c>
      <c r="BN475" s="80">
        <f t="shared" si="91"/>
        <v>0</v>
      </c>
      <c r="BO475" s="80">
        <f t="shared" si="92"/>
        <v>0</v>
      </c>
    </row>
    <row r="476" spans="1:67" ht="27" customHeight="1" x14ac:dyDescent="0.25">
      <c r="A476" s="64" t="s">
        <v>654</v>
      </c>
      <c r="B476" s="64" t="s">
        <v>655</v>
      </c>
      <c r="C476" s="37">
        <v>4301011771</v>
      </c>
      <c r="D476" s="458">
        <v>4607091389104</v>
      </c>
      <c r="E476" s="458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7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60"/>
      <c r="Q476" s="460"/>
      <c r="R476" s="460"/>
      <c r="S476" s="46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7"/>
        <v>0</v>
      </c>
      <c r="Y476" s="42" t="str">
        <f t="shared" si="88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9"/>
        <v>0</v>
      </c>
      <c r="BM476" s="80">
        <f t="shared" si="90"/>
        <v>0</v>
      </c>
      <c r="BN476" s="80">
        <f t="shared" si="91"/>
        <v>0</v>
      </c>
      <c r="BO476" s="80">
        <f t="shared" si="92"/>
        <v>0</v>
      </c>
    </row>
    <row r="477" spans="1:67" ht="16.5" customHeight="1" x14ac:dyDescent="0.25">
      <c r="A477" s="64" t="s">
        <v>656</v>
      </c>
      <c r="B477" s="64" t="s">
        <v>657</v>
      </c>
      <c r="C477" s="37">
        <v>4301011799</v>
      </c>
      <c r="D477" s="458">
        <v>4680115884519</v>
      </c>
      <c r="E477" s="45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133</v>
      </c>
      <c r="M477" s="39"/>
      <c r="N477" s="38">
        <v>60</v>
      </c>
      <c r="O477" s="7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60"/>
      <c r="Q477" s="460"/>
      <c r="R477" s="460"/>
      <c r="S477" s="46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 t="shared" si="88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9"/>
        <v>0</v>
      </c>
      <c r="BM477" s="80">
        <f t="shared" si="90"/>
        <v>0</v>
      </c>
      <c r="BN477" s="80">
        <f t="shared" si="91"/>
        <v>0</v>
      </c>
      <c r="BO477" s="80">
        <f t="shared" si="92"/>
        <v>0</v>
      </c>
    </row>
    <row r="478" spans="1:67" ht="27" customHeight="1" x14ac:dyDescent="0.25">
      <c r="A478" s="64" t="s">
        <v>658</v>
      </c>
      <c r="B478" s="64" t="s">
        <v>659</v>
      </c>
      <c r="C478" s="37">
        <v>4301011778</v>
      </c>
      <c r="D478" s="458">
        <v>4680115880603</v>
      </c>
      <c r="E478" s="458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7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60"/>
      <c r="Q478" s="460"/>
      <c r="R478" s="460"/>
      <c r="S478" s="46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660</v>
      </c>
      <c r="B479" s="64" t="s">
        <v>661</v>
      </c>
      <c r="C479" s="37">
        <v>4301011775</v>
      </c>
      <c r="D479" s="458">
        <v>4607091389999</v>
      </c>
      <c r="E479" s="458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7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460"/>
      <c r="Q479" s="460"/>
      <c r="R479" s="460"/>
      <c r="S479" s="46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662</v>
      </c>
      <c r="B480" s="64" t="s">
        <v>663</v>
      </c>
      <c r="C480" s="37">
        <v>4301011770</v>
      </c>
      <c r="D480" s="458">
        <v>4680115882782</v>
      </c>
      <c r="E480" s="45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73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460"/>
      <c r="Q480" s="460"/>
      <c r="R480" s="460"/>
      <c r="S480" s="46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664</v>
      </c>
      <c r="B481" s="64" t="s">
        <v>665</v>
      </c>
      <c r="C481" s="37">
        <v>4301011190</v>
      </c>
      <c r="D481" s="458">
        <v>4607091389098</v>
      </c>
      <c r="E481" s="458"/>
      <c r="F481" s="63">
        <v>0.4</v>
      </c>
      <c r="G481" s="38">
        <v>6</v>
      </c>
      <c r="H481" s="63">
        <v>2.4</v>
      </c>
      <c r="I481" s="63">
        <v>2.6</v>
      </c>
      <c r="J481" s="38">
        <v>156</v>
      </c>
      <c r="K481" s="38" t="s">
        <v>81</v>
      </c>
      <c r="L481" s="39" t="s">
        <v>133</v>
      </c>
      <c r="M481" s="39"/>
      <c r="N481" s="38">
        <v>50</v>
      </c>
      <c r="O481" s="7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60"/>
      <c r="Q481" s="460"/>
      <c r="R481" s="460"/>
      <c r="S481" s="46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666</v>
      </c>
      <c r="B482" s="64" t="s">
        <v>667</v>
      </c>
      <c r="C482" s="37">
        <v>4301011784</v>
      </c>
      <c r="D482" s="458">
        <v>4607091389982</v>
      </c>
      <c r="E482" s="458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81</v>
      </c>
      <c r="L482" s="39" t="s">
        <v>113</v>
      </c>
      <c r="M482" s="39"/>
      <c r="N482" s="38">
        <v>60</v>
      </c>
      <c r="O482" s="7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60"/>
      <c r="Q482" s="460"/>
      <c r="R482" s="460"/>
      <c r="S482" s="46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x14ac:dyDescent="0.2">
      <c r="A483" s="466"/>
      <c r="B483" s="466"/>
      <c r="C483" s="466"/>
      <c r="D483" s="466"/>
      <c r="E483" s="466"/>
      <c r="F483" s="466"/>
      <c r="G483" s="466"/>
      <c r="H483" s="466"/>
      <c r="I483" s="466"/>
      <c r="J483" s="466"/>
      <c r="K483" s="466"/>
      <c r="L483" s="466"/>
      <c r="M483" s="466"/>
      <c r="N483" s="467"/>
      <c r="O483" s="463" t="s">
        <v>43</v>
      </c>
      <c r="P483" s="464"/>
      <c r="Q483" s="464"/>
      <c r="R483" s="464"/>
      <c r="S483" s="464"/>
      <c r="T483" s="464"/>
      <c r="U483" s="465"/>
      <c r="V483" s="43" t="s">
        <v>42</v>
      </c>
      <c r="W483" s="44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4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466"/>
      <c r="B484" s="466"/>
      <c r="C484" s="466"/>
      <c r="D484" s="466"/>
      <c r="E484" s="466"/>
      <c r="F484" s="466"/>
      <c r="G484" s="466"/>
      <c r="H484" s="466"/>
      <c r="I484" s="466"/>
      <c r="J484" s="466"/>
      <c r="K484" s="466"/>
      <c r="L484" s="466"/>
      <c r="M484" s="466"/>
      <c r="N484" s="467"/>
      <c r="O484" s="463" t="s">
        <v>43</v>
      </c>
      <c r="P484" s="464"/>
      <c r="Q484" s="464"/>
      <c r="R484" s="464"/>
      <c r="S484" s="464"/>
      <c r="T484" s="464"/>
      <c r="U484" s="465"/>
      <c r="V484" s="43" t="s">
        <v>0</v>
      </c>
      <c r="W484" s="44">
        <f>IFERROR(SUM(W471:W482),"0")</f>
        <v>0</v>
      </c>
      <c r="X484" s="44">
        <f>IFERROR(SUM(X471:X482),"0")</f>
        <v>0</v>
      </c>
      <c r="Y484" s="43"/>
      <c r="Z484" s="68"/>
      <c r="AA484" s="68"/>
    </row>
    <row r="485" spans="1:67" ht="14.25" customHeight="1" x14ac:dyDescent="0.25">
      <c r="A485" s="457" t="s">
        <v>110</v>
      </c>
      <c r="B485" s="457"/>
      <c r="C485" s="457"/>
      <c r="D485" s="457"/>
      <c r="E485" s="457"/>
      <c r="F485" s="457"/>
      <c r="G485" s="457"/>
      <c r="H485" s="457"/>
      <c r="I485" s="457"/>
      <c r="J485" s="457"/>
      <c r="K485" s="457"/>
      <c r="L485" s="457"/>
      <c r="M485" s="457"/>
      <c r="N485" s="457"/>
      <c r="O485" s="457"/>
      <c r="P485" s="457"/>
      <c r="Q485" s="457"/>
      <c r="R485" s="457"/>
      <c r="S485" s="457"/>
      <c r="T485" s="457"/>
      <c r="U485" s="457"/>
      <c r="V485" s="457"/>
      <c r="W485" s="457"/>
      <c r="X485" s="457"/>
      <c r="Y485" s="457"/>
      <c r="Z485" s="67"/>
      <c r="AA485" s="67"/>
    </row>
    <row r="486" spans="1:67" ht="16.5" customHeight="1" x14ac:dyDescent="0.25">
      <c r="A486" s="64" t="s">
        <v>668</v>
      </c>
      <c r="B486" s="64" t="s">
        <v>669</v>
      </c>
      <c r="C486" s="37">
        <v>4301020222</v>
      </c>
      <c r="D486" s="458">
        <v>4607091388930</v>
      </c>
      <c r="E486" s="458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114</v>
      </c>
      <c r="L486" s="39" t="s">
        <v>113</v>
      </c>
      <c r="M486" s="39"/>
      <c r="N486" s="38">
        <v>55</v>
      </c>
      <c r="O486" s="7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60"/>
      <c r="Q486" s="460"/>
      <c r="R486" s="460"/>
      <c r="S486" s="461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IFERROR(IF(X486=0,"",ROUNDUP(X486/H486,0)*0.01196),"")</f>
        <v/>
      </c>
      <c r="Z486" s="69" t="s">
        <v>48</v>
      </c>
      <c r="AA486" s="70" t="s">
        <v>48</v>
      </c>
      <c r="AE486" s="80"/>
      <c r="BB486" s="353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670</v>
      </c>
      <c r="B487" s="64" t="s">
        <v>671</v>
      </c>
      <c r="C487" s="37">
        <v>4301020206</v>
      </c>
      <c r="D487" s="458">
        <v>4680115880054</v>
      </c>
      <c r="E487" s="458"/>
      <c r="F487" s="63">
        <v>0.6</v>
      </c>
      <c r="G487" s="38">
        <v>6</v>
      </c>
      <c r="H487" s="63">
        <v>3.6</v>
      </c>
      <c r="I487" s="63">
        <v>3.84</v>
      </c>
      <c r="J487" s="38">
        <v>120</v>
      </c>
      <c r="K487" s="38" t="s">
        <v>81</v>
      </c>
      <c r="L487" s="39" t="s">
        <v>113</v>
      </c>
      <c r="M487" s="39"/>
      <c r="N487" s="38">
        <v>55</v>
      </c>
      <c r="O487" s="73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60"/>
      <c r="Q487" s="460"/>
      <c r="R487" s="460"/>
      <c r="S487" s="461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IFERROR(IF(X487=0,"",ROUNDUP(X487/H487,0)*0.00937),"")</f>
        <v/>
      </c>
      <c r="Z487" s="69" t="s">
        <v>48</v>
      </c>
      <c r="AA487" s="70" t="s">
        <v>48</v>
      </c>
      <c r="AE487" s="80"/>
      <c r="BB487" s="354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66"/>
      <c r="B488" s="466"/>
      <c r="C488" s="466"/>
      <c r="D488" s="466"/>
      <c r="E488" s="466"/>
      <c r="F488" s="466"/>
      <c r="G488" s="466"/>
      <c r="H488" s="466"/>
      <c r="I488" s="466"/>
      <c r="J488" s="466"/>
      <c r="K488" s="466"/>
      <c r="L488" s="466"/>
      <c r="M488" s="466"/>
      <c r="N488" s="467"/>
      <c r="O488" s="463" t="s">
        <v>43</v>
      </c>
      <c r="P488" s="464"/>
      <c r="Q488" s="464"/>
      <c r="R488" s="464"/>
      <c r="S488" s="464"/>
      <c r="T488" s="464"/>
      <c r="U488" s="465"/>
      <c r="V488" s="43" t="s">
        <v>42</v>
      </c>
      <c r="W488" s="44">
        <f>IFERROR(W486/H486,"0")+IFERROR(W487/H487,"0")</f>
        <v>0</v>
      </c>
      <c r="X488" s="44">
        <f>IFERROR(X486/H486,"0")+IFERROR(X487/H487,"0")</f>
        <v>0</v>
      </c>
      <c r="Y488" s="44">
        <f>IFERROR(IF(Y486="",0,Y486),"0")+IFERROR(IF(Y487="",0,Y487),"0")</f>
        <v>0</v>
      </c>
      <c r="Z488" s="68"/>
      <c r="AA488" s="68"/>
    </row>
    <row r="489" spans="1:67" x14ac:dyDescent="0.2">
      <c r="A489" s="466"/>
      <c r="B489" s="466"/>
      <c r="C489" s="466"/>
      <c r="D489" s="466"/>
      <c r="E489" s="466"/>
      <c r="F489" s="466"/>
      <c r="G489" s="466"/>
      <c r="H489" s="466"/>
      <c r="I489" s="466"/>
      <c r="J489" s="466"/>
      <c r="K489" s="466"/>
      <c r="L489" s="466"/>
      <c r="M489" s="466"/>
      <c r="N489" s="467"/>
      <c r="O489" s="463" t="s">
        <v>43</v>
      </c>
      <c r="P489" s="464"/>
      <c r="Q489" s="464"/>
      <c r="R489" s="464"/>
      <c r="S489" s="464"/>
      <c r="T489" s="464"/>
      <c r="U489" s="465"/>
      <c r="V489" s="43" t="s">
        <v>0</v>
      </c>
      <c r="W489" s="44">
        <f>IFERROR(SUM(W486:W487),"0")</f>
        <v>0</v>
      </c>
      <c r="X489" s="44">
        <f>IFERROR(SUM(X486:X487),"0")</f>
        <v>0</v>
      </c>
      <c r="Y489" s="43"/>
      <c r="Z489" s="68"/>
      <c r="AA489" s="68"/>
    </row>
    <row r="490" spans="1:67" ht="14.25" customHeight="1" x14ac:dyDescent="0.25">
      <c r="A490" s="457" t="s">
        <v>77</v>
      </c>
      <c r="B490" s="457"/>
      <c r="C490" s="457"/>
      <c r="D490" s="457"/>
      <c r="E490" s="457"/>
      <c r="F490" s="457"/>
      <c r="G490" s="457"/>
      <c r="H490" s="457"/>
      <c r="I490" s="457"/>
      <c r="J490" s="457"/>
      <c r="K490" s="457"/>
      <c r="L490" s="457"/>
      <c r="M490" s="457"/>
      <c r="N490" s="457"/>
      <c r="O490" s="457"/>
      <c r="P490" s="457"/>
      <c r="Q490" s="457"/>
      <c r="R490" s="457"/>
      <c r="S490" s="457"/>
      <c r="T490" s="457"/>
      <c r="U490" s="457"/>
      <c r="V490" s="457"/>
      <c r="W490" s="457"/>
      <c r="X490" s="457"/>
      <c r="Y490" s="457"/>
      <c r="Z490" s="67"/>
      <c r="AA490" s="67"/>
    </row>
    <row r="491" spans="1:67" ht="27" customHeight="1" x14ac:dyDescent="0.25">
      <c r="A491" s="64" t="s">
        <v>672</v>
      </c>
      <c r="B491" s="64" t="s">
        <v>673</v>
      </c>
      <c r="C491" s="37">
        <v>4301031252</v>
      </c>
      <c r="D491" s="458">
        <v>4680115883116</v>
      </c>
      <c r="E491" s="458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113</v>
      </c>
      <c r="M491" s="39"/>
      <c r="N491" s="38">
        <v>60</v>
      </c>
      <c r="O491" s="7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60"/>
      <c r="Q491" s="460"/>
      <c r="R491" s="460"/>
      <c r="S491" s="461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496" si="93"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ref="BL491:BL496" si="94">IFERROR(W491*I491/H491,"0")</f>
        <v>0</v>
      </c>
      <c r="BM491" s="80">
        <f t="shared" ref="BM491:BM496" si="95">IFERROR(X491*I491/H491,"0")</f>
        <v>0</v>
      </c>
      <c r="BN491" s="80">
        <f t="shared" ref="BN491:BN496" si="96">IFERROR(1/J491*(W491/H491),"0")</f>
        <v>0</v>
      </c>
      <c r="BO491" s="80">
        <f t="shared" ref="BO491:BO496" si="97">IFERROR(1/J491*(X491/H491),"0")</f>
        <v>0</v>
      </c>
    </row>
    <row r="492" spans="1:67" ht="27" customHeight="1" x14ac:dyDescent="0.25">
      <c r="A492" s="64" t="s">
        <v>674</v>
      </c>
      <c r="B492" s="64" t="s">
        <v>675</v>
      </c>
      <c r="C492" s="37">
        <v>4301031248</v>
      </c>
      <c r="D492" s="458">
        <v>4680115883093</v>
      </c>
      <c r="E492" s="458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80</v>
      </c>
      <c r="M492" s="39"/>
      <c r="N492" s="38">
        <v>60</v>
      </c>
      <c r="O492" s="7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60"/>
      <c r="Q492" s="460"/>
      <c r="R492" s="460"/>
      <c r="S492" s="461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3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4"/>
        <v>0</v>
      </c>
      <c r="BM492" s="80">
        <f t="shared" si="95"/>
        <v>0</v>
      </c>
      <c r="BN492" s="80">
        <f t="shared" si="96"/>
        <v>0</v>
      </c>
      <c r="BO492" s="80">
        <f t="shared" si="97"/>
        <v>0</v>
      </c>
    </row>
    <row r="493" spans="1:67" ht="27" customHeight="1" x14ac:dyDescent="0.25">
      <c r="A493" s="64" t="s">
        <v>676</v>
      </c>
      <c r="B493" s="64" t="s">
        <v>677</v>
      </c>
      <c r="C493" s="37">
        <v>4301031250</v>
      </c>
      <c r="D493" s="458">
        <v>4680115883109</v>
      </c>
      <c r="E493" s="45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80</v>
      </c>
      <c r="M493" s="39"/>
      <c r="N493" s="38">
        <v>60</v>
      </c>
      <c r="O493" s="7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60"/>
      <c r="Q493" s="460"/>
      <c r="R493" s="460"/>
      <c r="S493" s="461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4"/>
        <v>0</v>
      </c>
      <c r="BM493" s="80">
        <f t="shared" si="95"/>
        <v>0</v>
      </c>
      <c r="BN493" s="80">
        <f t="shared" si="96"/>
        <v>0</v>
      </c>
      <c r="BO493" s="80">
        <f t="shared" si="97"/>
        <v>0</v>
      </c>
    </row>
    <row r="494" spans="1:67" ht="27" customHeight="1" x14ac:dyDescent="0.25">
      <c r="A494" s="64" t="s">
        <v>678</v>
      </c>
      <c r="B494" s="64" t="s">
        <v>679</v>
      </c>
      <c r="C494" s="37">
        <v>4301031249</v>
      </c>
      <c r="D494" s="458">
        <v>4680115882072</v>
      </c>
      <c r="E494" s="458"/>
      <c r="F494" s="63">
        <v>0.6</v>
      </c>
      <c r="G494" s="38">
        <v>6</v>
      </c>
      <c r="H494" s="63">
        <v>3.6</v>
      </c>
      <c r="I494" s="63">
        <v>3.84</v>
      </c>
      <c r="J494" s="38">
        <v>120</v>
      </c>
      <c r="K494" s="38" t="s">
        <v>81</v>
      </c>
      <c r="L494" s="39" t="s">
        <v>113</v>
      </c>
      <c r="M494" s="39"/>
      <c r="N494" s="38">
        <v>60</v>
      </c>
      <c r="O494" s="7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60"/>
      <c r="Q494" s="460"/>
      <c r="R494" s="460"/>
      <c r="S494" s="461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4"/>
        <v>0</v>
      </c>
      <c r="BM494" s="80">
        <f t="shared" si="95"/>
        <v>0</v>
      </c>
      <c r="BN494" s="80">
        <f t="shared" si="96"/>
        <v>0</v>
      </c>
      <c r="BO494" s="80">
        <f t="shared" si="97"/>
        <v>0</v>
      </c>
    </row>
    <row r="495" spans="1:67" ht="27" customHeight="1" x14ac:dyDescent="0.25">
      <c r="A495" s="64" t="s">
        <v>680</v>
      </c>
      <c r="B495" s="64" t="s">
        <v>681</v>
      </c>
      <c r="C495" s="37">
        <v>4301031251</v>
      </c>
      <c r="D495" s="458">
        <v>4680115882102</v>
      </c>
      <c r="E495" s="458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60"/>
      <c r="Q495" s="460"/>
      <c r="R495" s="460"/>
      <c r="S495" s="46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4"/>
        <v>0</v>
      </c>
      <c r="BM495" s="80">
        <f t="shared" si="95"/>
        <v>0</v>
      </c>
      <c r="BN495" s="80">
        <f t="shared" si="96"/>
        <v>0</v>
      </c>
      <c r="BO495" s="80">
        <f t="shared" si="97"/>
        <v>0</v>
      </c>
    </row>
    <row r="496" spans="1:67" ht="27" customHeight="1" x14ac:dyDescent="0.25">
      <c r="A496" s="64" t="s">
        <v>682</v>
      </c>
      <c r="B496" s="64" t="s">
        <v>683</v>
      </c>
      <c r="C496" s="37">
        <v>4301031253</v>
      </c>
      <c r="D496" s="458">
        <v>4680115882096</v>
      </c>
      <c r="E496" s="458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7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60"/>
      <c r="Q496" s="460"/>
      <c r="R496" s="460"/>
      <c r="S496" s="46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4"/>
        <v>0</v>
      </c>
      <c r="BM496" s="80">
        <f t="shared" si="95"/>
        <v>0</v>
      </c>
      <c r="BN496" s="80">
        <f t="shared" si="96"/>
        <v>0</v>
      </c>
      <c r="BO496" s="80">
        <f t="shared" si="97"/>
        <v>0</v>
      </c>
    </row>
    <row r="497" spans="1:67" x14ac:dyDescent="0.2">
      <c r="A497" s="466"/>
      <c r="B497" s="466"/>
      <c r="C497" s="466"/>
      <c r="D497" s="466"/>
      <c r="E497" s="466"/>
      <c r="F497" s="466"/>
      <c r="G497" s="466"/>
      <c r="H497" s="466"/>
      <c r="I497" s="466"/>
      <c r="J497" s="466"/>
      <c r="K497" s="466"/>
      <c r="L497" s="466"/>
      <c r="M497" s="466"/>
      <c r="N497" s="467"/>
      <c r="O497" s="463" t="s">
        <v>43</v>
      </c>
      <c r="P497" s="464"/>
      <c r="Q497" s="464"/>
      <c r="R497" s="464"/>
      <c r="S497" s="464"/>
      <c r="T497" s="464"/>
      <c r="U497" s="465"/>
      <c r="V497" s="43" t="s">
        <v>42</v>
      </c>
      <c r="W497" s="44">
        <f>IFERROR(W491/H491,"0")+IFERROR(W492/H492,"0")+IFERROR(W493/H493,"0")+IFERROR(W494/H494,"0")+IFERROR(W495/H495,"0")+IFERROR(W496/H496,"0")</f>
        <v>0</v>
      </c>
      <c r="X497" s="44">
        <f>IFERROR(X491/H491,"0")+IFERROR(X492/H492,"0")+IFERROR(X493/H493,"0")+IFERROR(X494/H494,"0")+IFERROR(X495/H495,"0")+IFERROR(X496/H496,"0")</f>
        <v>0</v>
      </c>
      <c r="Y497" s="44">
        <f>IFERROR(IF(Y491="",0,Y491),"0")+IFERROR(IF(Y492="",0,Y492),"0")+IFERROR(IF(Y493="",0,Y493),"0")+IFERROR(IF(Y494="",0,Y494),"0")+IFERROR(IF(Y495="",0,Y495),"0")+IFERROR(IF(Y496="",0,Y496),"0")</f>
        <v>0</v>
      </c>
      <c r="Z497" s="68"/>
      <c r="AA497" s="68"/>
    </row>
    <row r="498" spans="1:67" x14ac:dyDescent="0.2">
      <c r="A498" s="466"/>
      <c r="B498" s="466"/>
      <c r="C498" s="466"/>
      <c r="D498" s="466"/>
      <c r="E498" s="466"/>
      <c r="F498" s="466"/>
      <c r="G498" s="466"/>
      <c r="H498" s="466"/>
      <c r="I498" s="466"/>
      <c r="J498" s="466"/>
      <c r="K498" s="466"/>
      <c r="L498" s="466"/>
      <c r="M498" s="466"/>
      <c r="N498" s="467"/>
      <c r="O498" s="463" t="s">
        <v>43</v>
      </c>
      <c r="P498" s="464"/>
      <c r="Q498" s="464"/>
      <c r="R498" s="464"/>
      <c r="S498" s="464"/>
      <c r="T498" s="464"/>
      <c r="U498" s="465"/>
      <c r="V498" s="43" t="s">
        <v>0</v>
      </c>
      <c r="W498" s="44">
        <f>IFERROR(SUM(W491:W496),"0")</f>
        <v>0</v>
      </c>
      <c r="X498" s="44">
        <f>IFERROR(SUM(X491:X496),"0")</f>
        <v>0</v>
      </c>
      <c r="Y498" s="43"/>
      <c r="Z498" s="68"/>
      <c r="AA498" s="68"/>
    </row>
    <row r="499" spans="1:67" ht="14.25" customHeight="1" x14ac:dyDescent="0.25">
      <c r="A499" s="457" t="s">
        <v>85</v>
      </c>
      <c r="B499" s="457"/>
      <c r="C499" s="457"/>
      <c r="D499" s="457"/>
      <c r="E499" s="457"/>
      <c r="F499" s="457"/>
      <c r="G499" s="457"/>
      <c r="H499" s="457"/>
      <c r="I499" s="457"/>
      <c r="J499" s="457"/>
      <c r="K499" s="457"/>
      <c r="L499" s="457"/>
      <c r="M499" s="457"/>
      <c r="N499" s="457"/>
      <c r="O499" s="457"/>
      <c r="P499" s="457"/>
      <c r="Q499" s="457"/>
      <c r="R499" s="457"/>
      <c r="S499" s="457"/>
      <c r="T499" s="457"/>
      <c r="U499" s="457"/>
      <c r="V499" s="457"/>
      <c r="W499" s="457"/>
      <c r="X499" s="457"/>
      <c r="Y499" s="457"/>
      <c r="Z499" s="67"/>
      <c r="AA499" s="67"/>
    </row>
    <row r="500" spans="1:67" ht="16.5" customHeight="1" x14ac:dyDescent="0.25">
      <c r="A500" s="64" t="s">
        <v>684</v>
      </c>
      <c r="B500" s="64" t="s">
        <v>685</v>
      </c>
      <c r="C500" s="37">
        <v>4301051230</v>
      </c>
      <c r="D500" s="458">
        <v>4607091383409</v>
      </c>
      <c r="E500" s="458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114</v>
      </c>
      <c r="L500" s="39" t="s">
        <v>80</v>
      </c>
      <c r="M500" s="39"/>
      <c r="N500" s="38">
        <v>45</v>
      </c>
      <c r="O500" s="7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60"/>
      <c r="Q500" s="460"/>
      <c r="R500" s="460"/>
      <c r="S500" s="461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16.5" customHeight="1" x14ac:dyDescent="0.25">
      <c r="A501" s="64" t="s">
        <v>686</v>
      </c>
      <c r="B501" s="64" t="s">
        <v>687</v>
      </c>
      <c r="C501" s="37">
        <v>4301051231</v>
      </c>
      <c r="D501" s="458">
        <v>4607091383416</v>
      </c>
      <c r="E501" s="458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114</v>
      </c>
      <c r="L501" s="39" t="s">
        <v>80</v>
      </c>
      <c r="M501" s="39"/>
      <c r="N501" s="38">
        <v>45</v>
      </c>
      <c r="O501" s="7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60"/>
      <c r="Q501" s="460"/>
      <c r="R501" s="460"/>
      <c r="S501" s="461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27" customHeight="1" x14ac:dyDescent="0.25">
      <c r="A502" s="64" t="s">
        <v>688</v>
      </c>
      <c r="B502" s="64" t="s">
        <v>689</v>
      </c>
      <c r="C502" s="37">
        <v>4301051058</v>
      </c>
      <c r="D502" s="458">
        <v>4680115883536</v>
      </c>
      <c r="E502" s="458"/>
      <c r="F502" s="63">
        <v>0.3</v>
      </c>
      <c r="G502" s="38">
        <v>6</v>
      </c>
      <c r="H502" s="63">
        <v>1.8</v>
      </c>
      <c r="I502" s="63">
        <v>2.0659999999999998</v>
      </c>
      <c r="J502" s="38">
        <v>156</v>
      </c>
      <c r="K502" s="38" t="s">
        <v>81</v>
      </c>
      <c r="L502" s="39" t="s">
        <v>80</v>
      </c>
      <c r="M502" s="39"/>
      <c r="N502" s="38">
        <v>45</v>
      </c>
      <c r="O502" s="7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60"/>
      <c r="Q502" s="460"/>
      <c r="R502" s="460"/>
      <c r="S502" s="461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x14ac:dyDescent="0.2">
      <c r="A503" s="466"/>
      <c r="B503" s="466"/>
      <c r="C503" s="466"/>
      <c r="D503" s="466"/>
      <c r="E503" s="466"/>
      <c r="F503" s="466"/>
      <c r="G503" s="466"/>
      <c r="H503" s="466"/>
      <c r="I503" s="466"/>
      <c r="J503" s="466"/>
      <c r="K503" s="466"/>
      <c r="L503" s="466"/>
      <c r="M503" s="466"/>
      <c r="N503" s="467"/>
      <c r="O503" s="463" t="s">
        <v>43</v>
      </c>
      <c r="P503" s="464"/>
      <c r="Q503" s="464"/>
      <c r="R503" s="464"/>
      <c r="S503" s="464"/>
      <c r="T503" s="464"/>
      <c r="U503" s="465"/>
      <c r="V503" s="43" t="s">
        <v>42</v>
      </c>
      <c r="W503" s="44">
        <f>IFERROR(W500/H500,"0")+IFERROR(W501/H501,"0")+IFERROR(W502/H502,"0")</f>
        <v>0</v>
      </c>
      <c r="X503" s="44">
        <f>IFERROR(X500/H500,"0")+IFERROR(X501/H501,"0")+IFERROR(X502/H502,"0")</f>
        <v>0</v>
      </c>
      <c r="Y503" s="44">
        <f>IFERROR(IF(Y500="",0,Y500),"0")+IFERROR(IF(Y501="",0,Y501),"0")+IFERROR(IF(Y502="",0,Y502),"0")</f>
        <v>0</v>
      </c>
      <c r="Z503" s="68"/>
      <c r="AA503" s="68"/>
    </row>
    <row r="504" spans="1:67" x14ac:dyDescent="0.2">
      <c r="A504" s="466"/>
      <c r="B504" s="466"/>
      <c r="C504" s="466"/>
      <c r="D504" s="466"/>
      <c r="E504" s="466"/>
      <c r="F504" s="466"/>
      <c r="G504" s="466"/>
      <c r="H504" s="466"/>
      <c r="I504" s="466"/>
      <c r="J504" s="466"/>
      <c r="K504" s="466"/>
      <c r="L504" s="466"/>
      <c r="M504" s="466"/>
      <c r="N504" s="467"/>
      <c r="O504" s="463" t="s">
        <v>43</v>
      </c>
      <c r="P504" s="464"/>
      <c r="Q504" s="464"/>
      <c r="R504" s="464"/>
      <c r="S504" s="464"/>
      <c r="T504" s="464"/>
      <c r="U504" s="465"/>
      <c r="V504" s="43" t="s">
        <v>0</v>
      </c>
      <c r="W504" s="44">
        <f>IFERROR(SUM(W500:W502),"0")</f>
        <v>0</v>
      </c>
      <c r="X504" s="44">
        <f>IFERROR(SUM(X500:X502),"0")</f>
        <v>0</v>
      </c>
      <c r="Y504" s="43"/>
      <c r="Z504" s="68"/>
      <c r="AA504" s="68"/>
    </row>
    <row r="505" spans="1:67" ht="14.25" customHeight="1" x14ac:dyDescent="0.25">
      <c r="A505" s="457" t="s">
        <v>218</v>
      </c>
      <c r="B505" s="457"/>
      <c r="C505" s="457"/>
      <c r="D505" s="457"/>
      <c r="E505" s="457"/>
      <c r="F505" s="457"/>
      <c r="G505" s="457"/>
      <c r="H505" s="457"/>
      <c r="I505" s="457"/>
      <c r="J505" s="457"/>
      <c r="K505" s="457"/>
      <c r="L505" s="457"/>
      <c r="M505" s="457"/>
      <c r="N505" s="457"/>
      <c r="O505" s="457"/>
      <c r="P505" s="457"/>
      <c r="Q505" s="457"/>
      <c r="R505" s="457"/>
      <c r="S505" s="457"/>
      <c r="T505" s="457"/>
      <c r="U505" s="457"/>
      <c r="V505" s="457"/>
      <c r="W505" s="457"/>
      <c r="X505" s="457"/>
      <c r="Y505" s="457"/>
      <c r="Z505" s="67"/>
      <c r="AA505" s="67"/>
    </row>
    <row r="506" spans="1:67" ht="16.5" customHeight="1" x14ac:dyDescent="0.25">
      <c r="A506" s="64" t="s">
        <v>690</v>
      </c>
      <c r="B506" s="64" t="s">
        <v>691</v>
      </c>
      <c r="C506" s="37">
        <v>4301060363</v>
      </c>
      <c r="D506" s="458">
        <v>4680115885035</v>
      </c>
      <c r="E506" s="458"/>
      <c r="F506" s="63">
        <v>1</v>
      </c>
      <c r="G506" s="38">
        <v>4</v>
      </c>
      <c r="H506" s="63">
        <v>4</v>
      </c>
      <c r="I506" s="63">
        <v>4.4160000000000004</v>
      </c>
      <c r="J506" s="38">
        <v>104</v>
      </c>
      <c r="K506" s="38" t="s">
        <v>114</v>
      </c>
      <c r="L506" s="39" t="s">
        <v>80</v>
      </c>
      <c r="M506" s="39"/>
      <c r="N506" s="38">
        <v>35</v>
      </c>
      <c r="O506" s="7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60"/>
      <c r="Q506" s="460"/>
      <c r="R506" s="460"/>
      <c r="S506" s="461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64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x14ac:dyDescent="0.2">
      <c r="A507" s="466"/>
      <c r="B507" s="466"/>
      <c r="C507" s="466"/>
      <c r="D507" s="466"/>
      <c r="E507" s="466"/>
      <c r="F507" s="466"/>
      <c r="G507" s="466"/>
      <c r="H507" s="466"/>
      <c r="I507" s="466"/>
      <c r="J507" s="466"/>
      <c r="K507" s="466"/>
      <c r="L507" s="466"/>
      <c r="M507" s="466"/>
      <c r="N507" s="467"/>
      <c r="O507" s="463" t="s">
        <v>43</v>
      </c>
      <c r="P507" s="464"/>
      <c r="Q507" s="464"/>
      <c r="R507" s="464"/>
      <c r="S507" s="464"/>
      <c r="T507" s="464"/>
      <c r="U507" s="465"/>
      <c r="V507" s="43" t="s">
        <v>42</v>
      </c>
      <c r="W507" s="44">
        <f>IFERROR(W506/H506,"0")</f>
        <v>0</v>
      </c>
      <c r="X507" s="44">
        <f>IFERROR(X506/H506,"0")</f>
        <v>0</v>
      </c>
      <c r="Y507" s="44">
        <f>IFERROR(IF(Y506="",0,Y506),"0")</f>
        <v>0</v>
      </c>
      <c r="Z507" s="68"/>
      <c r="AA507" s="68"/>
    </row>
    <row r="508" spans="1:67" x14ac:dyDescent="0.2">
      <c r="A508" s="466"/>
      <c r="B508" s="466"/>
      <c r="C508" s="466"/>
      <c r="D508" s="466"/>
      <c r="E508" s="466"/>
      <c r="F508" s="466"/>
      <c r="G508" s="466"/>
      <c r="H508" s="466"/>
      <c r="I508" s="466"/>
      <c r="J508" s="466"/>
      <c r="K508" s="466"/>
      <c r="L508" s="466"/>
      <c r="M508" s="466"/>
      <c r="N508" s="467"/>
      <c r="O508" s="463" t="s">
        <v>43</v>
      </c>
      <c r="P508" s="464"/>
      <c r="Q508" s="464"/>
      <c r="R508" s="464"/>
      <c r="S508" s="464"/>
      <c r="T508" s="464"/>
      <c r="U508" s="465"/>
      <c r="V508" s="43" t="s">
        <v>0</v>
      </c>
      <c r="W508" s="44">
        <f>IFERROR(SUM(W506:W506),"0")</f>
        <v>0</v>
      </c>
      <c r="X508" s="44">
        <f>IFERROR(SUM(X506:X506),"0")</f>
        <v>0</v>
      </c>
      <c r="Y508" s="43"/>
      <c r="Z508" s="68"/>
      <c r="AA508" s="68"/>
    </row>
    <row r="509" spans="1:67" ht="27.75" customHeight="1" x14ac:dyDescent="0.2">
      <c r="A509" s="455" t="s">
        <v>692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55"/>
      <c r="AA509" s="55"/>
    </row>
    <row r="510" spans="1:67" ht="16.5" customHeight="1" x14ac:dyDescent="0.25">
      <c r="A510" s="456" t="s">
        <v>693</v>
      </c>
      <c r="B510" s="456"/>
      <c r="C510" s="456"/>
      <c r="D510" s="456"/>
      <c r="E510" s="456"/>
      <c r="F510" s="456"/>
      <c r="G510" s="456"/>
      <c r="H510" s="456"/>
      <c r="I510" s="456"/>
      <c r="J510" s="456"/>
      <c r="K510" s="456"/>
      <c r="L510" s="456"/>
      <c r="M510" s="456"/>
      <c r="N510" s="456"/>
      <c r="O510" s="456"/>
      <c r="P510" s="456"/>
      <c r="Q510" s="456"/>
      <c r="R510" s="456"/>
      <c r="S510" s="456"/>
      <c r="T510" s="456"/>
      <c r="U510" s="456"/>
      <c r="V510" s="456"/>
      <c r="W510" s="456"/>
      <c r="X510" s="456"/>
      <c r="Y510" s="456"/>
      <c r="Z510" s="66"/>
      <c r="AA510" s="66"/>
    </row>
    <row r="511" spans="1:67" ht="14.25" customHeight="1" x14ac:dyDescent="0.25">
      <c r="A511" s="457" t="s">
        <v>118</v>
      </c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7"/>
      <c r="O511" s="457"/>
      <c r="P511" s="457"/>
      <c r="Q511" s="457"/>
      <c r="R511" s="457"/>
      <c r="S511" s="457"/>
      <c r="T511" s="457"/>
      <c r="U511" s="457"/>
      <c r="V511" s="457"/>
      <c r="W511" s="457"/>
      <c r="X511" s="457"/>
      <c r="Y511" s="457"/>
      <c r="Z511" s="67"/>
      <c r="AA511" s="67"/>
    </row>
    <row r="512" spans="1:67" ht="27" customHeight="1" x14ac:dyDescent="0.25">
      <c r="A512" s="64" t="s">
        <v>694</v>
      </c>
      <c r="B512" s="64" t="s">
        <v>695</v>
      </c>
      <c r="C512" s="37">
        <v>4301011763</v>
      </c>
      <c r="D512" s="458">
        <v>4640242181011</v>
      </c>
      <c r="E512" s="458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114</v>
      </c>
      <c r="L512" s="39" t="s">
        <v>133</v>
      </c>
      <c r="M512" s="39"/>
      <c r="N512" s="38">
        <v>55</v>
      </c>
      <c r="O512" s="750" t="s">
        <v>696</v>
      </c>
      <c r="P512" s="460"/>
      <c r="Q512" s="460"/>
      <c r="R512" s="460"/>
      <c r="S512" s="461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20" si="98">IFERROR(IF(W512="",0,CEILING((W512/$H512),1)*$H512),"")</f>
        <v>0</v>
      </c>
      <c r="Y512" s="42" t="str">
        <f t="shared" ref="Y512:Y517" si="99">IFERROR(IF(X512=0,"",ROUNDUP(X512/H512,0)*0.02175),"")</f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ref="BL512:BL520" si="100">IFERROR(W512*I512/H512,"0")</f>
        <v>0</v>
      </c>
      <c r="BM512" s="80">
        <f t="shared" ref="BM512:BM520" si="101">IFERROR(X512*I512/H512,"0")</f>
        <v>0</v>
      </c>
      <c r="BN512" s="80">
        <f t="shared" ref="BN512:BN520" si="102">IFERROR(1/J512*(W512/H512),"0")</f>
        <v>0</v>
      </c>
      <c r="BO512" s="80">
        <f t="shared" ref="BO512:BO520" si="103">IFERROR(1/J512*(X512/H512),"0")</f>
        <v>0</v>
      </c>
    </row>
    <row r="513" spans="1:67" ht="27" customHeight="1" x14ac:dyDescent="0.25">
      <c r="A513" s="64" t="s">
        <v>697</v>
      </c>
      <c r="B513" s="64" t="s">
        <v>698</v>
      </c>
      <c r="C513" s="37">
        <v>4301011951</v>
      </c>
      <c r="D513" s="458">
        <v>4640242180045</v>
      </c>
      <c r="E513" s="458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113</v>
      </c>
      <c r="M513" s="39"/>
      <c r="N513" s="38">
        <v>55</v>
      </c>
      <c r="O513" s="751" t="s">
        <v>699</v>
      </c>
      <c r="P513" s="460"/>
      <c r="Q513" s="460"/>
      <c r="R513" s="460"/>
      <c r="S513" s="461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8"/>
        <v>0</v>
      </c>
      <c r="Y513" s="42" t="str">
        <f t="shared" si="99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100"/>
        <v>0</v>
      </c>
      <c r="BM513" s="80">
        <f t="shared" si="101"/>
        <v>0</v>
      </c>
      <c r="BN513" s="80">
        <f t="shared" si="102"/>
        <v>0</v>
      </c>
      <c r="BO513" s="80">
        <f t="shared" si="103"/>
        <v>0</v>
      </c>
    </row>
    <row r="514" spans="1:67" ht="27" customHeight="1" x14ac:dyDescent="0.25">
      <c r="A514" s="64" t="s">
        <v>700</v>
      </c>
      <c r="B514" s="64" t="s">
        <v>701</v>
      </c>
      <c r="C514" s="37">
        <v>4301011585</v>
      </c>
      <c r="D514" s="458">
        <v>4640242180441</v>
      </c>
      <c r="E514" s="458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114</v>
      </c>
      <c r="L514" s="39" t="s">
        <v>113</v>
      </c>
      <c r="M514" s="39"/>
      <c r="N514" s="38">
        <v>50</v>
      </c>
      <c r="O514" s="752" t="s">
        <v>702</v>
      </c>
      <c r="P514" s="460"/>
      <c r="Q514" s="460"/>
      <c r="R514" s="460"/>
      <c r="S514" s="461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8"/>
        <v>0</v>
      </c>
      <c r="Y514" s="42" t="str">
        <f t="shared" si="99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100"/>
        <v>0</v>
      </c>
      <c r="BM514" s="80">
        <f t="shared" si="101"/>
        <v>0</v>
      </c>
      <c r="BN514" s="80">
        <f t="shared" si="102"/>
        <v>0</v>
      </c>
      <c r="BO514" s="80">
        <f t="shared" si="103"/>
        <v>0</v>
      </c>
    </row>
    <row r="515" spans="1:67" ht="27" customHeight="1" x14ac:dyDescent="0.25">
      <c r="A515" s="64" t="s">
        <v>703</v>
      </c>
      <c r="B515" s="64" t="s">
        <v>704</v>
      </c>
      <c r="C515" s="37">
        <v>4301011950</v>
      </c>
      <c r="D515" s="458">
        <v>4640242180601</v>
      </c>
      <c r="E515" s="458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753" t="s">
        <v>705</v>
      </c>
      <c r="P515" s="460"/>
      <c r="Q515" s="460"/>
      <c r="R515" s="460"/>
      <c r="S515" s="461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 t="shared" si="99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0"/>
        <v>0</v>
      </c>
      <c r="BM515" s="80">
        <f t="shared" si="101"/>
        <v>0</v>
      </c>
      <c r="BN515" s="80">
        <f t="shared" si="102"/>
        <v>0</v>
      </c>
      <c r="BO515" s="80">
        <f t="shared" si="103"/>
        <v>0</v>
      </c>
    </row>
    <row r="516" spans="1:67" ht="27" customHeight="1" x14ac:dyDescent="0.25">
      <c r="A516" s="64" t="s">
        <v>706</v>
      </c>
      <c r="B516" s="64" t="s">
        <v>707</v>
      </c>
      <c r="C516" s="37">
        <v>4301011584</v>
      </c>
      <c r="D516" s="458">
        <v>4640242180564</v>
      </c>
      <c r="E516" s="458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114</v>
      </c>
      <c r="L516" s="39" t="s">
        <v>113</v>
      </c>
      <c r="M516" s="39"/>
      <c r="N516" s="38">
        <v>50</v>
      </c>
      <c r="O516" s="754" t="s">
        <v>708</v>
      </c>
      <c r="P516" s="460"/>
      <c r="Q516" s="460"/>
      <c r="R516" s="460"/>
      <c r="S516" s="46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 t="shared" si="99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0"/>
        <v>0</v>
      </c>
      <c r="BM516" s="80">
        <f t="shared" si="101"/>
        <v>0</v>
      </c>
      <c r="BN516" s="80">
        <f t="shared" si="102"/>
        <v>0</v>
      </c>
      <c r="BO516" s="80">
        <f t="shared" si="103"/>
        <v>0</v>
      </c>
    </row>
    <row r="517" spans="1:67" ht="27" customHeight="1" x14ac:dyDescent="0.25">
      <c r="A517" s="64" t="s">
        <v>709</v>
      </c>
      <c r="B517" s="64" t="s">
        <v>710</v>
      </c>
      <c r="C517" s="37">
        <v>4301011762</v>
      </c>
      <c r="D517" s="458">
        <v>4640242180922</v>
      </c>
      <c r="E517" s="458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114</v>
      </c>
      <c r="L517" s="39" t="s">
        <v>113</v>
      </c>
      <c r="M517" s="39"/>
      <c r="N517" s="38">
        <v>55</v>
      </c>
      <c r="O517" s="755" t="s">
        <v>711</v>
      </c>
      <c r="P517" s="460"/>
      <c r="Q517" s="460"/>
      <c r="R517" s="460"/>
      <c r="S517" s="461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 t="shared" si="99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0"/>
        <v>0</v>
      </c>
      <c r="BM517" s="80">
        <f t="shared" si="101"/>
        <v>0</v>
      </c>
      <c r="BN517" s="80">
        <f t="shared" si="102"/>
        <v>0</v>
      </c>
      <c r="BO517" s="80">
        <f t="shared" si="103"/>
        <v>0</v>
      </c>
    </row>
    <row r="518" spans="1:67" ht="27" customHeight="1" x14ac:dyDescent="0.25">
      <c r="A518" s="64" t="s">
        <v>712</v>
      </c>
      <c r="B518" s="64" t="s">
        <v>713</v>
      </c>
      <c r="C518" s="37">
        <v>4301011764</v>
      </c>
      <c r="D518" s="458">
        <v>4640242181189</v>
      </c>
      <c r="E518" s="458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133</v>
      </c>
      <c r="M518" s="39"/>
      <c r="N518" s="38">
        <v>55</v>
      </c>
      <c r="O518" s="756" t="s">
        <v>714</v>
      </c>
      <c r="P518" s="460"/>
      <c r="Q518" s="460"/>
      <c r="R518" s="460"/>
      <c r="S518" s="46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0"/>
        <v>0</v>
      </c>
      <c r="BM518" s="80">
        <f t="shared" si="101"/>
        <v>0</v>
      </c>
      <c r="BN518" s="80">
        <f t="shared" si="102"/>
        <v>0</v>
      </c>
      <c r="BO518" s="80">
        <f t="shared" si="103"/>
        <v>0</v>
      </c>
    </row>
    <row r="519" spans="1:67" ht="27" customHeight="1" x14ac:dyDescent="0.25">
      <c r="A519" s="64" t="s">
        <v>715</v>
      </c>
      <c r="B519" s="64" t="s">
        <v>716</v>
      </c>
      <c r="C519" s="37">
        <v>4301011551</v>
      </c>
      <c r="D519" s="458">
        <v>4640242180038</v>
      </c>
      <c r="E519" s="458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113</v>
      </c>
      <c r="M519" s="39"/>
      <c r="N519" s="38">
        <v>50</v>
      </c>
      <c r="O519" s="757" t="s">
        <v>717</v>
      </c>
      <c r="P519" s="460"/>
      <c r="Q519" s="460"/>
      <c r="R519" s="460"/>
      <c r="S519" s="46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718</v>
      </c>
      <c r="B520" s="64" t="s">
        <v>719</v>
      </c>
      <c r="C520" s="37">
        <v>4301011765</v>
      </c>
      <c r="D520" s="458">
        <v>4640242181172</v>
      </c>
      <c r="E520" s="458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113</v>
      </c>
      <c r="M520" s="39"/>
      <c r="N520" s="38">
        <v>55</v>
      </c>
      <c r="O520" s="758" t="s">
        <v>720</v>
      </c>
      <c r="P520" s="460"/>
      <c r="Q520" s="460"/>
      <c r="R520" s="460"/>
      <c r="S520" s="46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x14ac:dyDescent="0.2">
      <c r="A521" s="466"/>
      <c r="B521" s="466"/>
      <c r="C521" s="466"/>
      <c r="D521" s="466"/>
      <c r="E521" s="466"/>
      <c r="F521" s="466"/>
      <c r="G521" s="466"/>
      <c r="H521" s="466"/>
      <c r="I521" s="466"/>
      <c r="J521" s="466"/>
      <c r="K521" s="466"/>
      <c r="L521" s="466"/>
      <c r="M521" s="466"/>
      <c r="N521" s="467"/>
      <c r="O521" s="463" t="s">
        <v>43</v>
      </c>
      <c r="P521" s="464"/>
      <c r="Q521" s="464"/>
      <c r="R521" s="464"/>
      <c r="S521" s="464"/>
      <c r="T521" s="464"/>
      <c r="U521" s="465"/>
      <c r="V521" s="43" t="s">
        <v>42</v>
      </c>
      <c r="W521" s="44">
        <f>IFERROR(W512/H512,"0")+IFERROR(W513/H513,"0")+IFERROR(W514/H514,"0")+IFERROR(W515/H515,"0")+IFERROR(W516/H516,"0")+IFERROR(W517/H517,"0")+IFERROR(W518/H518,"0")+IFERROR(W519/H519,"0")+IFERROR(W520/H520,"0")</f>
        <v>0</v>
      </c>
      <c r="X521" s="44">
        <f>IFERROR(X512/H512,"0")+IFERROR(X513/H513,"0")+IFERROR(X514/H514,"0")+IFERROR(X515/H515,"0")+IFERROR(X516/H516,"0")+IFERROR(X517/H517,"0")+IFERROR(X518/H518,"0")+IFERROR(X519/H519,"0")+IFERROR(X520/H520,"0")</f>
        <v>0</v>
      </c>
      <c r="Y521" s="4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67" x14ac:dyDescent="0.2">
      <c r="A522" s="466"/>
      <c r="B522" s="466"/>
      <c r="C522" s="466"/>
      <c r="D522" s="466"/>
      <c r="E522" s="466"/>
      <c r="F522" s="466"/>
      <c r="G522" s="466"/>
      <c r="H522" s="466"/>
      <c r="I522" s="466"/>
      <c r="J522" s="466"/>
      <c r="K522" s="466"/>
      <c r="L522" s="466"/>
      <c r="M522" s="466"/>
      <c r="N522" s="467"/>
      <c r="O522" s="463" t="s">
        <v>43</v>
      </c>
      <c r="P522" s="464"/>
      <c r="Q522" s="464"/>
      <c r="R522" s="464"/>
      <c r="S522" s="464"/>
      <c r="T522" s="464"/>
      <c r="U522" s="465"/>
      <c r="V522" s="43" t="s">
        <v>0</v>
      </c>
      <c r="W522" s="44">
        <f>IFERROR(SUM(W512:W520),"0")</f>
        <v>0</v>
      </c>
      <c r="X522" s="44">
        <f>IFERROR(SUM(X512:X520),"0")</f>
        <v>0</v>
      </c>
      <c r="Y522" s="43"/>
      <c r="Z522" s="68"/>
      <c r="AA522" s="68"/>
    </row>
    <row r="523" spans="1:67" ht="14.25" customHeight="1" x14ac:dyDescent="0.25">
      <c r="A523" s="457" t="s">
        <v>110</v>
      </c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7"/>
      <c r="P523" s="457"/>
      <c r="Q523" s="457"/>
      <c r="R523" s="457"/>
      <c r="S523" s="457"/>
      <c r="T523" s="457"/>
      <c r="U523" s="457"/>
      <c r="V523" s="457"/>
      <c r="W523" s="457"/>
      <c r="X523" s="457"/>
      <c r="Y523" s="457"/>
      <c r="Z523" s="67"/>
      <c r="AA523" s="67"/>
    </row>
    <row r="524" spans="1:67" ht="27" customHeight="1" x14ac:dyDescent="0.25">
      <c r="A524" s="64" t="s">
        <v>721</v>
      </c>
      <c r="B524" s="64" t="s">
        <v>722</v>
      </c>
      <c r="C524" s="37">
        <v>4301020260</v>
      </c>
      <c r="D524" s="458">
        <v>4640242180526</v>
      </c>
      <c r="E524" s="458"/>
      <c r="F524" s="63">
        <v>1.8</v>
      </c>
      <c r="G524" s="38">
        <v>6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113</v>
      </c>
      <c r="M524" s="39"/>
      <c r="N524" s="38">
        <v>50</v>
      </c>
      <c r="O524" s="759" t="s">
        <v>723</v>
      </c>
      <c r="P524" s="460"/>
      <c r="Q524" s="460"/>
      <c r="R524" s="460"/>
      <c r="S524" s="461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16.5" customHeight="1" x14ac:dyDescent="0.25">
      <c r="A525" s="64" t="s">
        <v>724</v>
      </c>
      <c r="B525" s="64" t="s">
        <v>725</v>
      </c>
      <c r="C525" s="37">
        <v>4301020269</v>
      </c>
      <c r="D525" s="458">
        <v>4640242180519</v>
      </c>
      <c r="E525" s="458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133</v>
      </c>
      <c r="M525" s="39"/>
      <c r="N525" s="38">
        <v>50</v>
      </c>
      <c r="O525" s="760" t="s">
        <v>726</v>
      </c>
      <c r="P525" s="460"/>
      <c r="Q525" s="460"/>
      <c r="R525" s="460"/>
      <c r="S525" s="461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727</v>
      </c>
      <c r="B526" s="64" t="s">
        <v>728</v>
      </c>
      <c r="C526" s="37">
        <v>4301020309</v>
      </c>
      <c r="D526" s="458">
        <v>4640242180090</v>
      </c>
      <c r="E526" s="458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113</v>
      </c>
      <c r="M526" s="39"/>
      <c r="N526" s="38">
        <v>50</v>
      </c>
      <c r="O526" s="761" t="s">
        <v>729</v>
      </c>
      <c r="P526" s="460"/>
      <c r="Q526" s="460"/>
      <c r="R526" s="460"/>
      <c r="S526" s="461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730</v>
      </c>
      <c r="B527" s="64" t="s">
        <v>731</v>
      </c>
      <c r="C527" s="37">
        <v>4301020314</v>
      </c>
      <c r="D527" s="458">
        <v>4640242180090</v>
      </c>
      <c r="E527" s="458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762" t="s">
        <v>732</v>
      </c>
      <c r="P527" s="460"/>
      <c r="Q527" s="460"/>
      <c r="R527" s="460"/>
      <c r="S527" s="46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733</v>
      </c>
      <c r="B528" s="64" t="s">
        <v>734</v>
      </c>
      <c r="C528" s="37">
        <v>4301020295</v>
      </c>
      <c r="D528" s="458">
        <v>4640242181363</v>
      </c>
      <c r="E528" s="458"/>
      <c r="F528" s="63">
        <v>0.4</v>
      </c>
      <c r="G528" s="38">
        <v>10</v>
      </c>
      <c r="H528" s="63">
        <v>4</v>
      </c>
      <c r="I528" s="63">
        <v>4.24</v>
      </c>
      <c r="J528" s="38">
        <v>120</v>
      </c>
      <c r="K528" s="38" t="s">
        <v>81</v>
      </c>
      <c r="L528" s="39" t="s">
        <v>113</v>
      </c>
      <c r="M528" s="39"/>
      <c r="N528" s="38">
        <v>50</v>
      </c>
      <c r="O528" s="763" t="s">
        <v>735</v>
      </c>
      <c r="P528" s="460"/>
      <c r="Q528" s="460"/>
      <c r="R528" s="460"/>
      <c r="S528" s="46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IFERROR(IF(X528=0,"",ROUNDUP(X528/H528,0)*0.00937),"")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66"/>
      <c r="B529" s="466"/>
      <c r="C529" s="466"/>
      <c r="D529" s="466"/>
      <c r="E529" s="466"/>
      <c r="F529" s="466"/>
      <c r="G529" s="466"/>
      <c r="H529" s="466"/>
      <c r="I529" s="466"/>
      <c r="J529" s="466"/>
      <c r="K529" s="466"/>
      <c r="L529" s="466"/>
      <c r="M529" s="466"/>
      <c r="N529" s="467"/>
      <c r="O529" s="463" t="s">
        <v>43</v>
      </c>
      <c r="P529" s="464"/>
      <c r="Q529" s="464"/>
      <c r="R529" s="464"/>
      <c r="S529" s="464"/>
      <c r="T529" s="464"/>
      <c r="U529" s="465"/>
      <c r="V529" s="43" t="s">
        <v>42</v>
      </c>
      <c r="W529" s="44">
        <f>IFERROR(W524/H524,"0")+IFERROR(W525/H525,"0")+IFERROR(W526/H526,"0")+IFERROR(W527/H527,"0")+IFERROR(W528/H528,"0")</f>
        <v>0</v>
      </c>
      <c r="X529" s="44">
        <f>IFERROR(X524/H524,"0")+IFERROR(X525/H525,"0")+IFERROR(X526/H526,"0")+IFERROR(X527/H527,"0")+IFERROR(X528/H528,"0")</f>
        <v>0</v>
      </c>
      <c r="Y529" s="44">
        <f>IFERROR(IF(Y524="",0,Y524),"0")+IFERROR(IF(Y525="",0,Y525),"0")+IFERROR(IF(Y526="",0,Y526),"0")+IFERROR(IF(Y527="",0,Y527),"0")+IFERROR(IF(Y528="",0,Y528),"0")</f>
        <v>0</v>
      </c>
      <c r="Z529" s="68"/>
      <c r="AA529" s="68"/>
    </row>
    <row r="530" spans="1:67" x14ac:dyDescent="0.2">
      <c r="A530" s="466"/>
      <c r="B530" s="466"/>
      <c r="C530" s="466"/>
      <c r="D530" s="466"/>
      <c r="E530" s="466"/>
      <c r="F530" s="466"/>
      <c r="G530" s="466"/>
      <c r="H530" s="466"/>
      <c r="I530" s="466"/>
      <c r="J530" s="466"/>
      <c r="K530" s="466"/>
      <c r="L530" s="466"/>
      <c r="M530" s="466"/>
      <c r="N530" s="467"/>
      <c r="O530" s="463" t="s">
        <v>43</v>
      </c>
      <c r="P530" s="464"/>
      <c r="Q530" s="464"/>
      <c r="R530" s="464"/>
      <c r="S530" s="464"/>
      <c r="T530" s="464"/>
      <c r="U530" s="465"/>
      <c r="V530" s="43" t="s">
        <v>0</v>
      </c>
      <c r="W530" s="44">
        <f>IFERROR(SUM(W524:W528),"0")</f>
        <v>0</v>
      </c>
      <c r="X530" s="44">
        <f>IFERROR(SUM(X524:X528),"0")</f>
        <v>0</v>
      </c>
      <c r="Y530" s="43"/>
      <c r="Z530" s="68"/>
      <c r="AA530" s="68"/>
    </row>
    <row r="531" spans="1:67" ht="14.25" customHeight="1" x14ac:dyDescent="0.25">
      <c r="A531" s="457" t="s">
        <v>77</v>
      </c>
      <c r="B531" s="457"/>
      <c r="C531" s="457"/>
      <c r="D531" s="457"/>
      <c r="E531" s="457"/>
      <c r="F531" s="457"/>
      <c r="G531" s="457"/>
      <c r="H531" s="457"/>
      <c r="I531" s="457"/>
      <c r="J531" s="457"/>
      <c r="K531" s="457"/>
      <c r="L531" s="457"/>
      <c r="M531" s="457"/>
      <c r="N531" s="457"/>
      <c r="O531" s="457"/>
      <c r="P531" s="457"/>
      <c r="Q531" s="457"/>
      <c r="R531" s="457"/>
      <c r="S531" s="457"/>
      <c r="T531" s="457"/>
      <c r="U531" s="457"/>
      <c r="V531" s="457"/>
      <c r="W531" s="457"/>
      <c r="X531" s="457"/>
      <c r="Y531" s="457"/>
      <c r="Z531" s="67"/>
      <c r="AA531" s="67"/>
    </row>
    <row r="532" spans="1:67" ht="27" customHeight="1" x14ac:dyDescent="0.25">
      <c r="A532" s="64" t="s">
        <v>736</v>
      </c>
      <c r="B532" s="64" t="s">
        <v>737</v>
      </c>
      <c r="C532" s="37">
        <v>4301031280</v>
      </c>
      <c r="D532" s="458">
        <v>4640242180816</v>
      </c>
      <c r="E532" s="458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4" t="s">
        <v>738</v>
      </c>
      <c r="P532" s="460"/>
      <c r="Q532" s="460"/>
      <c r="R532" s="460"/>
      <c r="S532" s="461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37" si="104"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ref="BL532:BL537" si="105">IFERROR(W532*I532/H532,"0")</f>
        <v>0</v>
      </c>
      <c r="BM532" s="80">
        <f t="shared" ref="BM532:BM537" si="106">IFERROR(X532*I532/H532,"0")</f>
        <v>0</v>
      </c>
      <c r="BN532" s="80">
        <f t="shared" ref="BN532:BN537" si="107">IFERROR(1/J532*(W532/H532),"0")</f>
        <v>0</v>
      </c>
      <c r="BO532" s="80">
        <f t="shared" ref="BO532:BO537" si="108">IFERROR(1/J532*(X532/H532),"0")</f>
        <v>0</v>
      </c>
    </row>
    <row r="533" spans="1:67" ht="27" customHeight="1" x14ac:dyDescent="0.25">
      <c r="A533" s="64" t="s">
        <v>739</v>
      </c>
      <c r="B533" s="64" t="s">
        <v>740</v>
      </c>
      <c r="C533" s="37">
        <v>4301031194</v>
      </c>
      <c r="D533" s="458">
        <v>4680115880856</v>
      </c>
      <c r="E533" s="458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76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460"/>
      <c r="Q533" s="460"/>
      <c r="R533" s="460"/>
      <c r="S533" s="461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4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5"/>
        <v>0</v>
      </c>
      <c r="BM533" s="80">
        <f t="shared" si="106"/>
        <v>0</v>
      </c>
      <c r="BN533" s="80">
        <f t="shared" si="107"/>
        <v>0</v>
      </c>
      <c r="BO533" s="80">
        <f t="shared" si="108"/>
        <v>0</v>
      </c>
    </row>
    <row r="534" spans="1:67" ht="27" customHeight="1" x14ac:dyDescent="0.25">
      <c r="A534" s="64" t="s">
        <v>741</v>
      </c>
      <c r="B534" s="64" t="s">
        <v>742</v>
      </c>
      <c r="C534" s="37">
        <v>4301031244</v>
      </c>
      <c r="D534" s="458">
        <v>4640242180595</v>
      </c>
      <c r="E534" s="458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766" t="s">
        <v>743</v>
      </c>
      <c r="P534" s="460"/>
      <c r="Q534" s="460"/>
      <c r="R534" s="460"/>
      <c r="S534" s="461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4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5"/>
        <v>0</v>
      </c>
      <c r="BM534" s="80">
        <f t="shared" si="106"/>
        <v>0</v>
      </c>
      <c r="BN534" s="80">
        <f t="shared" si="107"/>
        <v>0</v>
      </c>
      <c r="BO534" s="80">
        <f t="shared" si="108"/>
        <v>0</v>
      </c>
    </row>
    <row r="535" spans="1:67" ht="27" customHeight="1" x14ac:dyDescent="0.25">
      <c r="A535" s="64" t="s">
        <v>744</v>
      </c>
      <c r="B535" s="64" t="s">
        <v>745</v>
      </c>
      <c r="C535" s="37">
        <v>4301031321</v>
      </c>
      <c r="D535" s="458">
        <v>4640242180076</v>
      </c>
      <c r="E535" s="458"/>
      <c r="F535" s="63">
        <v>0.7</v>
      </c>
      <c r="G535" s="38">
        <v>6</v>
      </c>
      <c r="H535" s="63">
        <v>4.2</v>
      </c>
      <c r="I535" s="63">
        <v>4.4000000000000004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767" t="s">
        <v>746</v>
      </c>
      <c r="P535" s="460"/>
      <c r="Q535" s="460"/>
      <c r="R535" s="460"/>
      <c r="S535" s="461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4"/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5"/>
        <v>0</v>
      </c>
      <c r="BM535" s="80">
        <f t="shared" si="106"/>
        <v>0</v>
      </c>
      <c r="BN535" s="80">
        <f t="shared" si="107"/>
        <v>0</v>
      </c>
      <c r="BO535" s="80">
        <f t="shared" si="108"/>
        <v>0</v>
      </c>
    </row>
    <row r="536" spans="1:67" ht="27" customHeight="1" x14ac:dyDescent="0.25">
      <c r="A536" s="64" t="s">
        <v>747</v>
      </c>
      <c r="B536" s="64" t="s">
        <v>748</v>
      </c>
      <c r="C536" s="37">
        <v>4301031203</v>
      </c>
      <c r="D536" s="458">
        <v>4640242180908</v>
      </c>
      <c r="E536" s="458"/>
      <c r="F536" s="63">
        <v>0.28000000000000003</v>
      </c>
      <c r="G536" s="38">
        <v>6</v>
      </c>
      <c r="H536" s="63">
        <v>1.68</v>
      </c>
      <c r="I536" s="63">
        <v>1.81</v>
      </c>
      <c r="J536" s="38">
        <v>234</v>
      </c>
      <c r="K536" s="38" t="s">
        <v>84</v>
      </c>
      <c r="L536" s="39" t="s">
        <v>80</v>
      </c>
      <c r="M536" s="39"/>
      <c r="N536" s="38">
        <v>40</v>
      </c>
      <c r="O536" s="768" t="s">
        <v>749</v>
      </c>
      <c r="P536" s="460"/>
      <c r="Q536" s="460"/>
      <c r="R536" s="460"/>
      <c r="S536" s="461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4"/>
        <v>0</v>
      </c>
      <c r="Y536" s="42" t="str">
        <f>IFERROR(IF(X536=0,"",ROUNDUP(X536/H536,0)*0.00502),"")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5"/>
        <v>0</v>
      </c>
      <c r="BM536" s="80">
        <f t="shared" si="106"/>
        <v>0</v>
      </c>
      <c r="BN536" s="80">
        <f t="shared" si="107"/>
        <v>0</v>
      </c>
      <c r="BO536" s="80">
        <f t="shared" si="108"/>
        <v>0</v>
      </c>
    </row>
    <row r="537" spans="1:67" ht="27" customHeight="1" x14ac:dyDescent="0.25">
      <c r="A537" s="64" t="s">
        <v>750</v>
      </c>
      <c r="B537" s="64" t="s">
        <v>751</v>
      </c>
      <c r="C537" s="37">
        <v>4301031200</v>
      </c>
      <c r="D537" s="458">
        <v>4640242180489</v>
      </c>
      <c r="E537" s="458"/>
      <c r="F537" s="63">
        <v>0.28000000000000003</v>
      </c>
      <c r="G537" s="38">
        <v>6</v>
      </c>
      <c r="H537" s="63">
        <v>1.68</v>
      </c>
      <c r="I537" s="63">
        <v>1.84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769" t="s">
        <v>752</v>
      </c>
      <c r="P537" s="460"/>
      <c r="Q537" s="460"/>
      <c r="R537" s="460"/>
      <c r="S537" s="461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104"/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 t="shared" si="105"/>
        <v>0</v>
      </c>
      <c r="BM537" s="80">
        <f t="shared" si="106"/>
        <v>0</v>
      </c>
      <c r="BN537" s="80">
        <f t="shared" si="107"/>
        <v>0</v>
      </c>
      <c r="BO537" s="80">
        <f t="shared" si="108"/>
        <v>0</v>
      </c>
    </row>
    <row r="538" spans="1:67" x14ac:dyDescent="0.2">
      <c r="A538" s="466"/>
      <c r="B538" s="466"/>
      <c r="C538" s="466"/>
      <c r="D538" s="466"/>
      <c r="E538" s="466"/>
      <c r="F538" s="466"/>
      <c r="G538" s="466"/>
      <c r="H538" s="466"/>
      <c r="I538" s="466"/>
      <c r="J538" s="466"/>
      <c r="K538" s="466"/>
      <c r="L538" s="466"/>
      <c r="M538" s="466"/>
      <c r="N538" s="467"/>
      <c r="O538" s="463" t="s">
        <v>43</v>
      </c>
      <c r="P538" s="464"/>
      <c r="Q538" s="464"/>
      <c r="R538" s="464"/>
      <c r="S538" s="464"/>
      <c r="T538" s="464"/>
      <c r="U538" s="465"/>
      <c r="V538" s="43" t="s">
        <v>42</v>
      </c>
      <c r="W538" s="44">
        <f>IFERROR(W532/H532,"0")+IFERROR(W533/H533,"0")+IFERROR(W534/H534,"0")+IFERROR(W535/H535,"0")+IFERROR(W536/H536,"0")+IFERROR(W537/H537,"0")</f>
        <v>0</v>
      </c>
      <c r="X538" s="44">
        <f>IFERROR(X532/H532,"0")+IFERROR(X533/H533,"0")+IFERROR(X534/H534,"0")+IFERROR(X535/H535,"0")+IFERROR(X536/H536,"0")+IFERROR(X537/H537,"0")</f>
        <v>0</v>
      </c>
      <c r="Y538" s="44">
        <f>IFERROR(IF(Y532="",0,Y532),"0")+IFERROR(IF(Y533="",0,Y533),"0")+IFERROR(IF(Y534="",0,Y534),"0")+IFERROR(IF(Y535="",0,Y535),"0")+IFERROR(IF(Y536="",0,Y536),"0")+IFERROR(IF(Y537="",0,Y537),"0")</f>
        <v>0</v>
      </c>
      <c r="Z538" s="68"/>
      <c r="AA538" s="68"/>
    </row>
    <row r="539" spans="1:67" x14ac:dyDescent="0.2">
      <c r="A539" s="466"/>
      <c r="B539" s="466"/>
      <c r="C539" s="466"/>
      <c r="D539" s="466"/>
      <c r="E539" s="466"/>
      <c r="F539" s="466"/>
      <c r="G539" s="466"/>
      <c r="H539" s="466"/>
      <c r="I539" s="466"/>
      <c r="J539" s="466"/>
      <c r="K539" s="466"/>
      <c r="L539" s="466"/>
      <c r="M539" s="466"/>
      <c r="N539" s="467"/>
      <c r="O539" s="463" t="s">
        <v>43</v>
      </c>
      <c r="P539" s="464"/>
      <c r="Q539" s="464"/>
      <c r="R539" s="464"/>
      <c r="S539" s="464"/>
      <c r="T539" s="464"/>
      <c r="U539" s="465"/>
      <c r="V539" s="43" t="s">
        <v>0</v>
      </c>
      <c r="W539" s="44">
        <f>IFERROR(SUM(W532:W537),"0")</f>
        <v>0</v>
      </c>
      <c r="X539" s="44">
        <f>IFERROR(SUM(X532:X537),"0")</f>
        <v>0</v>
      </c>
      <c r="Y539" s="43"/>
      <c r="Z539" s="68"/>
      <c r="AA539" s="68"/>
    </row>
    <row r="540" spans="1:67" ht="14.25" customHeight="1" x14ac:dyDescent="0.25">
      <c r="A540" s="457" t="s">
        <v>85</v>
      </c>
      <c r="B540" s="457"/>
      <c r="C540" s="457"/>
      <c r="D540" s="457"/>
      <c r="E540" s="457"/>
      <c r="F540" s="457"/>
      <c r="G540" s="457"/>
      <c r="H540" s="457"/>
      <c r="I540" s="457"/>
      <c r="J540" s="457"/>
      <c r="K540" s="457"/>
      <c r="L540" s="457"/>
      <c r="M540" s="457"/>
      <c r="N540" s="457"/>
      <c r="O540" s="457"/>
      <c r="P540" s="457"/>
      <c r="Q540" s="457"/>
      <c r="R540" s="457"/>
      <c r="S540" s="457"/>
      <c r="T540" s="457"/>
      <c r="U540" s="457"/>
      <c r="V540" s="457"/>
      <c r="W540" s="457"/>
      <c r="X540" s="457"/>
      <c r="Y540" s="457"/>
      <c r="Z540" s="67"/>
      <c r="AA540" s="67"/>
    </row>
    <row r="541" spans="1:67" ht="27" customHeight="1" x14ac:dyDescent="0.25">
      <c r="A541" s="64" t="s">
        <v>753</v>
      </c>
      <c r="B541" s="64" t="s">
        <v>754</v>
      </c>
      <c r="C541" s="37">
        <v>4301051746</v>
      </c>
      <c r="D541" s="458">
        <v>4640242180533</v>
      </c>
      <c r="E541" s="458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114</v>
      </c>
      <c r="L541" s="39" t="s">
        <v>133</v>
      </c>
      <c r="M541" s="39"/>
      <c r="N541" s="38">
        <v>40</v>
      </c>
      <c r="O541" s="770" t="s">
        <v>755</v>
      </c>
      <c r="P541" s="460"/>
      <c r="Q541" s="460"/>
      <c r="R541" s="460"/>
      <c r="S541" s="461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756</v>
      </c>
      <c r="B542" s="64" t="s">
        <v>757</v>
      </c>
      <c r="C542" s="37">
        <v>4301051780</v>
      </c>
      <c r="D542" s="458">
        <v>4640242180106</v>
      </c>
      <c r="E542" s="458"/>
      <c r="F542" s="63">
        <v>1.3</v>
      </c>
      <c r="G542" s="38">
        <v>6</v>
      </c>
      <c r="H542" s="63">
        <v>7.8</v>
      </c>
      <c r="I542" s="63">
        <v>8.2799999999999994</v>
      </c>
      <c r="J542" s="38">
        <v>56</v>
      </c>
      <c r="K542" s="38" t="s">
        <v>114</v>
      </c>
      <c r="L542" s="39" t="s">
        <v>80</v>
      </c>
      <c r="M542" s="39"/>
      <c r="N542" s="38">
        <v>45</v>
      </c>
      <c r="O542" s="771" t="s">
        <v>758</v>
      </c>
      <c r="P542" s="460"/>
      <c r="Q542" s="460"/>
      <c r="R542" s="460"/>
      <c r="S542" s="461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759</v>
      </c>
      <c r="B543" s="64" t="s">
        <v>760</v>
      </c>
      <c r="C543" s="37">
        <v>4301051510</v>
      </c>
      <c r="D543" s="458">
        <v>4640242180540</v>
      </c>
      <c r="E543" s="458"/>
      <c r="F543" s="63">
        <v>1.3</v>
      </c>
      <c r="G543" s="38">
        <v>6</v>
      </c>
      <c r="H543" s="63">
        <v>7.8</v>
      </c>
      <c r="I543" s="63">
        <v>8.3640000000000008</v>
      </c>
      <c r="J543" s="38">
        <v>56</v>
      </c>
      <c r="K543" s="38" t="s">
        <v>114</v>
      </c>
      <c r="L543" s="39" t="s">
        <v>80</v>
      </c>
      <c r="M543" s="39"/>
      <c r="N543" s="38">
        <v>30</v>
      </c>
      <c r="O543" s="773" t="s">
        <v>761</v>
      </c>
      <c r="P543" s="460"/>
      <c r="Q543" s="460"/>
      <c r="R543" s="460"/>
      <c r="S543" s="461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762</v>
      </c>
      <c r="B544" s="64" t="s">
        <v>763</v>
      </c>
      <c r="C544" s="37">
        <v>4301051390</v>
      </c>
      <c r="D544" s="458">
        <v>4640242181233</v>
      </c>
      <c r="E544" s="458"/>
      <c r="F544" s="63">
        <v>0.3</v>
      </c>
      <c r="G544" s="38">
        <v>6</v>
      </c>
      <c r="H544" s="63">
        <v>1.8</v>
      </c>
      <c r="I544" s="63">
        <v>1.984</v>
      </c>
      <c r="J544" s="38">
        <v>234</v>
      </c>
      <c r="K544" s="38" t="s">
        <v>84</v>
      </c>
      <c r="L544" s="39" t="s">
        <v>80</v>
      </c>
      <c r="M544" s="39"/>
      <c r="N544" s="38">
        <v>40</v>
      </c>
      <c r="O544" s="774" t="s">
        <v>764</v>
      </c>
      <c r="P544" s="460"/>
      <c r="Q544" s="460"/>
      <c r="R544" s="460"/>
      <c r="S544" s="461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IFERROR(IF(X544=0,"",ROUNDUP(X544/H544,0)*0.00502),"")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765</v>
      </c>
      <c r="B545" s="64" t="s">
        <v>766</v>
      </c>
      <c r="C545" s="37">
        <v>4301051448</v>
      </c>
      <c r="D545" s="458">
        <v>4640242181226</v>
      </c>
      <c r="E545" s="458"/>
      <c r="F545" s="63">
        <v>0.3</v>
      </c>
      <c r="G545" s="38">
        <v>6</v>
      </c>
      <c r="H545" s="63">
        <v>1.8</v>
      </c>
      <c r="I545" s="63">
        <v>1.972</v>
      </c>
      <c r="J545" s="38">
        <v>234</v>
      </c>
      <c r="K545" s="38" t="s">
        <v>84</v>
      </c>
      <c r="L545" s="39" t="s">
        <v>80</v>
      </c>
      <c r="M545" s="39"/>
      <c r="N545" s="38">
        <v>30</v>
      </c>
      <c r="O545" s="775" t="s">
        <v>767</v>
      </c>
      <c r="P545" s="460"/>
      <c r="Q545" s="460"/>
      <c r="R545" s="460"/>
      <c r="S545" s="461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x14ac:dyDescent="0.2">
      <c r="A546" s="466"/>
      <c r="B546" s="466"/>
      <c r="C546" s="466"/>
      <c r="D546" s="466"/>
      <c r="E546" s="466"/>
      <c r="F546" s="466"/>
      <c r="G546" s="466"/>
      <c r="H546" s="466"/>
      <c r="I546" s="466"/>
      <c r="J546" s="466"/>
      <c r="K546" s="466"/>
      <c r="L546" s="466"/>
      <c r="M546" s="466"/>
      <c r="N546" s="467"/>
      <c r="O546" s="463" t="s">
        <v>43</v>
      </c>
      <c r="P546" s="464"/>
      <c r="Q546" s="464"/>
      <c r="R546" s="464"/>
      <c r="S546" s="464"/>
      <c r="T546" s="464"/>
      <c r="U546" s="465"/>
      <c r="V546" s="43" t="s">
        <v>42</v>
      </c>
      <c r="W546" s="44">
        <f>IFERROR(W541/H541,"0")+IFERROR(W542/H542,"0")+IFERROR(W543/H543,"0")+IFERROR(W544/H544,"0")+IFERROR(W545/H545,"0")</f>
        <v>0</v>
      </c>
      <c r="X546" s="44">
        <f>IFERROR(X541/H541,"0")+IFERROR(X542/H542,"0")+IFERROR(X543/H543,"0")+IFERROR(X544/H544,"0")+IFERROR(X545/H545,"0")</f>
        <v>0</v>
      </c>
      <c r="Y546" s="44">
        <f>IFERROR(IF(Y541="",0,Y541),"0")+IFERROR(IF(Y542="",0,Y542),"0")+IFERROR(IF(Y543="",0,Y543),"0")+IFERROR(IF(Y544="",0,Y544),"0")+IFERROR(IF(Y545="",0,Y545),"0")</f>
        <v>0</v>
      </c>
      <c r="Z546" s="68"/>
      <c r="AA546" s="68"/>
    </row>
    <row r="547" spans="1:67" x14ac:dyDescent="0.2">
      <c r="A547" s="466"/>
      <c r="B547" s="466"/>
      <c r="C547" s="466"/>
      <c r="D547" s="466"/>
      <c r="E547" s="466"/>
      <c r="F547" s="466"/>
      <c r="G547" s="466"/>
      <c r="H547" s="466"/>
      <c r="I547" s="466"/>
      <c r="J547" s="466"/>
      <c r="K547" s="466"/>
      <c r="L547" s="466"/>
      <c r="M547" s="466"/>
      <c r="N547" s="467"/>
      <c r="O547" s="463" t="s">
        <v>43</v>
      </c>
      <c r="P547" s="464"/>
      <c r="Q547" s="464"/>
      <c r="R547" s="464"/>
      <c r="S547" s="464"/>
      <c r="T547" s="464"/>
      <c r="U547" s="465"/>
      <c r="V547" s="43" t="s">
        <v>0</v>
      </c>
      <c r="W547" s="44">
        <f>IFERROR(SUM(W541:W545),"0")</f>
        <v>0</v>
      </c>
      <c r="X547" s="44">
        <f>IFERROR(SUM(X541:X545),"0")</f>
        <v>0</v>
      </c>
      <c r="Y547" s="43"/>
      <c r="Z547" s="68"/>
      <c r="AA547" s="68"/>
    </row>
    <row r="548" spans="1:67" ht="14.25" customHeight="1" x14ac:dyDescent="0.25">
      <c r="A548" s="457" t="s">
        <v>218</v>
      </c>
      <c r="B548" s="457"/>
      <c r="C548" s="457"/>
      <c r="D548" s="457"/>
      <c r="E548" s="457"/>
      <c r="F548" s="457"/>
      <c r="G548" s="457"/>
      <c r="H548" s="457"/>
      <c r="I548" s="457"/>
      <c r="J548" s="457"/>
      <c r="K548" s="457"/>
      <c r="L548" s="457"/>
      <c r="M548" s="457"/>
      <c r="N548" s="457"/>
      <c r="O548" s="457"/>
      <c r="P548" s="457"/>
      <c r="Q548" s="457"/>
      <c r="R548" s="457"/>
      <c r="S548" s="457"/>
      <c r="T548" s="457"/>
      <c r="U548" s="457"/>
      <c r="V548" s="457"/>
      <c r="W548" s="457"/>
      <c r="X548" s="457"/>
      <c r="Y548" s="457"/>
      <c r="Z548" s="67"/>
      <c r="AA548" s="67"/>
    </row>
    <row r="549" spans="1:67" ht="27" customHeight="1" x14ac:dyDescent="0.25">
      <c r="A549" s="64" t="s">
        <v>768</v>
      </c>
      <c r="B549" s="64" t="s">
        <v>769</v>
      </c>
      <c r="C549" s="37">
        <v>4301060354</v>
      </c>
      <c r="D549" s="458">
        <v>4640242180120</v>
      </c>
      <c r="E549" s="458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776" t="s">
        <v>770</v>
      </c>
      <c r="P549" s="460"/>
      <c r="Q549" s="460"/>
      <c r="R549" s="460"/>
      <c r="S549" s="461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768</v>
      </c>
      <c r="B550" s="64" t="s">
        <v>771</v>
      </c>
      <c r="C550" s="37">
        <v>4301060408</v>
      </c>
      <c r="D550" s="458">
        <v>4640242180120</v>
      </c>
      <c r="E550" s="458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777" t="s">
        <v>772</v>
      </c>
      <c r="P550" s="460"/>
      <c r="Q550" s="460"/>
      <c r="R550" s="460"/>
      <c r="S550" s="461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773</v>
      </c>
      <c r="B551" s="64" t="s">
        <v>774</v>
      </c>
      <c r="C551" s="37">
        <v>4301060407</v>
      </c>
      <c r="D551" s="458">
        <v>4640242180137</v>
      </c>
      <c r="E551" s="458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778" t="s">
        <v>775</v>
      </c>
      <c r="P551" s="460"/>
      <c r="Q551" s="460"/>
      <c r="R551" s="460"/>
      <c r="S551" s="461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773</v>
      </c>
      <c r="B552" s="64" t="s">
        <v>776</v>
      </c>
      <c r="C552" s="37">
        <v>4301060355</v>
      </c>
      <c r="D552" s="458">
        <v>4640242180137</v>
      </c>
      <c r="E552" s="458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779" t="s">
        <v>777</v>
      </c>
      <c r="P552" s="460"/>
      <c r="Q552" s="460"/>
      <c r="R552" s="460"/>
      <c r="S552" s="461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x14ac:dyDescent="0.2">
      <c r="A553" s="466"/>
      <c r="B553" s="466"/>
      <c r="C553" s="466"/>
      <c r="D553" s="466"/>
      <c r="E553" s="466"/>
      <c r="F553" s="466"/>
      <c r="G553" s="466"/>
      <c r="H553" s="466"/>
      <c r="I553" s="466"/>
      <c r="J553" s="466"/>
      <c r="K553" s="466"/>
      <c r="L553" s="466"/>
      <c r="M553" s="466"/>
      <c r="N553" s="467"/>
      <c r="O553" s="463" t="s">
        <v>43</v>
      </c>
      <c r="P553" s="464"/>
      <c r="Q553" s="464"/>
      <c r="R553" s="464"/>
      <c r="S553" s="464"/>
      <c r="T553" s="464"/>
      <c r="U553" s="465"/>
      <c r="V553" s="43" t="s">
        <v>42</v>
      </c>
      <c r="W553" s="44">
        <f>IFERROR(W549/H549,"0")+IFERROR(W550/H550,"0")+IFERROR(W551/H551,"0")+IFERROR(W552/H552,"0")</f>
        <v>0</v>
      </c>
      <c r="X553" s="44">
        <f>IFERROR(X549/H549,"0")+IFERROR(X550/H550,"0")+IFERROR(X551/H551,"0")+IFERROR(X552/H552,"0")</f>
        <v>0</v>
      </c>
      <c r="Y553" s="44">
        <f>IFERROR(IF(Y549="",0,Y549),"0")+IFERROR(IF(Y550="",0,Y550),"0")+IFERROR(IF(Y551="",0,Y551),"0")+IFERROR(IF(Y552="",0,Y552),"0")</f>
        <v>0</v>
      </c>
      <c r="Z553" s="68"/>
      <c r="AA553" s="68"/>
    </row>
    <row r="554" spans="1:67" x14ac:dyDescent="0.2">
      <c r="A554" s="466"/>
      <c r="B554" s="466"/>
      <c r="C554" s="466"/>
      <c r="D554" s="466"/>
      <c r="E554" s="466"/>
      <c r="F554" s="466"/>
      <c r="G554" s="466"/>
      <c r="H554" s="466"/>
      <c r="I554" s="466"/>
      <c r="J554" s="466"/>
      <c r="K554" s="466"/>
      <c r="L554" s="466"/>
      <c r="M554" s="466"/>
      <c r="N554" s="467"/>
      <c r="O554" s="463" t="s">
        <v>43</v>
      </c>
      <c r="P554" s="464"/>
      <c r="Q554" s="464"/>
      <c r="R554" s="464"/>
      <c r="S554" s="464"/>
      <c r="T554" s="464"/>
      <c r="U554" s="465"/>
      <c r="V554" s="43" t="s">
        <v>0</v>
      </c>
      <c r="W554" s="44">
        <f>IFERROR(SUM(W549:W552),"0")</f>
        <v>0</v>
      </c>
      <c r="X554" s="44">
        <f>IFERROR(SUM(X549:X552),"0")</f>
        <v>0</v>
      </c>
      <c r="Y554" s="43"/>
      <c r="Z554" s="68"/>
      <c r="AA554" s="68"/>
    </row>
    <row r="555" spans="1:67" ht="15" customHeight="1" x14ac:dyDescent="0.2">
      <c r="A555" s="466"/>
      <c r="B555" s="466"/>
      <c r="C555" s="466"/>
      <c r="D555" s="466"/>
      <c r="E555" s="466"/>
      <c r="F555" s="466"/>
      <c r="G555" s="466"/>
      <c r="H555" s="466"/>
      <c r="I555" s="466"/>
      <c r="J555" s="466"/>
      <c r="K555" s="466"/>
      <c r="L555" s="466"/>
      <c r="M555" s="466"/>
      <c r="N555" s="783"/>
      <c r="O555" s="780" t="s">
        <v>36</v>
      </c>
      <c r="P555" s="781"/>
      <c r="Q555" s="781"/>
      <c r="R555" s="781"/>
      <c r="S555" s="781"/>
      <c r="T555" s="781"/>
      <c r="U555" s="782"/>
      <c r="V555" s="43" t="s">
        <v>0</v>
      </c>
      <c r="W555" s="44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0</v>
      </c>
      <c r="X555" s="44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0</v>
      </c>
      <c r="Y555" s="43"/>
      <c r="Z555" s="68"/>
      <c r="AA555" s="68"/>
    </row>
    <row r="556" spans="1:67" x14ac:dyDescent="0.2">
      <c r="A556" s="466"/>
      <c r="B556" s="466"/>
      <c r="C556" s="466"/>
      <c r="D556" s="466"/>
      <c r="E556" s="466"/>
      <c r="F556" s="466"/>
      <c r="G556" s="466"/>
      <c r="H556" s="466"/>
      <c r="I556" s="466"/>
      <c r="J556" s="466"/>
      <c r="K556" s="466"/>
      <c r="L556" s="466"/>
      <c r="M556" s="466"/>
      <c r="N556" s="783"/>
      <c r="O556" s="780" t="s">
        <v>37</v>
      </c>
      <c r="P556" s="781"/>
      <c r="Q556" s="781"/>
      <c r="R556" s="781"/>
      <c r="S556" s="781"/>
      <c r="T556" s="781"/>
      <c r="U556" s="782"/>
      <c r="V556" s="43" t="s">
        <v>0</v>
      </c>
      <c r="W556" s="44">
        <f>IFERROR(SUM(BL22:BL552),"0")</f>
        <v>0</v>
      </c>
      <c r="X556" s="44">
        <f>IFERROR(SUM(BM22:BM552),"0")</f>
        <v>0</v>
      </c>
      <c r="Y556" s="43"/>
      <c r="Z556" s="68"/>
      <c r="AA556" s="68"/>
    </row>
    <row r="557" spans="1:67" x14ac:dyDescent="0.2">
      <c r="A557" s="466"/>
      <c r="B557" s="466"/>
      <c r="C557" s="466"/>
      <c r="D557" s="466"/>
      <c r="E557" s="466"/>
      <c r="F557" s="466"/>
      <c r="G557" s="466"/>
      <c r="H557" s="466"/>
      <c r="I557" s="466"/>
      <c r="J557" s="466"/>
      <c r="K557" s="466"/>
      <c r="L557" s="466"/>
      <c r="M557" s="466"/>
      <c r="N557" s="783"/>
      <c r="O557" s="780" t="s">
        <v>38</v>
      </c>
      <c r="P557" s="781"/>
      <c r="Q557" s="781"/>
      <c r="R557" s="781"/>
      <c r="S557" s="781"/>
      <c r="T557" s="781"/>
      <c r="U557" s="782"/>
      <c r="V557" s="43" t="s">
        <v>23</v>
      </c>
      <c r="W557" s="45">
        <f>ROUNDUP(SUM(BN22:BN552),0)</f>
        <v>0</v>
      </c>
      <c r="X557" s="45">
        <f>ROUNDUP(SUM(BO22:BO552),0)</f>
        <v>0</v>
      </c>
      <c r="Y557" s="43"/>
      <c r="Z557" s="68"/>
      <c r="AA557" s="68"/>
    </row>
    <row r="558" spans="1:67" x14ac:dyDescent="0.2">
      <c r="A558" s="466"/>
      <c r="B558" s="466"/>
      <c r="C558" s="466"/>
      <c r="D558" s="466"/>
      <c r="E558" s="466"/>
      <c r="F558" s="466"/>
      <c r="G558" s="466"/>
      <c r="H558" s="466"/>
      <c r="I558" s="466"/>
      <c r="J558" s="466"/>
      <c r="K558" s="466"/>
      <c r="L558" s="466"/>
      <c r="M558" s="466"/>
      <c r="N558" s="783"/>
      <c r="O558" s="780" t="s">
        <v>39</v>
      </c>
      <c r="P558" s="781"/>
      <c r="Q558" s="781"/>
      <c r="R558" s="781"/>
      <c r="S558" s="781"/>
      <c r="T558" s="781"/>
      <c r="U558" s="782"/>
      <c r="V558" s="43" t="s">
        <v>0</v>
      </c>
      <c r="W558" s="44">
        <f>GrossWeightTotal+PalletQtyTotal*25</f>
        <v>0</v>
      </c>
      <c r="X558" s="44">
        <f>GrossWeightTotalR+PalletQtyTotalR*25</f>
        <v>0</v>
      </c>
      <c r="Y558" s="43"/>
      <c r="Z558" s="68"/>
      <c r="AA558" s="68"/>
    </row>
    <row r="559" spans="1:67" x14ac:dyDescent="0.2">
      <c r="A559" s="466"/>
      <c r="B559" s="466"/>
      <c r="C559" s="466"/>
      <c r="D559" s="466"/>
      <c r="E559" s="466"/>
      <c r="F559" s="466"/>
      <c r="G559" s="466"/>
      <c r="H559" s="466"/>
      <c r="I559" s="466"/>
      <c r="J559" s="466"/>
      <c r="K559" s="466"/>
      <c r="L559" s="466"/>
      <c r="M559" s="466"/>
      <c r="N559" s="783"/>
      <c r="O559" s="780" t="s">
        <v>40</v>
      </c>
      <c r="P559" s="781"/>
      <c r="Q559" s="781"/>
      <c r="R559" s="781"/>
      <c r="S559" s="781"/>
      <c r="T559" s="781"/>
      <c r="U559" s="782"/>
      <c r="V559" s="43" t="s">
        <v>23</v>
      </c>
      <c r="W559" s="44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0</v>
      </c>
      <c r="X559" s="44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0</v>
      </c>
      <c r="Y559" s="43"/>
      <c r="Z559" s="68"/>
      <c r="AA559" s="68"/>
    </row>
    <row r="560" spans="1:67" ht="14.25" x14ac:dyDescent="0.2">
      <c r="A560" s="466"/>
      <c r="B560" s="466"/>
      <c r="C560" s="466"/>
      <c r="D560" s="466"/>
      <c r="E560" s="466"/>
      <c r="F560" s="466"/>
      <c r="G560" s="466"/>
      <c r="H560" s="466"/>
      <c r="I560" s="466"/>
      <c r="J560" s="466"/>
      <c r="K560" s="466"/>
      <c r="L560" s="466"/>
      <c r="M560" s="466"/>
      <c r="N560" s="783"/>
      <c r="O560" s="780" t="s">
        <v>41</v>
      </c>
      <c r="P560" s="781"/>
      <c r="Q560" s="781"/>
      <c r="R560" s="781"/>
      <c r="S560" s="781"/>
      <c r="T560" s="781"/>
      <c r="U560" s="782"/>
      <c r="V560" s="46" t="s">
        <v>54</v>
      </c>
      <c r="W560" s="43"/>
      <c r="X560" s="43"/>
      <c r="Y560" s="43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0</v>
      </c>
      <c r="Z560" s="68"/>
      <c r="AA560" s="68"/>
    </row>
    <row r="561" spans="1:30" ht="13.5" thickBot="1" x14ac:dyDescent="0.25"/>
    <row r="562" spans="1:30" ht="27" thickTop="1" thickBot="1" x14ac:dyDescent="0.25">
      <c r="A562" s="47" t="s">
        <v>9</v>
      </c>
      <c r="B562" s="79" t="s">
        <v>76</v>
      </c>
      <c r="C562" s="772" t="s">
        <v>108</v>
      </c>
      <c r="D562" s="772" t="s">
        <v>108</v>
      </c>
      <c r="E562" s="772" t="s">
        <v>108</v>
      </c>
      <c r="F562" s="772" t="s">
        <v>108</v>
      </c>
      <c r="G562" s="772" t="s">
        <v>241</v>
      </c>
      <c r="H562" s="772" t="s">
        <v>241</v>
      </c>
      <c r="I562" s="772" t="s">
        <v>241</v>
      </c>
      <c r="J562" s="772" t="s">
        <v>241</v>
      </c>
      <c r="K562" s="784"/>
      <c r="L562" s="772" t="s">
        <v>241</v>
      </c>
      <c r="M562" s="784"/>
      <c r="N562" s="772" t="s">
        <v>241</v>
      </c>
      <c r="O562" s="772" t="s">
        <v>241</v>
      </c>
      <c r="P562" s="772" t="s">
        <v>241</v>
      </c>
      <c r="Q562" s="772" t="s">
        <v>489</v>
      </c>
      <c r="R562" s="772" t="s">
        <v>489</v>
      </c>
      <c r="S562" s="772" t="s">
        <v>555</v>
      </c>
      <c r="T562" s="772" t="s">
        <v>555</v>
      </c>
      <c r="U562" s="772" t="s">
        <v>555</v>
      </c>
      <c r="V562" s="772" t="s">
        <v>555</v>
      </c>
      <c r="W562" s="79" t="s">
        <v>643</v>
      </c>
      <c r="X562" s="79" t="s">
        <v>692</v>
      </c>
      <c r="AA562" s="61"/>
      <c r="AD562" s="1"/>
    </row>
    <row r="563" spans="1:30" ht="14.25" customHeight="1" thickTop="1" x14ac:dyDescent="0.2">
      <c r="A563" s="785" t="s">
        <v>10</v>
      </c>
      <c r="B563" s="772" t="s">
        <v>76</v>
      </c>
      <c r="C563" s="772" t="s">
        <v>109</v>
      </c>
      <c r="D563" s="772" t="s">
        <v>117</v>
      </c>
      <c r="E563" s="772" t="s">
        <v>108</v>
      </c>
      <c r="F563" s="772" t="s">
        <v>231</v>
      </c>
      <c r="G563" s="772" t="s">
        <v>242</v>
      </c>
      <c r="H563" s="772" t="s">
        <v>252</v>
      </c>
      <c r="I563" s="772" t="s">
        <v>271</v>
      </c>
      <c r="J563" s="772" t="s">
        <v>348</v>
      </c>
      <c r="K563" s="1"/>
      <c r="L563" s="772" t="s">
        <v>382</v>
      </c>
      <c r="M563" s="1"/>
      <c r="N563" s="772" t="s">
        <v>382</v>
      </c>
      <c r="O563" s="772" t="s">
        <v>459</v>
      </c>
      <c r="P563" s="772" t="s">
        <v>476</v>
      </c>
      <c r="Q563" s="772" t="s">
        <v>490</v>
      </c>
      <c r="R563" s="772" t="s">
        <v>530</v>
      </c>
      <c r="S563" s="772" t="s">
        <v>556</v>
      </c>
      <c r="T563" s="772" t="s">
        <v>603</v>
      </c>
      <c r="U563" s="772" t="s">
        <v>630</v>
      </c>
      <c r="V563" s="772" t="s">
        <v>637</v>
      </c>
      <c r="W563" s="772" t="s">
        <v>643</v>
      </c>
      <c r="X563" s="772" t="s">
        <v>693</v>
      </c>
      <c r="AA563" s="61"/>
      <c r="AD563" s="1"/>
    </row>
    <row r="564" spans="1:30" ht="13.5" thickBot="1" x14ac:dyDescent="0.25">
      <c r="A564" s="786"/>
      <c r="B564" s="772"/>
      <c r="C564" s="772"/>
      <c r="D564" s="772"/>
      <c r="E564" s="772"/>
      <c r="F564" s="772"/>
      <c r="G564" s="772"/>
      <c r="H564" s="772"/>
      <c r="I564" s="772"/>
      <c r="J564" s="772"/>
      <c r="K564" s="1"/>
      <c r="L564" s="772"/>
      <c r="M564" s="1"/>
      <c r="N564" s="772"/>
      <c r="O564" s="772"/>
      <c r="P564" s="772"/>
      <c r="Q564" s="772"/>
      <c r="R564" s="772"/>
      <c r="S564" s="772"/>
      <c r="T564" s="772"/>
      <c r="U564" s="772"/>
      <c r="V564" s="772"/>
      <c r="W564" s="772"/>
      <c r="X564" s="772"/>
      <c r="AA564" s="61"/>
      <c r="AD564" s="1"/>
    </row>
    <row r="565" spans="1:30" ht="18" thickTop="1" thickBot="1" x14ac:dyDescent="0.25">
      <c r="A565" s="47" t="s">
        <v>13</v>
      </c>
      <c r="B565" s="53">
        <f>IFERROR(X22*1,"0")+IFERROR(X23*1,"0")+IFERROR(X27*1,"0")+IFERROR(X28*1,"0")+IFERROR(X29*1,"0")+IFERROR(X30*1,"0")+IFERROR(X31*1,"0")+IFERROR(X32*1,"0")+IFERROR(X33*1,"0")+IFERROR(X37*1,"0")+IFERROR(X41*1,"0")</f>
        <v>0</v>
      </c>
      <c r="C565" s="53">
        <f>IFERROR(X47*1,"0")+IFERROR(X48*1,"0")</f>
        <v>0</v>
      </c>
      <c r="D565" s="53">
        <f>IFERROR(X53*1,"0")+IFERROR(X54*1,"0")+IFERROR(X55*1,"0")+IFERROR(X56*1,"0")</f>
        <v>0</v>
      </c>
      <c r="E565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53">
        <f>IFERROR(X130*1,"0")+IFERROR(X131*1,"0")+IFERROR(X132*1,"0")+IFERROR(X133*1,"0")+IFERROR(X134*1,"0")</f>
        <v>0</v>
      </c>
      <c r="G565" s="53">
        <f>IFERROR(X140*1,"0")+IFERROR(X141*1,"0")+IFERROR(X142*1,"0")+IFERROR(X143*1,"0")</f>
        <v>0</v>
      </c>
      <c r="H565" s="53">
        <f>IFERROR(X148*1,"0")+IFERROR(X149*1,"0")+IFERROR(X150*1,"0")+IFERROR(X151*1,"0")+IFERROR(X152*1,"0")+IFERROR(X153*1,"0")+IFERROR(X154*1,"0")+IFERROR(X155*1,"0")+IFERROR(X156*1,"0")</f>
        <v>0</v>
      </c>
      <c r="I565" s="53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53">
        <f>IFERROR(X212*1,"0")+IFERROR(X213*1,"0")+IFERROR(X214*1,"0")+IFERROR(X215*1,"0")+IFERROR(X216*1,"0")+IFERROR(X217*1,"0")+IFERROR(X218*1,"0")+IFERROR(X222*1,"0")+IFERROR(X223*1,"0")+IFERROR(X224*1,"0")</f>
        <v>0</v>
      </c>
      <c r="K565" s="1"/>
      <c r="L56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M565" s="1"/>
      <c r="N565" s="53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0</v>
      </c>
      <c r="O565" s="53">
        <f>IFERROR(X294*1,"0")+IFERROR(X295*1,"0")+IFERROR(X296*1,"0")+IFERROR(X297*1,"0")+IFERROR(X298*1,"0")+IFERROR(X299*1,"0")+IFERROR(X300*1,"0")+IFERROR(X304*1,"0")+IFERROR(X305*1,"0")</f>
        <v>0</v>
      </c>
      <c r="P565" s="53">
        <f>IFERROR(X310*1,"0")+IFERROR(X314*1,"0")+IFERROR(X315*1,"0")+IFERROR(X316*1,"0")+IFERROR(X320*1,"0")+IFERROR(X324*1,"0")</f>
        <v>0</v>
      </c>
      <c r="Q565" s="53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0</v>
      </c>
      <c r="R565" s="53">
        <f>IFERROR(X362*1,"0")+IFERROR(X363*1,"0")+IFERROR(X364*1,"0")+IFERROR(X365*1,"0")+IFERROR(X366*1,"0")+IFERROR(X370*1,"0")+IFERROR(X371*1,"0")+IFERROR(X375*1,"0")+IFERROR(X376*1,"0")+IFERROR(X377*1,"0")+IFERROR(X378*1,"0")+IFERROR(X382*1,"0")</f>
        <v>0</v>
      </c>
      <c r="S565" s="53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53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53">
        <f>IFERROR(X454*1,"0")+IFERROR(X455*1,"0")+IFERROR(X456*1,"0")</f>
        <v>0</v>
      </c>
      <c r="V565" s="53">
        <f>IFERROR(X461*1,"0")+IFERROR(X465*1,"0")</f>
        <v>0</v>
      </c>
      <c r="W565" s="53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53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61"/>
      <c r="AD565" s="1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3">
    <mergeCell ref="O557:U557"/>
    <mergeCell ref="O558:U558"/>
    <mergeCell ref="O559:U559"/>
    <mergeCell ref="O560:U560"/>
    <mergeCell ref="C562:F562"/>
    <mergeCell ref="G562:P562"/>
    <mergeCell ref="Q562:R562"/>
    <mergeCell ref="S562:V562"/>
    <mergeCell ref="A563:A564"/>
    <mergeCell ref="B563:B564"/>
    <mergeCell ref="C563:C564"/>
    <mergeCell ref="D563:D564"/>
    <mergeCell ref="E563:E564"/>
    <mergeCell ref="F563:F564"/>
    <mergeCell ref="G563:G564"/>
    <mergeCell ref="H563:H564"/>
    <mergeCell ref="I563:I564"/>
    <mergeCell ref="J563:J564"/>
    <mergeCell ref="L563:L564"/>
    <mergeCell ref="N563:N564"/>
    <mergeCell ref="O563:O564"/>
    <mergeCell ref="P563:P564"/>
    <mergeCell ref="Q563:Q564"/>
    <mergeCell ref="R563:R564"/>
    <mergeCell ref="S563:S564"/>
    <mergeCell ref="T563:T564"/>
    <mergeCell ref="D543:E543"/>
    <mergeCell ref="O543:S543"/>
    <mergeCell ref="D544:E544"/>
    <mergeCell ref="O544:S544"/>
    <mergeCell ref="D545:E545"/>
    <mergeCell ref="O545:S545"/>
    <mergeCell ref="O546:U546"/>
    <mergeCell ref="A546:N547"/>
    <mergeCell ref="O547:U547"/>
    <mergeCell ref="A548:Y548"/>
    <mergeCell ref="D549:E549"/>
    <mergeCell ref="O549:S549"/>
    <mergeCell ref="D550:E550"/>
    <mergeCell ref="O550:S550"/>
    <mergeCell ref="D551:E551"/>
    <mergeCell ref="O551:S551"/>
    <mergeCell ref="D552:E552"/>
    <mergeCell ref="O552:S552"/>
    <mergeCell ref="U563:U564"/>
    <mergeCell ref="V563:V564"/>
    <mergeCell ref="W563:W564"/>
    <mergeCell ref="X563:X564"/>
    <mergeCell ref="O553:U553"/>
    <mergeCell ref="A553:N554"/>
    <mergeCell ref="O554:U554"/>
    <mergeCell ref="O555:U555"/>
    <mergeCell ref="A555:N560"/>
    <mergeCell ref="O556:U556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O538:U538"/>
    <mergeCell ref="A538:N539"/>
    <mergeCell ref="O539:U539"/>
    <mergeCell ref="A540:Y540"/>
    <mergeCell ref="D541:E541"/>
    <mergeCell ref="O541:S541"/>
    <mergeCell ref="D542:E542"/>
    <mergeCell ref="O542:S54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59:Y459"/>
    <mergeCell ref="A460:Y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A448:Y448"/>
    <mergeCell ref="D449:E449"/>
    <mergeCell ref="O449:S449"/>
    <mergeCell ref="O450:U450"/>
    <mergeCell ref="A450:N451"/>
    <mergeCell ref="O451:U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O457:U457"/>
    <mergeCell ref="A457:N458"/>
    <mergeCell ref="O458:U458"/>
    <mergeCell ref="O437:U437"/>
    <mergeCell ref="A437:N438"/>
    <mergeCell ref="O438:U438"/>
    <mergeCell ref="A439:Y439"/>
    <mergeCell ref="D440:E440"/>
    <mergeCell ref="O440:S440"/>
    <mergeCell ref="D441:E441"/>
    <mergeCell ref="O441:S441"/>
    <mergeCell ref="O442:U442"/>
    <mergeCell ref="A442:N443"/>
    <mergeCell ref="O443:U443"/>
    <mergeCell ref="A444:Y444"/>
    <mergeCell ref="D445:E445"/>
    <mergeCell ref="O445:S445"/>
    <mergeCell ref="O446:U446"/>
    <mergeCell ref="A446:N447"/>
    <mergeCell ref="O447:U447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O416:U416"/>
    <mergeCell ref="A416:N417"/>
    <mergeCell ref="O417:U417"/>
    <mergeCell ref="A418:Y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A424:Y424"/>
    <mergeCell ref="A425:Y425"/>
    <mergeCell ref="D426:E426"/>
    <mergeCell ref="O426:S426"/>
    <mergeCell ref="D405:E405"/>
    <mergeCell ref="O405:S405"/>
    <mergeCell ref="O406:U406"/>
    <mergeCell ref="A406:N407"/>
    <mergeCell ref="O407:U407"/>
    <mergeCell ref="A408:Y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A385:Y385"/>
    <mergeCell ref="A386:Y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D393:E393"/>
    <mergeCell ref="O393:S393"/>
    <mergeCell ref="D394:E394"/>
    <mergeCell ref="O394:S394"/>
    <mergeCell ref="D395:E395"/>
    <mergeCell ref="O395:S395"/>
    <mergeCell ref="A374:Y374"/>
    <mergeCell ref="D375:E375"/>
    <mergeCell ref="O375:S375"/>
    <mergeCell ref="D376:E376"/>
    <mergeCell ref="O376:S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D382:E382"/>
    <mergeCell ref="O382:S382"/>
    <mergeCell ref="O383:U383"/>
    <mergeCell ref="A383:N384"/>
    <mergeCell ref="O384:U384"/>
    <mergeCell ref="D364:E364"/>
    <mergeCell ref="O364:S364"/>
    <mergeCell ref="D365:E365"/>
    <mergeCell ref="O365:S365"/>
    <mergeCell ref="D366:E366"/>
    <mergeCell ref="O366:S366"/>
    <mergeCell ref="O367:U367"/>
    <mergeCell ref="A367:N368"/>
    <mergeCell ref="O368:U368"/>
    <mergeCell ref="A369:Y369"/>
    <mergeCell ref="D370:E370"/>
    <mergeCell ref="O370:S370"/>
    <mergeCell ref="D371:E371"/>
    <mergeCell ref="O371:S371"/>
    <mergeCell ref="O372:U372"/>
    <mergeCell ref="A372:N373"/>
    <mergeCell ref="O373:U373"/>
    <mergeCell ref="D353:E353"/>
    <mergeCell ref="O353:S353"/>
    <mergeCell ref="O354:U354"/>
    <mergeCell ref="A354:N355"/>
    <mergeCell ref="O355:U355"/>
    <mergeCell ref="A356:Y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A343:Y343"/>
    <mergeCell ref="D344:E344"/>
    <mergeCell ref="O344:S344"/>
    <mergeCell ref="D345:E345"/>
    <mergeCell ref="O345:S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D351:E351"/>
    <mergeCell ref="O351:S351"/>
    <mergeCell ref="D352:E352"/>
    <mergeCell ref="O352:S35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O235:U235"/>
    <mergeCell ref="A235:N236"/>
    <mergeCell ref="O236:U236"/>
    <mergeCell ref="A237:Y237"/>
    <mergeCell ref="A238:Y238"/>
    <mergeCell ref="D218:E218"/>
    <mergeCell ref="O218:S218"/>
    <mergeCell ref="O219:U219"/>
    <mergeCell ref="A219:N220"/>
    <mergeCell ref="O220:U220"/>
    <mergeCell ref="A221:Y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4" t="s">
        <v>779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781</v>
      </c>
      <c r="C6" s="54" t="s">
        <v>782</v>
      </c>
      <c r="D6" s="54" t="s">
        <v>783</v>
      </c>
      <c r="E6" s="54" t="s">
        <v>48</v>
      </c>
    </row>
    <row r="7" spans="2:8" x14ac:dyDescent="0.2">
      <c r="B7" s="54" t="s">
        <v>784</v>
      </c>
      <c r="C7" s="54" t="s">
        <v>785</v>
      </c>
      <c r="D7" s="54" t="s">
        <v>786</v>
      </c>
      <c r="E7" s="54" t="s">
        <v>48</v>
      </c>
    </row>
    <row r="8" spans="2:8" x14ac:dyDescent="0.2">
      <c r="B8" s="54" t="s">
        <v>787</v>
      </c>
      <c r="C8" s="54" t="s">
        <v>788</v>
      </c>
      <c r="D8" s="54" t="s">
        <v>789</v>
      </c>
      <c r="E8" s="54" t="s">
        <v>48</v>
      </c>
    </row>
    <row r="9" spans="2:8" x14ac:dyDescent="0.2">
      <c r="B9" s="54" t="s">
        <v>790</v>
      </c>
      <c r="C9" s="54" t="s">
        <v>791</v>
      </c>
      <c r="D9" s="54" t="s">
        <v>792</v>
      </c>
      <c r="E9" s="54" t="s">
        <v>48</v>
      </c>
    </row>
    <row r="10" spans="2:8" x14ac:dyDescent="0.2">
      <c r="B10" s="54" t="s">
        <v>793</v>
      </c>
      <c r="C10" s="54" t="s">
        <v>794</v>
      </c>
      <c r="D10" s="54" t="s">
        <v>795</v>
      </c>
      <c r="E10" s="54" t="s">
        <v>48</v>
      </c>
    </row>
    <row r="12" spans="2:8" x14ac:dyDescent="0.2">
      <c r="B12" s="54" t="s">
        <v>796</v>
      </c>
      <c r="C12" s="54" t="s">
        <v>782</v>
      </c>
      <c r="D12" s="54" t="s">
        <v>48</v>
      </c>
      <c r="E12" s="54" t="s">
        <v>48</v>
      </c>
    </row>
    <row r="14" spans="2:8" x14ac:dyDescent="0.2">
      <c r="B14" s="54" t="s">
        <v>797</v>
      </c>
      <c r="C14" s="54" t="s">
        <v>785</v>
      </c>
      <c r="D14" s="54" t="s">
        <v>48</v>
      </c>
      <c r="E14" s="54" t="s">
        <v>48</v>
      </c>
    </row>
    <row r="16" spans="2:8" x14ac:dyDescent="0.2">
      <c r="B16" s="54" t="s">
        <v>798</v>
      </c>
      <c r="C16" s="54" t="s">
        <v>788</v>
      </c>
      <c r="D16" s="54" t="s">
        <v>48</v>
      </c>
      <c r="E16" s="54" t="s">
        <v>48</v>
      </c>
    </row>
    <row r="18" spans="2:5" x14ac:dyDescent="0.2">
      <c r="B18" s="54" t="s">
        <v>799</v>
      </c>
      <c r="C18" s="54" t="s">
        <v>791</v>
      </c>
      <c r="D18" s="54" t="s">
        <v>48</v>
      </c>
      <c r="E18" s="54" t="s">
        <v>48</v>
      </c>
    </row>
    <row r="20" spans="2:5" x14ac:dyDescent="0.2">
      <c r="B20" s="54" t="s">
        <v>800</v>
      </c>
      <c r="C20" s="54" t="s">
        <v>794</v>
      </c>
      <c r="D20" s="54" t="s">
        <v>48</v>
      </c>
      <c r="E20" s="54" t="s">
        <v>48</v>
      </c>
    </row>
    <row r="22" spans="2:5" x14ac:dyDescent="0.2">
      <c r="B22" s="54" t="s">
        <v>801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807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808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809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811</v>
      </c>
      <c r="C32" s="54" t="s">
        <v>48</v>
      </c>
      <c r="D32" s="54" t="s">
        <v>48</v>
      </c>
      <c r="E32" s="54" t="s">
        <v>48</v>
      </c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1302</vt:i4>
      </vt:variant>
    </vt:vector>
  </HeadingPairs>
  <TitlesOfParts>
    <vt:vector size="13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