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1B1554-EBD2-4BA4-8CA6-B729897103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2" l="1"/>
  <c r="X571" i="2"/>
  <c r="BO570" i="2"/>
  <c r="BM570" i="2"/>
  <c r="Y570" i="2"/>
  <c r="Y572" i="2" s="1"/>
  <c r="X568" i="2"/>
  <c r="X567" i="2"/>
  <c r="BO566" i="2"/>
  <c r="BM566" i="2"/>
  <c r="Y566" i="2"/>
  <c r="BP566" i="2" s="1"/>
  <c r="X564" i="2"/>
  <c r="X563" i="2"/>
  <c r="BO562" i="2"/>
  <c r="BM562" i="2"/>
  <c r="Y562" i="2"/>
  <c r="Y564" i="2" s="1"/>
  <c r="X560" i="2"/>
  <c r="X559" i="2"/>
  <c r="BO558" i="2"/>
  <c r="BM558" i="2"/>
  <c r="Y558" i="2"/>
  <c r="X555" i="2"/>
  <c r="X554" i="2"/>
  <c r="BO553" i="2"/>
  <c r="BM553" i="2"/>
  <c r="Y553" i="2"/>
  <c r="BN553" i="2" s="1"/>
  <c r="BO552" i="2"/>
  <c r="BM552" i="2"/>
  <c r="Y552" i="2"/>
  <c r="Z552" i="2" s="1"/>
  <c r="BO551" i="2"/>
  <c r="BM551" i="2"/>
  <c r="Y551" i="2"/>
  <c r="BN551" i="2" s="1"/>
  <c r="BO550" i="2"/>
  <c r="BM550" i="2"/>
  <c r="Y550" i="2"/>
  <c r="BN550" i="2" s="1"/>
  <c r="X548" i="2"/>
  <c r="X547" i="2"/>
  <c r="BO546" i="2"/>
  <c r="BM546" i="2"/>
  <c r="Y546" i="2"/>
  <c r="BP546" i="2" s="1"/>
  <c r="BO545" i="2"/>
  <c r="BN545" i="2"/>
  <c r="BM545" i="2"/>
  <c r="Z545" i="2"/>
  <c r="Y545" i="2"/>
  <c r="BP545" i="2" s="1"/>
  <c r="BO544" i="2"/>
  <c r="BM544" i="2"/>
  <c r="Y544" i="2"/>
  <c r="BP544" i="2" s="1"/>
  <c r="BO543" i="2"/>
  <c r="BM543" i="2"/>
  <c r="Y543" i="2"/>
  <c r="BP543" i="2" s="1"/>
  <c r="BO542" i="2"/>
  <c r="BN542" i="2"/>
  <c r="BM542" i="2"/>
  <c r="Z542" i="2"/>
  <c r="Y542" i="2"/>
  <c r="X540" i="2"/>
  <c r="X539" i="2"/>
  <c r="BO538" i="2"/>
  <c r="BM538" i="2"/>
  <c r="Y538" i="2"/>
  <c r="BP538" i="2" s="1"/>
  <c r="BO537" i="2"/>
  <c r="BM537" i="2"/>
  <c r="Y537" i="2"/>
  <c r="Z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Z534" i="2" s="1"/>
  <c r="BO533" i="2"/>
  <c r="BM533" i="2"/>
  <c r="Y533" i="2"/>
  <c r="BP533" i="2" s="1"/>
  <c r="BO532" i="2"/>
  <c r="BM532" i="2"/>
  <c r="Y532" i="2"/>
  <c r="X530" i="2"/>
  <c r="X529" i="2"/>
  <c r="BP528" i="2"/>
  <c r="BO528" i="2"/>
  <c r="BM528" i="2"/>
  <c r="Y528" i="2"/>
  <c r="BN528" i="2" s="1"/>
  <c r="BP527" i="2"/>
  <c r="BO527" i="2"/>
  <c r="BM527" i="2"/>
  <c r="Y527" i="2"/>
  <c r="BN527" i="2" s="1"/>
  <c r="BO526" i="2"/>
  <c r="BM526" i="2"/>
  <c r="Y526" i="2"/>
  <c r="BN526" i="2" s="1"/>
  <c r="BO525" i="2"/>
  <c r="BM525" i="2"/>
  <c r="Y525" i="2"/>
  <c r="BN525" i="2" s="1"/>
  <c r="BO524" i="2"/>
  <c r="BM524" i="2"/>
  <c r="Y524" i="2"/>
  <c r="BN524" i="2" s="1"/>
  <c r="X522" i="2"/>
  <c r="X521" i="2"/>
  <c r="BP520" i="2"/>
  <c r="BO520" i="2"/>
  <c r="BN520" i="2"/>
  <c r="BM520" i="2"/>
  <c r="Z520" i="2"/>
  <c r="Y520" i="2"/>
  <c r="BP519" i="2"/>
  <c r="BO519" i="2"/>
  <c r="BN519" i="2"/>
  <c r="BM519" i="2"/>
  <c r="Z519" i="2"/>
  <c r="Y519" i="2"/>
  <c r="BO518" i="2"/>
  <c r="BM518" i="2"/>
  <c r="Y518" i="2"/>
  <c r="BP518" i="2" s="1"/>
  <c r="BO517" i="2"/>
  <c r="BM517" i="2"/>
  <c r="Y517" i="2"/>
  <c r="BP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BP509" i="2" s="1"/>
  <c r="P509" i="2"/>
  <c r="BO508" i="2"/>
  <c r="BM508" i="2"/>
  <c r="Y508" i="2"/>
  <c r="Y511" i="2" s="1"/>
  <c r="P508" i="2"/>
  <c r="X506" i="2"/>
  <c r="X505" i="2"/>
  <c r="BO504" i="2"/>
  <c r="BM504" i="2"/>
  <c r="Y504" i="2"/>
  <c r="P504" i="2"/>
  <c r="BO503" i="2"/>
  <c r="BM503" i="2"/>
  <c r="Y503" i="2"/>
  <c r="BN503" i="2" s="1"/>
  <c r="P503" i="2"/>
  <c r="BO502" i="2"/>
  <c r="BM502" i="2"/>
  <c r="Y502" i="2"/>
  <c r="BP502" i="2" s="1"/>
  <c r="P502" i="2"/>
  <c r="X500" i="2"/>
  <c r="X499" i="2"/>
  <c r="BO498" i="2"/>
  <c r="BM498" i="2"/>
  <c r="Y498" i="2"/>
  <c r="Z498" i="2" s="1"/>
  <c r="P498" i="2"/>
  <c r="BO497" i="2"/>
  <c r="BM497" i="2"/>
  <c r="Y497" i="2"/>
  <c r="BP497" i="2" s="1"/>
  <c r="P497" i="2"/>
  <c r="BP496" i="2"/>
  <c r="BO496" i="2"/>
  <c r="BN496" i="2"/>
  <c r="BM496" i="2"/>
  <c r="Z496" i="2"/>
  <c r="Y496" i="2"/>
  <c r="P496" i="2"/>
  <c r="BO495" i="2"/>
  <c r="BM495" i="2"/>
  <c r="Y495" i="2"/>
  <c r="BN495" i="2" s="1"/>
  <c r="P495" i="2"/>
  <c r="BO494" i="2"/>
  <c r="BM494" i="2"/>
  <c r="Y494" i="2"/>
  <c r="BP494" i="2" s="1"/>
  <c r="P494" i="2"/>
  <c r="BO493" i="2"/>
  <c r="BM493" i="2"/>
  <c r="Y493" i="2"/>
  <c r="P493" i="2"/>
  <c r="BO492" i="2"/>
  <c r="BM492" i="2"/>
  <c r="Y492" i="2"/>
  <c r="Z492" i="2" s="1"/>
  <c r="P492" i="2"/>
  <c r="BP491" i="2"/>
  <c r="BO491" i="2"/>
  <c r="BN491" i="2"/>
  <c r="BM491" i="2"/>
  <c r="Z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BN485" i="2" s="1"/>
  <c r="P485" i="2"/>
  <c r="BO484" i="2"/>
  <c r="BM484" i="2"/>
  <c r="Y484" i="2"/>
  <c r="Y488" i="2" s="1"/>
  <c r="P484" i="2"/>
  <c r="X482" i="2"/>
  <c r="X481" i="2"/>
  <c r="BO480" i="2"/>
  <c r="BN480" i="2"/>
  <c r="BM480" i="2"/>
  <c r="Z480" i="2"/>
  <c r="Y480" i="2"/>
  <c r="BP480" i="2" s="1"/>
  <c r="P480" i="2"/>
  <c r="BO479" i="2"/>
  <c r="BM479" i="2"/>
  <c r="Y479" i="2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BP476" i="2" s="1"/>
  <c r="P476" i="2"/>
  <c r="BO475" i="2"/>
  <c r="BM475" i="2"/>
  <c r="Y475" i="2"/>
  <c r="BN475" i="2" s="1"/>
  <c r="P475" i="2"/>
  <c r="BO474" i="2"/>
  <c r="BM474" i="2"/>
  <c r="Y474" i="2"/>
  <c r="BP474" i="2" s="1"/>
  <c r="P474" i="2"/>
  <c r="BO473" i="2"/>
  <c r="BM473" i="2"/>
  <c r="Y473" i="2"/>
  <c r="P473" i="2"/>
  <c r="BP472" i="2"/>
  <c r="BO472" i="2"/>
  <c r="BN472" i="2"/>
  <c r="BM472" i="2"/>
  <c r="Z472" i="2"/>
  <c r="Y472" i="2"/>
  <c r="P472" i="2"/>
  <c r="BO471" i="2"/>
  <c r="BM471" i="2"/>
  <c r="Y471" i="2"/>
  <c r="P471" i="2"/>
  <c r="BP470" i="2"/>
  <c r="BO470" i="2"/>
  <c r="BN470" i="2"/>
  <c r="BM470" i="2"/>
  <c r="Z470" i="2"/>
  <c r="Y470" i="2"/>
  <c r="P470" i="2"/>
  <c r="BO469" i="2"/>
  <c r="BM469" i="2"/>
  <c r="Z469" i="2"/>
  <c r="Y469" i="2"/>
  <c r="BN469" i="2" s="1"/>
  <c r="P469" i="2"/>
  <c r="BO468" i="2"/>
  <c r="BM468" i="2"/>
  <c r="Z468" i="2"/>
  <c r="Y468" i="2"/>
  <c r="BN468" i="2" s="1"/>
  <c r="P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Y461" i="2"/>
  <c r="X461" i="2"/>
  <c r="Y460" i="2"/>
  <c r="X460" i="2"/>
  <c r="BP459" i="2"/>
  <c r="BO459" i="2"/>
  <c r="BN459" i="2"/>
  <c r="BM459" i="2"/>
  <c r="Z459" i="2"/>
  <c r="Z460" i="2" s="1"/>
  <c r="Y459" i="2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Z450" i="2" s="1"/>
  <c r="P450" i="2"/>
  <c r="BP449" i="2"/>
  <c r="BO449" i="2"/>
  <c r="BN449" i="2"/>
  <c r="BM449" i="2"/>
  <c r="Z449" i="2"/>
  <c r="Y449" i="2"/>
  <c r="P449" i="2"/>
  <c r="X446" i="2"/>
  <c r="X445" i="2"/>
  <c r="BO444" i="2"/>
  <c r="BM444" i="2"/>
  <c r="Z444" i="2"/>
  <c r="Y444" i="2"/>
  <c r="BN444" i="2" s="1"/>
  <c r="P444" i="2"/>
  <c r="BO443" i="2"/>
  <c r="BM443" i="2"/>
  <c r="Z443" i="2"/>
  <c r="Y443" i="2"/>
  <c r="BN443" i="2" s="1"/>
  <c r="P443" i="2"/>
  <c r="BO442" i="2"/>
  <c r="BM442" i="2"/>
  <c r="Z442" i="2"/>
  <c r="Y442" i="2"/>
  <c r="BN442" i="2" s="1"/>
  <c r="P442" i="2"/>
  <c r="BO441" i="2"/>
  <c r="BM441" i="2"/>
  <c r="Y441" i="2"/>
  <c r="P441" i="2"/>
  <c r="X439" i="2"/>
  <c r="X438" i="2"/>
  <c r="BP437" i="2"/>
  <c r="BO437" i="2"/>
  <c r="BM437" i="2"/>
  <c r="Y437" i="2"/>
  <c r="BN437" i="2" s="1"/>
  <c r="P437" i="2"/>
  <c r="BO436" i="2"/>
  <c r="BM436" i="2"/>
  <c r="Y436" i="2"/>
  <c r="P436" i="2"/>
  <c r="X433" i="2"/>
  <c r="X432" i="2"/>
  <c r="BO431" i="2"/>
  <c r="BM431" i="2"/>
  <c r="Y431" i="2"/>
  <c r="Z431" i="2" s="1"/>
  <c r="P431" i="2"/>
  <c r="BO430" i="2"/>
  <c r="BM430" i="2"/>
  <c r="Y430" i="2"/>
  <c r="P430" i="2"/>
  <c r="X428" i="2"/>
  <c r="X427" i="2"/>
  <c r="BO426" i="2"/>
  <c r="BM426" i="2"/>
  <c r="Y426" i="2"/>
  <c r="Z426" i="2" s="1"/>
  <c r="P426" i="2"/>
  <c r="BP425" i="2"/>
  <c r="BO425" i="2"/>
  <c r="BN425" i="2"/>
  <c r="BM425" i="2"/>
  <c r="Z425" i="2"/>
  <c r="Y425" i="2"/>
  <c r="P425" i="2"/>
  <c r="BO424" i="2"/>
  <c r="BM424" i="2"/>
  <c r="Y424" i="2"/>
  <c r="Z424" i="2" s="1"/>
  <c r="P424" i="2"/>
  <c r="BO423" i="2"/>
  <c r="BN423" i="2"/>
  <c r="BM423" i="2"/>
  <c r="Z423" i="2"/>
  <c r="Y423" i="2"/>
  <c r="BP423" i="2" s="1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P420" i="2"/>
  <c r="BO419" i="2"/>
  <c r="BM419" i="2"/>
  <c r="Y419" i="2"/>
  <c r="Z419" i="2" s="1"/>
  <c r="P419" i="2"/>
  <c r="BO418" i="2"/>
  <c r="BM418" i="2"/>
  <c r="Y418" i="2"/>
  <c r="BN418" i="2" s="1"/>
  <c r="P418" i="2"/>
  <c r="BO417" i="2"/>
  <c r="BM417" i="2"/>
  <c r="Y417" i="2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P405" i="2"/>
  <c r="BO404" i="2"/>
  <c r="BM404" i="2"/>
  <c r="Y404" i="2"/>
  <c r="Z404" i="2" s="1"/>
  <c r="P404" i="2"/>
  <c r="Y402" i="2"/>
  <c r="X402" i="2"/>
  <c r="Y401" i="2"/>
  <c r="X401" i="2"/>
  <c r="BP400" i="2"/>
  <c r="BO400" i="2"/>
  <c r="BN400" i="2"/>
  <c r="BM400" i="2"/>
  <c r="Z400" i="2"/>
  <c r="Z401" i="2" s="1"/>
  <c r="Y400" i="2"/>
  <c r="P400" i="2"/>
  <c r="X398" i="2"/>
  <c r="X397" i="2"/>
  <c r="BO396" i="2"/>
  <c r="BM396" i="2"/>
  <c r="Y396" i="2"/>
  <c r="P396" i="2"/>
  <c r="BO395" i="2"/>
  <c r="BM395" i="2"/>
  <c r="Y395" i="2"/>
  <c r="Z395" i="2" s="1"/>
  <c r="P395" i="2"/>
  <c r="BO394" i="2"/>
  <c r="BM394" i="2"/>
  <c r="Y394" i="2"/>
  <c r="BN394" i="2" s="1"/>
  <c r="P394" i="2"/>
  <c r="BO393" i="2"/>
  <c r="BM393" i="2"/>
  <c r="Y393" i="2"/>
  <c r="Y397" i="2" s="1"/>
  <c r="P393" i="2"/>
  <c r="BP392" i="2"/>
  <c r="BO392" i="2"/>
  <c r="BM392" i="2"/>
  <c r="Y392" i="2"/>
  <c r="P392" i="2"/>
  <c r="X389" i="2"/>
  <c r="X388" i="2"/>
  <c r="BO387" i="2"/>
  <c r="BM387" i="2"/>
  <c r="Y387" i="2"/>
  <c r="Y389" i="2" s="1"/>
  <c r="P387" i="2"/>
  <c r="X385" i="2"/>
  <c r="X384" i="2"/>
  <c r="BO383" i="2"/>
  <c r="BM383" i="2"/>
  <c r="Y383" i="2"/>
  <c r="BP383" i="2" s="1"/>
  <c r="P383" i="2"/>
  <c r="BO382" i="2"/>
  <c r="BM382" i="2"/>
  <c r="Z382" i="2"/>
  <c r="Y382" i="2"/>
  <c r="BP382" i="2" s="1"/>
  <c r="P382" i="2"/>
  <c r="X380" i="2"/>
  <c r="X379" i="2"/>
  <c r="BO378" i="2"/>
  <c r="BM378" i="2"/>
  <c r="Y378" i="2"/>
  <c r="P378" i="2"/>
  <c r="BP377" i="2"/>
  <c r="BO377" i="2"/>
  <c r="BN377" i="2"/>
  <c r="BM377" i="2"/>
  <c r="Z377" i="2"/>
  <c r="Y377" i="2"/>
  <c r="P377" i="2"/>
  <c r="X375" i="2"/>
  <c r="X374" i="2"/>
  <c r="BO373" i="2"/>
  <c r="BM373" i="2"/>
  <c r="Y373" i="2"/>
  <c r="P373" i="2"/>
  <c r="BO372" i="2"/>
  <c r="BM372" i="2"/>
  <c r="Y372" i="2"/>
  <c r="Z372" i="2" s="1"/>
  <c r="P372" i="2"/>
  <c r="BO371" i="2"/>
  <c r="BM371" i="2"/>
  <c r="Y371" i="2"/>
  <c r="BN371" i="2" s="1"/>
  <c r="P371" i="2"/>
  <c r="BO370" i="2"/>
  <c r="BM370" i="2"/>
  <c r="Y370" i="2"/>
  <c r="P370" i="2"/>
  <c r="BP369" i="2"/>
  <c r="BO369" i="2"/>
  <c r="BM369" i="2"/>
  <c r="Y369" i="2"/>
  <c r="BN369" i="2" s="1"/>
  <c r="P369" i="2"/>
  <c r="BO368" i="2"/>
  <c r="BM368" i="2"/>
  <c r="Y368" i="2"/>
  <c r="P368" i="2"/>
  <c r="BP367" i="2"/>
  <c r="BO367" i="2"/>
  <c r="BN367" i="2"/>
  <c r="BM367" i="2"/>
  <c r="Z367" i="2"/>
  <c r="Y367" i="2"/>
  <c r="P367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Y359" i="2"/>
  <c r="Y362" i="2" s="1"/>
  <c r="P359" i="2"/>
  <c r="Y357" i="2"/>
  <c r="X357" i="2"/>
  <c r="X356" i="2"/>
  <c r="BO355" i="2"/>
  <c r="BM355" i="2"/>
  <c r="Y355" i="2"/>
  <c r="P355" i="2"/>
  <c r="X352" i="2"/>
  <c r="X351" i="2"/>
  <c r="BO350" i="2"/>
  <c r="BM350" i="2"/>
  <c r="Z350" i="2"/>
  <c r="Y350" i="2"/>
  <c r="BN350" i="2" s="1"/>
  <c r="P350" i="2"/>
  <c r="BO349" i="2"/>
  <c r="BM349" i="2"/>
  <c r="Y349" i="2"/>
  <c r="P349" i="2"/>
  <c r="BO348" i="2"/>
  <c r="BM348" i="2"/>
  <c r="Y348" i="2"/>
  <c r="Y352" i="2" s="1"/>
  <c r="P348" i="2"/>
  <c r="X346" i="2"/>
  <c r="X345" i="2"/>
  <c r="BO344" i="2"/>
  <c r="BM344" i="2"/>
  <c r="Y344" i="2"/>
  <c r="P344" i="2"/>
  <c r="BP343" i="2"/>
  <c r="BO343" i="2"/>
  <c r="BN343" i="2"/>
  <c r="BM343" i="2"/>
  <c r="Z343" i="2"/>
  <c r="Y343" i="2"/>
  <c r="P343" i="2"/>
  <c r="BO342" i="2"/>
  <c r="BM342" i="2"/>
  <c r="Y342" i="2"/>
  <c r="BO341" i="2"/>
  <c r="BM341" i="2"/>
  <c r="Y341" i="2"/>
  <c r="Z341" i="2" s="1"/>
  <c r="X339" i="2"/>
  <c r="X338" i="2"/>
  <c r="BO337" i="2"/>
  <c r="BM337" i="2"/>
  <c r="Z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P335" i="2"/>
  <c r="X333" i="2"/>
  <c r="X332" i="2"/>
  <c r="BO331" i="2"/>
  <c r="BM331" i="2"/>
  <c r="Y331" i="2"/>
  <c r="P331" i="2"/>
  <c r="BP330" i="2"/>
  <c r="BO330" i="2"/>
  <c r="BM330" i="2"/>
  <c r="Y330" i="2"/>
  <c r="P330" i="2"/>
  <c r="BP329" i="2"/>
  <c r="BO329" i="2"/>
  <c r="BN329" i="2"/>
  <c r="BM329" i="2"/>
  <c r="Z329" i="2"/>
  <c r="Y329" i="2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P322" i="2"/>
  <c r="BO321" i="2"/>
  <c r="BM321" i="2"/>
  <c r="Z321" i="2"/>
  <c r="Y321" i="2"/>
  <c r="P321" i="2"/>
  <c r="BO320" i="2"/>
  <c r="BM320" i="2"/>
  <c r="Z320" i="2"/>
  <c r="Y320" i="2"/>
  <c r="BN320" i="2" s="1"/>
  <c r="P320" i="2"/>
  <c r="X318" i="2"/>
  <c r="X317" i="2"/>
  <c r="BO316" i="2"/>
  <c r="BM316" i="2"/>
  <c r="Y316" i="2"/>
  <c r="BN316" i="2" s="1"/>
  <c r="P316" i="2"/>
  <c r="BO315" i="2"/>
  <c r="BM315" i="2"/>
  <c r="Y315" i="2"/>
  <c r="BP315" i="2" s="1"/>
  <c r="P315" i="2"/>
  <c r="BO314" i="2"/>
  <c r="BM314" i="2"/>
  <c r="Y314" i="2"/>
  <c r="P314" i="2"/>
  <c r="BP313" i="2"/>
  <c r="BO313" i="2"/>
  <c r="BN313" i="2"/>
  <c r="BM313" i="2"/>
  <c r="Z313" i="2"/>
  <c r="Y313" i="2"/>
  <c r="P313" i="2"/>
  <c r="BO312" i="2"/>
  <c r="BM312" i="2"/>
  <c r="Y312" i="2"/>
  <c r="P312" i="2"/>
  <c r="BO311" i="2"/>
  <c r="BM311" i="2"/>
  <c r="Z311" i="2"/>
  <c r="Y311" i="2"/>
  <c r="BN311" i="2" s="1"/>
  <c r="P311" i="2"/>
  <c r="X308" i="2"/>
  <c r="X307" i="2"/>
  <c r="BO306" i="2"/>
  <c r="BM306" i="2"/>
  <c r="Y306" i="2"/>
  <c r="S583" i="2" s="1"/>
  <c r="P306" i="2"/>
  <c r="X303" i="2"/>
  <c r="Y302" i="2"/>
  <c r="X302" i="2"/>
  <c r="BP301" i="2"/>
  <c r="BO301" i="2"/>
  <c r="BN301" i="2"/>
  <c r="BM301" i="2"/>
  <c r="Z301" i="2"/>
  <c r="Y301" i="2"/>
  <c r="P301" i="2"/>
  <c r="BO300" i="2"/>
  <c r="BM300" i="2"/>
  <c r="Y300" i="2"/>
  <c r="R583" i="2" s="1"/>
  <c r="P300" i="2"/>
  <c r="X297" i="2"/>
  <c r="Y296" i="2"/>
  <c r="X296" i="2"/>
  <c r="BP295" i="2"/>
  <c r="BO295" i="2"/>
  <c r="BM295" i="2"/>
  <c r="Y295" i="2"/>
  <c r="P295" i="2"/>
  <c r="Y292" i="2"/>
  <c r="X292" i="2"/>
  <c r="X291" i="2"/>
  <c r="BO290" i="2"/>
  <c r="BM290" i="2"/>
  <c r="Y290" i="2"/>
  <c r="BN290" i="2" s="1"/>
  <c r="P290" i="2"/>
  <c r="X288" i="2"/>
  <c r="X287" i="2"/>
  <c r="BO286" i="2"/>
  <c r="BM286" i="2"/>
  <c r="Y286" i="2"/>
  <c r="P286" i="2"/>
  <c r="X283" i="2"/>
  <c r="X282" i="2"/>
  <c r="BP281" i="2"/>
  <c r="BO281" i="2"/>
  <c r="BM281" i="2"/>
  <c r="Y281" i="2"/>
  <c r="P281" i="2"/>
  <c r="BP280" i="2"/>
  <c r="BO280" i="2"/>
  <c r="BN280" i="2"/>
  <c r="BM280" i="2"/>
  <c r="Z280" i="2"/>
  <c r="Y280" i="2"/>
  <c r="P280" i="2"/>
  <c r="BO279" i="2"/>
  <c r="BM279" i="2"/>
  <c r="Y279" i="2"/>
  <c r="BP279" i="2" s="1"/>
  <c r="P279" i="2"/>
  <c r="BO278" i="2"/>
  <c r="BM278" i="2"/>
  <c r="Y278" i="2"/>
  <c r="P278" i="2"/>
  <c r="X275" i="2"/>
  <c r="X274" i="2"/>
  <c r="BP273" i="2"/>
  <c r="BO273" i="2"/>
  <c r="BN273" i="2"/>
  <c r="BM273" i="2"/>
  <c r="Z273" i="2"/>
  <c r="Y273" i="2"/>
  <c r="BO272" i="2"/>
  <c r="BM272" i="2"/>
  <c r="Z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P270" i="2"/>
  <c r="X267" i="2"/>
  <c r="X266" i="2"/>
  <c r="BO265" i="2"/>
  <c r="BM265" i="2"/>
  <c r="Z265" i="2"/>
  <c r="Y265" i="2"/>
  <c r="BN265" i="2" s="1"/>
  <c r="P265" i="2"/>
  <c r="BO264" i="2"/>
  <c r="BM264" i="2"/>
  <c r="Z264" i="2"/>
  <c r="Y264" i="2"/>
  <c r="BN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Z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O254" i="2"/>
  <c r="BM254" i="2"/>
  <c r="Y254" i="2"/>
  <c r="Z254" i="2" s="1"/>
  <c r="BP253" i="2"/>
  <c r="BO253" i="2"/>
  <c r="BM253" i="2"/>
  <c r="Y253" i="2"/>
  <c r="BN253" i="2" s="1"/>
  <c r="BP252" i="2"/>
  <c r="BO252" i="2"/>
  <c r="BN252" i="2"/>
  <c r="BM252" i="2"/>
  <c r="Z252" i="2"/>
  <c r="Y252" i="2"/>
  <c r="BO251" i="2"/>
  <c r="BM251" i="2"/>
  <c r="Y251" i="2"/>
  <c r="Z251" i="2" s="1"/>
  <c r="X249" i="2"/>
  <c r="X248" i="2"/>
  <c r="BO247" i="2"/>
  <c r="BM247" i="2"/>
  <c r="Y247" i="2"/>
  <c r="X245" i="2"/>
  <c r="X244" i="2"/>
  <c r="BO243" i="2"/>
  <c r="BM243" i="2"/>
  <c r="Y243" i="2"/>
  <c r="BP243" i="2" s="1"/>
  <c r="P243" i="2"/>
  <c r="BO242" i="2"/>
  <c r="BM242" i="2"/>
  <c r="Y242" i="2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P237" i="2"/>
  <c r="BO236" i="2"/>
  <c r="BM236" i="2"/>
  <c r="Z236" i="2"/>
  <c r="Y236" i="2"/>
  <c r="BN236" i="2" s="1"/>
  <c r="P236" i="2"/>
  <c r="BO235" i="2"/>
  <c r="BM235" i="2"/>
  <c r="Z235" i="2"/>
  <c r="Y235" i="2"/>
  <c r="BN235" i="2" s="1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Z232" i="2"/>
  <c r="Y232" i="2"/>
  <c r="BP232" i="2" s="1"/>
  <c r="P232" i="2"/>
  <c r="BO231" i="2"/>
  <c r="BM231" i="2"/>
  <c r="Y231" i="2"/>
  <c r="P231" i="2"/>
  <c r="X228" i="2"/>
  <c r="X227" i="2"/>
  <c r="BP226" i="2"/>
  <c r="BO226" i="2"/>
  <c r="BN226" i="2"/>
  <c r="BM226" i="2"/>
  <c r="Z226" i="2"/>
  <c r="Y226" i="2"/>
  <c r="P226" i="2"/>
  <c r="BO225" i="2"/>
  <c r="BM225" i="2"/>
  <c r="Y225" i="2"/>
  <c r="P225" i="2"/>
  <c r="X223" i="2"/>
  <c r="X222" i="2"/>
  <c r="BP221" i="2"/>
  <c r="BO221" i="2"/>
  <c r="BN221" i="2"/>
  <c r="BM221" i="2"/>
  <c r="Z221" i="2"/>
  <c r="Y221" i="2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P218" i="2"/>
  <c r="BP217" i="2"/>
  <c r="BO217" i="2"/>
  <c r="BN217" i="2"/>
  <c r="BM217" i="2"/>
  <c r="Z217" i="2"/>
  <c r="Y217" i="2"/>
  <c r="P217" i="2"/>
  <c r="BO216" i="2"/>
  <c r="BM216" i="2"/>
  <c r="Y216" i="2"/>
  <c r="P216" i="2"/>
  <c r="BO215" i="2"/>
  <c r="BM215" i="2"/>
  <c r="Z215" i="2"/>
  <c r="Y215" i="2"/>
  <c r="BN215" i="2" s="1"/>
  <c r="P215" i="2"/>
  <c r="BO214" i="2"/>
  <c r="BM214" i="2"/>
  <c r="Z214" i="2"/>
  <c r="Y214" i="2"/>
  <c r="BN214" i="2" s="1"/>
  <c r="P214" i="2"/>
  <c r="BO213" i="2"/>
  <c r="BM213" i="2"/>
  <c r="Y213" i="2"/>
  <c r="P213" i="2"/>
  <c r="X211" i="2"/>
  <c r="X210" i="2"/>
  <c r="BO209" i="2"/>
  <c r="BM209" i="2"/>
  <c r="Y209" i="2"/>
  <c r="P209" i="2"/>
  <c r="BP208" i="2"/>
  <c r="BO208" i="2"/>
  <c r="BM208" i="2"/>
  <c r="Y208" i="2"/>
  <c r="BN208" i="2" s="1"/>
  <c r="P208" i="2"/>
  <c r="BO207" i="2"/>
  <c r="BM207" i="2"/>
  <c r="Y207" i="2"/>
  <c r="P207" i="2"/>
  <c r="BP206" i="2"/>
  <c r="BO206" i="2"/>
  <c r="BN206" i="2"/>
  <c r="BM206" i="2"/>
  <c r="Z206" i="2"/>
  <c r="Y206" i="2"/>
  <c r="P206" i="2"/>
  <c r="BO205" i="2"/>
  <c r="BM205" i="2"/>
  <c r="Y205" i="2"/>
  <c r="P205" i="2"/>
  <c r="BP204" i="2"/>
  <c r="BO204" i="2"/>
  <c r="BM204" i="2"/>
  <c r="Y204" i="2"/>
  <c r="P204" i="2"/>
  <c r="BP203" i="2"/>
  <c r="BO203" i="2"/>
  <c r="BN203" i="2"/>
  <c r="BM203" i="2"/>
  <c r="Z203" i="2"/>
  <c r="Y203" i="2"/>
  <c r="P203" i="2"/>
  <c r="BO202" i="2"/>
  <c r="BM202" i="2"/>
  <c r="Y202" i="2"/>
  <c r="P202" i="2"/>
  <c r="X200" i="2"/>
  <c r="X199" i="2"/>
  <c r="BO198" i="2"/>
  <c r="BM198" i="2"/>
  <c r="Y198" i="2"/>
  <c r="P198" i="2"/>
  <c r="BP197" i="2"/>
  <c r="BO197" i="2"/>
  <c r="BN197" i="2"/>
  <c r="BM197" i="2"/>
  <c r="Z197" i="2"/>
  <c r="Y197" i="2"/>
  <c r="P197" i="2"/>
  <c r="X195" i="2"/>
  <c r="X194" i="2"/>
  <c r="BO193" i="2"/>
  <c r="BM193" i="2"/>
  <c r="Y193" i="2"/>
  <c r="P193" i="2"/>
  <c r="BP192" i="2"/>
  <c r="BO192" i="2"/>
  <c r="BM192" i="2"/>
  <c r="Y192" i="2"/>
  <c r="P192" i="2"/>
  <c r="X189" i="2"/>
  <c r="X188" i="2"/>
  <c r="BO187" i="2"/>
  <c r="BM187" i="2"/>
  <c r="Y187" i="2"/>
  <c r="Z187" i="2" s="1"/>
  <c r="Z188" i="2" s="1"/>
  <c r="X185" i="2"/>
  <c r="X184" i="2"/>
  <c r="BO183" i="2"/>
  <c r="BM183" i="2"/>
  <c r="Y183" i="2"/>
  <c r="Z183" i="2" s="1"/>
  <c r="BO182" i="2"/>
  <c r="BM182" i="2"/>
  <c r="Y182" i="2"/>
  <c r="Z182" i="2" s="1"/>
  <c r="BO181" i="2"/>
  <c r="BM181" i="2"/>
  <c r="Y181" i="2"/>
  <c r="BP181" i="2" s="1"/>
  <c r="X179" i="2"/>
  <c r="X178" i="2"/>
  <c r="BO177" i="2"/>
  <c r="BM177" i="2"/>
  <c r="Y177" i="2"/>
  <c r="BN177" i="2" s="1"/>
  <c r="P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BO174" i="2"/>
  <c r="BM174" i="2"/>
  <c r="Z174" i="2"/>
  <c r="Y174" i="2"/>
  <c r="BN174" i="2" s="1"/>
  <c r="P174" i="2"/>
  <c r="BO173" i="2"/>
  <c r="BM173" i="2"/>
  <c r="Z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Z170" i="2"/>
  <c r="Y170" i="2"/>
  <c r="BP170" i="2" s="1"/>
  <c r="P170" i="2"/>
  <c r="BO169" i="2"/>
  <c r="BM169" i="2"/>
  <c r="Y169" i="2"/>
  <c r="Z169" i="2" s="1"/>
  <c r="P169" i="2"/>
  <c r="X167" i="2"/>
  <c r="X166" i="2"/>
  <c r="BP165" i="2"/>
  <c r="BO165" i="2"/>
  <c r="BN165" i="2"/>
  <c r="BM165" i="2"/>
  <c r="Z165" i="2"/>
  <c r="Z166" i="2" s="1"/>
  <c r="Y165" i="2"/>
  <c r="P165" i="2"/>
  <c r="X161" i="2"/>
  <c r="X160" i="2"/>
  <c r="BP159" i="2"/>
  <c r="BO159" i="2"/>
  <c r="BM159" i="2"/>
  <c r="Y159" i="2"/>
  <c r="Y160" i="2" s="1"/>
  <c r="P159" i="2"/>
  <c r="X157" i="2"/>
  <c r="X156" i="2"/>
  <c r="BO155" i="2"/>
  <c r="BM155" i="2"/>
  <c r="Y155" i="2"/>
  <c r="Z155" i="2" s="1"/>
  <c r="P155" i="2"/>
  <c r="BP154" i="2"/>
  <c r="BO154" i="2"/>
  <c r="BN154" i="2"/>
  <c r="BM154" i="2"/>
  <c r="Z154" i="2"/>
  <c r="Y154" i="2"/>
  <c r="P154" i="2"/>
  <c r="BO153" i="2"/>
  <c r="BM153" i="2"/>
  <c r="Y153" i="2"/>
  <c r="P153" i="2"/>
  <c r="X151" i="2"/>
  <c r="Y150" i="2"/>
  <c r="X150" i="2"/>
  <c r="BO149" i="2"/>
  <c r="BM149" i="2"/>
  <c r="Z149" i="2"/>
  <c r="Z150" i="2" s="1"/>
  <c r="Y149" i="2"/>
  <c r="P149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X141" i="2"/>
  <c r="X140" i="2"/>
  <c r="BP139" i="2"/>
  <c r="BO139" i="2"/>
  <c r="BN139" i="2"/>
  <c r="BM139" i="2"/>
  <c r="Z139" i="2"/>
  <c r="Y139" i="2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G583" i="2" s="1"/>
  <c r="P133" i="2"/>
  <c r="X130" i="2"/>
  <c r="X129" i="2"/>
  <c r="BO128" i="2"/>
  <c r="BM128" i="2"/>
  <c r="Y128" i="2"/>
  <c r="BP128" i="2" s="1"/>
  <c r="P128" i="2"/>
  <c r="BP127" i="2"/>
  <c r="BO127" i="2"/>
  <c r="BN127" i="2"/>
  <c r="BM127" i="2"/>
  <c r="Z127" i="2"/>
  <c r="Y127" i="2"/>
  <c r="P127" i="2"/>
  <c r="X125" i="2"/>
  <c r="X124" i="2"/>
  <c r="BO123" i="2"/>
  <c r="BM123" i="2"/>
  <c r="Y123" i="2"/>
  <c r="BN123" i="2" s="1"/>
  <c r="P123" i="2"/>
  <c r="BP122" i="2"/>
  <c r="BO122" i="2"/>
  <c r="BN122" i="2"/>
  <c r="BM122" i="2"/>
  <c r="Z122" i="2"/>
  <c r="Y122" i="2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X115" i="2"/>
  <c r="X114" i="2"/>
  <c r="BP113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X109" i="2"/>
  <c r="X108" i="2"/>
  <c r="BO107" i="2"/>
  <c r="BM107" i="2"/>
  <c r="Y107" i="2"/>
  <c r="Z107" i="2" s="1"/>
  <c r="P107" i="2"/>
  <c r="BP106" i="2"/>
  <c r="BO106" i="2"/>
  <c r="BN106" i="2"/>
  <c r="BM106" i="2"/>
  <c r="Z106" i="2"/>
  <c r="Y106" i="2"/>
  <c r="P106" i="2"/>
  <c r="BO105" i="2"/>
  <c r="BM105" i="2"/>
  <c r="Y105" i="2"/>
  <c r="P105" i="2"/>
  <c r="BO104" i="2"/>
  <c r="BM104" i="2"/>
  <c r="Y104" i="2"/>
  <c r="F583" i="2" s="1"/>
  <c r="P104" i="2"/>
  <c r="X101" i="2"/>
  <c r="X100" i="2"/>
  <c r="BO99" i="2"/>
  <c r="BM99" i="2"/>
  <c r="Y99" i="2"/>
  <c r="Z99" i="2" s="1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P94" i="2"/>
  <c r="BO93" i="2"/>
  <c r="BM93" i="2"/>
  <c r="Y93" i="2"/>
  <c r="Z93" i="2" s="1"/>
  <c r="P93" i="2"/>
  <c r="BO92" i="2"/>
  <c r="BM92" i="2"/>
  <c r="Y92" i="2"/>
  <c r="BN92" i="2" s="1"/>
  <c r="X90" i="2"/>
  <c r="X89" i="2"/>
  <c r="BO88" i="2"/>
  <c r="BM88" i="2"/>
  <c r="Y88" i="2"/>
  <c r="BP88" i="2" s="1"/>
  <c r="P88" i="2"/>
  <c r="BO87" i="2"/>
  <c r="BM87" i="2"/>
  <c r="Y87" i="2"/>
  <c r="BN87" i="2" s="1"/>
  <c r="P87" i="2"/>
  <c r="BP86" i="2"/>
  <c r="BO86" i="2"/>
  <c r="BN86" i="2"/>
  <c r="BM86" i="2"/>
  <c r="Z86" i="2"/>
  <c r="Y86" i="2"/>
  <c r="P86" i="2"/>
  <c r="X83" i="2"/>
  <c r="Y82" i="2"/>
  <c r="X82" i="2"/>
  <c r="BP81" i="2"/>
  <c r="BO81" i="2"/>
  <c r="BN81" i="2"/>
  <c r="BM81" i="2"/>
  <c r="Z81" i="2"/>
  <c r="Y81" i="2"/>
  <c r="P81" i="2"/>
  <c r="BO80" i="2"/>
  <c r="BM80" i="2"/>
  <c r="Y80" i="2"/>
  <c r="Z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P67" i="2"/>
  <c r="BO66" i="2"/>
  <c r="BM66" i="2"/>
  <c r="Y66" i="2"/>
  <c r="BP66" i="2" s="1"/>
  <c r="P66" i="2"/>
  <c r="BP65" i="2"/>
  <c r="BO65" i="2"/>
  <c r="BN65" i="2"/>
  <c r="BM65" i="2"/>
  <c r="Z65" i="2"/>
  <c r="Y65" i="2"/>
  <c r="P65" i="2"/>
  <c r="X63" i="2"/>
  <c r="X62" i="2"/>
  <c r="BO61" i="2"/>
  <c r="BM61" i="2"/>
  <c r="Y61" i="2"/>
  <c r="P61" i="2"/>
  <c r="BO60" i="2"/>
  <c r="BM60" i="2"/>
  <c r="Y60" i="2"/>
  <c r="BN60" i="2" s="1"/>
  <c r="P60" i="2"/>
  <c r="BP59" i="2"/>
  <c r="BO59" i="2"/>
  <c r="BN59" i="2"/>
  <c r="BM59" i="2"/>
  <c r="Z59" i="2"/>
  <c r="Y59" i="2"/>
  <c r="P59" i="2"/>
  <c r="BO58" i="2"/>
  <c r="BN58" i="2"/>
  <c r="BM58" i="2"/>
  <c r="Z58" i="2"/>
  <c r="Y58" i="2"/>
  <c r="BP58" i="2" s="1"/>
  <c r="P58" i="2"/>
  <c r="X56" i="2"/>
  <c r="X55" i="2"/>
  <c r="BO54" i="2"/>
  <c r="BM54" i="2"/>
  <c r="Y54" i="2"/>
  <c r="BN54" i="2" s="1"/>
  <c r="P54" i="2"/>
  <c r="BP53" i="2"/>
  <c r="BO53" i="2"/>
  <c r="BN53" i="2"/>
  <c r="BM53" i="2"/>
  <c r="Z53" i="2"/>
  <c r="Y53" i="2"/>
  <c r="P53" i="2"/>
  <c r="BO52" i="2"/>
  <c r="BM52" i="2"/>
  <c r="Y52" i="2"/>
  <c r="Z52" i="2" s="1"/>
  <c r="P52" i="2"/>
  <c r="BO51" i="2"/>
  <c r="BM51" i="2"/>
  <c r="Y51" i="2"/>
  <c r="BP51" i="2" s="1"/>
  <c r="P51" i="2"/>
  <c r="BP50" i="2"/>
  <c r="BO50" i="2"/>
  <c r="BM50" i="2"/>
  <c r="Y50" i="2"/>
  <c r="BN50" i="2" s="1"/>
  <c r="P50" i="2"/>
  <c r="BO49" i="2"/>
  <c r="BM49" i="2"/>
  <c r="Y49" i="2"/>
  <c r="D583" i="2" s="1"/>
  <c r="P49" i="2"/>
  <c r="X46" i="2"/>
  <c r="X45" i="2"/>
  <c r="BO44" i="2"/>
  <c r="BM44" i="2"/>
  <c r="Y44" i="2"/>
  <c r="Y46" i="2" s="1"/>
  <c r="P44" i="2"/>
  <c r="X42" i="2"/>
  <c r="X41" i="2"/>
  <c r="BO40" i="2"/>
  <c r="BM40" i="2"/>
  <c r="Y40" i="2"/>
  <c r="P40" i="2"/>
  <c r="BO39" i="2"/>
  <c r="BM39" i="2"/>
  <c r="Y39" i="2"/>
  <c r="Z39" i="2" s="1"/>
  <c r="P39" i="2"/>
  <c r="BP38" i="2"/>
  <c r="BO38" i="2"/>
  <c r="BN38" i="2"/>
  <c r="BM38" i="2"/>
  <c r="Z38" i="2"/>
  <c r="Y38" i="2"/>
  <c r="P38" i="2"/>
  <c r="BO37" i="2"/>
  <c r="BM37" i="2"/>
  <c r="Y37" i="2"/>
  <c r="P37" i="2"/>
  <c r="X33" i="2"/>
  <c r="X32" i="2"/>
  <c r="BO31" i="2"/>
  <c r="BM31" i="2"/>
  <c r="Y31" i="2"/>
  <c r="BP31" i="2" s="1"/>
  <c r="P31" i="2"/>
  <c r="X29" i="2"/>
  <c r="X28" i="2"/>
  <c r="X577" i="2" s="1"/>
  <c r="BO27" i="2"/>
  <c r="BM27" i="2"/>
  <c r="Y27" i="2"/>
  <c r="BN27" i="2" s="1"/>
  <c r="P27" i="2"/>
  <c r="BO26" i="2"/>
  <c r="BM26" i="2"/>
  <c r="Y26" i="2"/>
  <c r="BN26" i="2" s="1"/>
  <c r="P26" i="2"/>
  <c r="BP25" i="2"/>
  <c r="BO25" i="2"/>
  <c r="BM25" i="2"/>
  <c r="Y25" i="2"/>
  <c r="BN25" i="2" s="1"/>
  <c r="P25" i="2"/>
  <c r="BO24" i="2"/>
  <c r="BM24" i="2"/>
  <c r="Y24" i="2"/>
  <c r="Y29" i="2" s="1"/>
  <c r="P24" i="2"/>
  <c r="BP23" i="2"/>
  <c r="BO23" i="2"/>
  <c r="BN23" i="2"/>
  <c r="BM23" i="2"/>
  <c r="Z23" i="2"/>
  <c r="Y23" i="2"/>
  <c r="P23" i="2"/>
  <c r="BO22" i="2"/>
  <c r="BM22" i="2"/>
  <c r="X574" i="2" s="1"/>
  <c r="Y22" i="2"/>
  <c r="P22" i="2"/>
  <c r="H10" i="2"/>
  <c r="A9" i="2"/>
  <c r="F10" i="2" s="1"/>
  <c r="D7" i="2"/>
  <c r="Q6" i="2"/>
  <c r="P2" i="2"/>
  <c r="B583" i="2" l="1"/>
  <c r="X575" i="2"/>
  <c r="X576" i="2" s="1"/>
  <c r="Z24" i="2"/>
  <c r="BN24" i="2"/>
  <c r="BP24" i="2"/>
  <c r="BP26" i="2"/>
  <c r="X573" i="2"/>
  <c r="Z31" i="2"/>
  <c r="Z32" i="2" s="1"/>
  <c r="Y32" i="2"/>
  <c r="C583" i="2"/>
  <c r="BN37" i="2"/>
  <c r="BP37" i="2"/>
  <c r="Y45" i="2"/>
  <c r="Z49" i="2"/>
  <c r="BN49" i="2"/>
  <c r="BP49" i="2"/>
  <c r="BP54" i="2"/>
  <c r="BP60" i="2"/>
  <c r="Y63" i="2"/>
  <c r="Z71" i="2"/>
  <c r="BN71" i="2"/>
  <c r="BP71" i="2"/>
  <c r="BN74" i="2"/>
  <c r="Z75" i="2"/>
  <c r="BN75" i="2"/>
  <c r="Z82" i="2"/>
  <c r="BN80" i="2"/>
  <c r="BP80" i="2"/>
  <c r="E583" i="2"/>
  <c r="BP87" i="2"/>
  <c r="BN88" i="2"/>
  <c r="BP92" i="2"/>
  <c r="BN93" i="2"/>
  <c r="Z95" i="2"/>
  <c r="BN95" i="2"/>
  <c r="BN96" i="2"/>
  <c r="BP96" i="2"/>
  <c r="Y109" i="2"/>
  <c r="Z112" i="2"/>
  <c r="BN112" i="2"/>
  <c r="Z117" i="2"/>
  <c r="BN117" i="2"/>
  <c r="BP123" i="2"/>
  <c r="Y130" i="2"/>
  <c r="Z128" i="2"/>
  <c r="BN128" i="2"/>
  <c r="Y129" i="2"/>
  <c r="Y146" i="2"/>
  <c r="H583" i="2"/>
  <c r="Y151" i="2"/>
  <c r="Y157" i="2"/>
  <c r="BN153" i="2"/>
  <c r="BP153" i="2"/>
  <c r="Y161" i="2"/>
  <c r="I583" i="2"/>
  <c r="Y167" i="2"/>
  <c r="Z172" i="2"/>
  <c r="BN172" i="2"/>
  <c r="BP173" i="2"/>
  <c r="Z175" i="2"/>
  <c r="BN175" i="2"/>
  <c r="BP177" i="2"/>
  <c r="Z181" i="2"/>
  <c r="BN181" i="2"/>
  <c r="J583" i="2"/>
  <c r="Y200" i="2"/>
  <c r="BN204" i="2"/>
  <c r="Z204" i="2"/>
  <c r="BP207" i="2"/>
  <c r="BN207" i="2"/>
  <c r="Z207" i="2"/>
  <c r="BN218" i="2"/>
  <c r="BP218" i="2"/>
  <c r="BP242" i="2"/>
  <c r="Z242" i="2"/>
  <c r="BP255" i="2"/>
  <c r="BN255" i="2"/>
  <c r="Z255" i="2"/>
  <c r="Y267" i="2"/>
  <c r="Y274" i="2"/>
  <c r="BP270" i="2"/>
  <c r="BN270" i="2"/>
  <c r="Z270" i="2"/>
  <c r="Z274" i="2" s="1"/>
  <c r="BN281" i="2"/>
  <c r="Z281" i="2"/>
  <c r="BN295" i="2"/>
  <c r="Y297" i="2"/>
  <c r="Z295" i="2"/>
  <c r="Z296" i="2" s="1"/>
  <c r="BN314" i="2"/>
  <c r="BP314" i="2"/>
  <c r="Y42" i="2"/>
  <c r="BN44" i="2"/>
  <c r="Y55" i="2"/>
  <c r="Y69" i="2"/>
  <c r="Y89" i="2"/>
  <c r="Y101" i="2"/>
  <c r="BN104" i="2"/>
  <c r="BN107" i="2"/>
  <c r="BP107" i="2"/>
  <c r="Y124" i="2"/>
  <c r="Z129" i="2"/>
  <c r="BN134" i="2"/>
  <c r="Y156" i="2"/>
  <c r="BN182" i="2"/>
  <c r="Y185" i="2"/>
  <c r="Y188" i="2"/>
  <c r="Z193" i="2"/>
  <c r="BN193" i="2"/>
  <c r="Y194" i="2"/>
  <c r="BN198" i="2"/>
  <c r="BP198" i="2"/>
  <c r="BN205" i="2"/>
  <c r="Z205" i="2"/>
  <c r="Y210" i="2"/>
  <c r="BP213" i="2"/>
  <c r="BN213" i="2"/>
  <c r="Z213" i="2"/>
  <c r="BP216" i="2"/>
  <c r="BN216" i="2"/>
  <c r="Z216" i="2"/>
  <c r="BN225" i="2"/>
  <c r="Y228" i="2"/>
  <c r="Z225" i="2"/>
  <c r="Z227" i="2" s="1"/>
  <c r="BP234" i="2"/>
  <c r="BN234" i="2"/>
  <c r="Z234" i="2"/>
  <c r="BP237" i="2"/>
  <c r="BN237" i="2"/>
  <c r="Z237" i="2"/>
  <c r="Y249" i="2"/>
  <c r="Z247" i="2"/>
  <c r="Z248" i="2" s="1"/>
  <c r="BP263" i="2"/>
  <c r="BN263" i="2"/>
  <c r="Z263" i="2"/>
  <c r="Y283" i="2"/>
  <c r="Z278" i="2"/>
  <c r="Y287" i="2"/>
  <c r="Y288" i="2"/>
  <c r="BN286" i="2"/>
  <c r="BP286" i="2"/>
  <c r="BP312" i="2"/>
  <c r="BN312" i="2"/>
  <c r="Z312" i="2"/>
  <c r="Z324" i="2"/>
  <c r="BP322" i="2"/>
  <c r="BN322" i="2"/>
  <c r="BP327" i="2"/>
  <c r="Z327" i="2"/>
  <c r="BN331" i="2"/>
  <c r="Z331" i="2"/>
  <c r="BP342" i="2"/>
  <c r="BN342" i="2"/>
  <c r="Z342" i="2"/>
  <c r="BP368" i="2"/>
  <c r="BN368" i="2"/>
  <c r="Z368" i="2"/>
  <c r="BP378" i="2"/>
  <c r="BN378" i="2"/>
  <c r="Z378" i="2"/>
  <c r="Z379" i="2" s="1"/>
  <c r="BP405" i="2"/>
  <c r="Z405" i="2"/>
  <c r="BN407" i="2"/>
  <c r="Z407" i="2"/>
  <c r="BN430" i="2"/>
  <c r="Y432" i="2"/>
  <c r="BP430" i="2"/>
  <c r="Y583" i="2"/>
  <c r="BP436" i="2"/>
  <c r="BN436" i="2"/>
  <c r="Z436" i="2"/>
  <c r="Z451" i="2"/>
  <c r="AA583" i="2"/>
  <c r="Y457" i="2"/>
  <c r="Y456" i="2"/>
  <c r="BP455" i="2"/>
  <c r="BP471" i="2"/>
  <c r="BN471" i="2"/>
  <c r="Z471" i="2"/>
  <c r="BN492" i="2"/>
  <c r="BP492" i="2"/>
  <c r="BN493" i="2"/>
  <c r="BP493" i="2"/>
  <c r="Y199" i="2"/>
  <c r="Y211" i="2"/>
  <c r="BP214" i="2"/>
  <c r="K583" i="2"/>
  <c r="BP235" i="2"/>
  <c r="BP264" i="2"/>
  <c r="BP265" i="2"/>
  <c r="BN300" i="2"/>
  <c r="BP300" i="2"/>
  <c r="BN306" i="2"/>
  <c r="BP306" i="2"/>
  <c r="Y307" i="2"/>
  <c r="Y308" i="2"/>
  <c r="BP320" i="2"/>
  <c r="Y324" i="2"/>
  <c r="Z322" i="2"/>
  <c r="BN330" i="2"/>
  <c r="Z330" i="2"/>
  <c r="Y333" i="2"/>
  <c r="BP335" i="2"/>
  <c r="BN335" i="2"/>
  <c r="Z335" i="2"/>
  <c r="BN344" i="2"/>
  <c r="BP344" i="2"/>
  <c r="BP349" i="2"/>
  <c r="BN349" i="2"/>
  <c r="Z349" i="2"/>
  <c r="BN360" i="2"/>
  <c r="BP360" i="2"/>
  <c r="BN361" i="2"/>
  <c r="BP361" i="2"/>
  <c r="Y374" i="2"/>
  <c r="BN372" i="2"/>
  <c r="BP372" i="2"/>
  <c r="BN373" i="2"/>
  <c r="BP373" i="2"/>
  <c r="Y380" i="2"/>
  <c r="BN383" i="2"/>
  <c r="BN395" i="2"/>
  <c r="BP395" i="2"/>
  <c r="BN396" i="2"/>
  <c r="BP396" i="2"/>
  <c r="BP407" i="2"/>
  <c r="BP411" i="2"/>
  <c r="BN411" i="2"/>
  <c r="Z411" i="2"/>
  <c r="Z412" i="2" s="1"/>
  <c r="Y412" i="2"/>
  <c r="Y413" i="2"/>
  <c r="X583" i="2"/>
  <c r="BN419" i="2"/>
  <c r="BP419" i="2"/>
  <c r="BN420" i="2"/>
  <c r="BP420" i="2"/>
  <c r="BP422" i="2"/>
  <c r="Z422" i="2"/>
  <c r="Y438" i="2"/>
  <c r="Y439" i="2"/>
  <c r="BP441" i="2"/>
  <c r="Y446" i="2"/>
  <c r="BN441" i="2"/>
  <c r="BP466" i="2"/>
  <c r="Z466" i="2"/>
  <c r="BN473" i="2"/>
  <c r="BP473" i="2"/>
  <c r="BP479" i="2"/>
  <c r="Z479" i="2"/>
  <c r="Y500" i="2"/>
  <c r="BP490" i="2"/>
  <c r="BN490" i="2"/>
  <c r="Z490" i="2"/>
  <c r="BN502" i="2"/>
  <c r="Y345" i="2"/>
  <c r="BP350" i="2"/>
  <c r="U583" i="2"/>
  <c r="BN355" i="2"/>
  <c r="BP355" i="2"/>
  <c r="V583" i="2"/>
  <c r="Y379" i="2"/>
  <c r="W583" i="2"/>
  <c r="BN406" i="2"/>
  <c r="BN421" i="2"/>
  <c r="BN424" i="2"/>
  <c r="BP424" i="2"/>
  <c r="BP442" i="2"/>
  <c r="BP443" i="2"/>
  <c r="Z583" i="2"/>
  <c r="BP468" i="2"/>
  <c r="BP469" i="2"/>
  <c r="BN476" i="2"/>
  <c r="BN486" i="2"/>
  <c r="AC583" i="2"/>
  <c r="Z516" i="2"/>
  <c r="BN516" i="2"/>
  <c r="Z517" i="2"/>
  <c r="BN517" i="2"/>
  <c r="Y522" i="2"/>
  <c r="BP524" i="2"/>
  <c r="BP525" i="2"/>
  <c r="Z526" i="2"/>
  <c r="Y540" i="2"/>
  <c r="Y548" i="2"/>
  <c r="BN552" i="2"/>
  <c r="BP552" i="2"/>
  <c r="AD583" i="2"/>
  <c r="BP503" i="2"/>
  <c r="Y506" i="2"/>
  <c r="BP526" i="2"/>
  <c r="BN533" i="2"/>
  <c r="BN536" i="2"/>
  <c r="Y547" i="2"/>
  <c r="Z543" i="2"/>
  <c r="Z546" i="2"/>
  <c r="BP551" i="2"/>
  <c r="Z338" i="2"/>
  <c r="Z184" i="2"/>
  <c r="Y62" i="2"/>
  <c r="Z27" i="2"/>
  <c r="Z67" i="2"/>
  <c r="BN52" i="2"/>
  <c r="Z72" i="2"/>
  <c r="BP74" i="2"/>
  <c r="Z98" i="2"/>
  <c r="BN111" i="2"/>
  <c r="Y114" i="2"/>
  <c r="BN22" i="2"/>
  <c r="Y33" i="2"/>
  <c r="Z44" i="2"/>
  <c r="Z45" i="2" s="1"/>
  <c r="BN67" i="2"/>
  <c r="Z88" i="2"/>
  <c r="Z104" i="2"/>
  <c r="Z25" i="2"/>
  <c r="BP27" i="2"/>
  <c r="BN39" i="2"/>
  <c r="Z50" i="2"/>
  <c r="BP52" i="2"/>
  <c r="Z60" i="2"/>
  <c r="BN72" i="2"/>
  <c r="Y83" i="2"/>
  <c r="BN98" i="2"/>
  <c r="BP111" i="2"/>
  <c r="Z119" i="2"/>
  <c r="BP121" i="2"/>
  <c r="Y135" i="2"/>
  <c r="BP144" i="2"/>
  <c r="BN155" i="2"/>
  <c r="BN169" i="2"/>
  <c r="Z177" i="2"/>
  <c r="BN187" i="2"/>
  <c r="Z198" i="2"/>
  <c r="Z199" i="2" s="1"/>
  <c r="Z208" i="2"/>
  <c r="Z218" i="2"/>
  <c r="BP220" i="2"/>
  <c r="BN231" i="2"/>
  <c r="Y244" i="2"/>
  <c r="BN251" i="2"/>
  <c r="BN254" i="2"/>
  <c r="BN260" i="2"/>
  <c r="BN271" i="2"/>
  <c r="BP290" i="2"/>
  <c r="Y303" i="2"/>
  <c r="Z314" i="2"/>
  <c r="Z317" i="2" s="1"/>
  <c r="BP316" i="2"/>
  <c r="BN336" i="2"/>
  <c r="BN341" i="2"/>
  <c r="Z344" i="2"/>
  <c r="Z345" i="2" s="1"/>
  <c r="BP359" i="2"/>
  <c r="Z369" i="2"/>
  <c r="BP371" i="2"/>
  <c r="Y384" i="2"/>
  <c r="Z392" i="2"/>
  <c r="BP394" i="2"/>
  <c r="BN404" i="2"/>
  <c r="BP418" i="2"/>
  <c r="BN426" i="2"/>
  <c r="Z437" i="2"/>
  <c r="Z438" i="2" s="1"/>
  <c r="BN450" i="2"/>
  <c r="BN465" i="2"/>
  <c r="Z473" i="2"/>
  <c r="BP475" i="2"/>
  <c r="BP485" i="2"/>
  <c r="Z493" i="2"/>
  <c r="BP495" i="2"/>
  <c r="Z503" i="2"/>
  <c r="Y529" i="2"/>
  <c r="Y567" i="2"/>
  <c r="L583" i="2"/>
  <c r="Z40" i="2"/>
  <c r="BP22" i="2"/>
  <c r="Y56" i="2"/>
  <c r="BP67" i="2"/>
  <c r="Y115" i="2"/>
  <c r="BP174" i="2"/>
  <c r="BP215" i="2"/>
  <c r="BP225" i="2"/>
  <c r="BP236" i="2"/>
  <c r="BP311" i="2"/>
  <c r="BP321" i="2"/>
  <c r="BP331" i="2"/>
  <c r="Y363" i="2"/>
  <c r="Y375" i="2"/>
  <c r="Y398" i="2"/>
  <c r="BN431" i="2"/>
  <c r="BP444" i="2"/>
  <c r="BN478" i="2"/>
  <c r="Y481" i="2"/>
  <c r="BN498" i="2"/>
  <c r="Z508" i="2"/>
  <c r="Z515" i="2"/>
  <c r="Z518" i="2"/>
  <c r="Y521" i="2"/>
  <c r="BN534" i="2"/>
  <c r="BN537" i="2"/>
  <c r="BP550" i="2"/>
  <c r="BP553" i="2"/>
  <c r="Z562" i="2"/>
  <c r="Z563" i="2" s="1"/>
  <c r="M583" i="2"/>
  <c r="Z22" i="2"/>
  <c r="Y125" i="2"/>
  <c r="Y140" i="2"/>
  <c r="BP205" i="2"/>
  <c r="Y28" i="2"/>
  <c r="Z37" i="2"/>
  <c r="BP39" i="2"/>
  <c r="BN119" i="2"/>
  <c r="Y145" i="2"/>
  <c r="Z153" i="2"/>
  <c r="Z156" i="2" s="1"/>
  <c r="BP155" i="2"/>
  <c r="BP169" i="2"/>
  <c r="BP187" i="2"/>
  <c r="BP231" i="2"/>
  <c r="Y240" i="2"/>
  <c r="BP251" i="2"/>
  <c r="BP254" i="2"/>
  <c r="BP260" i="2"/>
  <c r="BP271" i="2"/>
  <c r="Y275" i="2"/>
  <c r="Z286" i="2"/>
  <c r="Z287" i="2" s="1"/>
  <c r="Y291" i="2"/>
  <c r="Z300" i="2"/>
  <c r="Z302" i="2" s="1"/>
  <c r="Y317" i="2"/>
  <c r="Y325" i="2"/>
  <c r="BP336" i="2"/>
  <c r="BP341" i="2"/>
  <c r="Z355" i="2"/>
  <c r="Z356" i="2" s="1"/>
  <c r="BN392" i="2"/>
  <c r="BP404" i="2"/>
  <c r="BP426" i="2"/>
  <c r="BP450" i="2"/>
  <c r="BP465" i="2"/>
  <c r="BP542" i="2"/>
  <c r="O583" i="2"/>
  <c r="BP44" i="2"/>
  <c r="Y68" i="2"/>
  <c r="BP93" i="2"/>
  <c r="BP104" i="2"/>
  <c r="Y136" i="2"/>
  <c r="BP182" i="2"/>
  <c r="BP193" i="2"/>
  <c r="Y245" i="2"/>
  <c r="Y266" i="2"/>
  <c r="Z306" i="2"/>
  <c r="Z307" i="2" s="1"/>
  <c r="Y332" i="2"/>
  <c r="Y385" i="2"/>
  <c r="BP421" i="2"/>
  <c r="BP431" i="2"/>
  <c r="Y445" i="2"/>
  <c r="Z476" i="2"/>
  <c r="BP478" i="2"/>
  <c r="Z486" i="2"/>
  <c r="BP498" i="2"/>
  <c r="BN508" i="2"/>
  <c r="BN515" i="2"/>
  <c r="BN518" i="2"/>
  <c r="Y530" i="2"/>
  <c r="BP534" i="2"/>
  <c r="BP537" i="2"/>
  <c r="Z551" i="2"/>
  <c r="Y554" i="2"/>
  <c r="BN562" i="2"/>
  <c r="Y568" i="2"/>
  <c r="P583" i="2"/>
  <c r="Y141" i="2"/>
  <c r="Y427" i="2"/>
  <c r="Y451" i="2"/>
  <c r="Y482" i="2"/>
  <c r="Q583" i="2"/>
  <c r="Y318" i="2"/>
  <c r="Y499" i="2"/>
  <c r="BP508" i="2"/>
  <c r="BP515" i="2"/>
  <c r="Z532" i="2"/>
  <c r="Z535" i="2"/>
  <c r="Z538" i="2"/>
  <c r="BP562" i="2"/>
  <c r="Z570" i="2"/>
  <c r="Z571" i="2" s="1"/>
  <c r="Z94" i="2"/>
  <c r="Z387" i="2"/>
  <c r="Z388" i="2" s="1"/>
  <c r="Z524" i="2"/>
  <c r="Z527" i="2"/>
  <c r="BN543" i="2"/>
  <c r="BN546" i="2"/>
  <c r="Y555" i="2"/>
  <c r="F9" i="2"/>
  <c r="Z26" i="2"/>
  <c r="BN40" i="2"/>
  <c r="Z51" i="2"/>
  <c r="Z61" i="2"/>
  <c r="BN73" i="2"/>
  <c r="BN99" i="2"/>
  <c r="Z120" i="2"/>
  <c r="BN133" i="2"/>
  <c r="Z143" i="2"/>
  <c r="BN170" i="2"/>
  <c r="BN183" i="2"/>
  <c r="Y189" i="2"/>
  <c r="Z209" i="2"/>
  <c r="Z219" i="2"/>
  <c r="BN232" i="2"/>
  <c r="BN242" i="2"/>
  <c r="BN247" i="2"/>
  <c r="BN261" i="2"/>
  <c r="BN272" i="2"/>
  <c r="BN278" i="2"/>
  <c r="Z315" i="2"/>
  <c r="BN327" i="2"/>
  <c r="BN337" i="2"/>
  <c r="Z370" i="2"/>
  <c r="BN382" i="2"/>
  <c r="Z393" i="2"/>
  <c r="BN405" i="2"/>
  <c r="Y408" i="2"/>
  <c r="Z417" i="2"/>
  <c r="Y428" i="2"/>
  <c r="Y452" i="2"/>
  <c r="BN466" i="2"/>
  <c r="Z474" i="2"/>
  <c r="Z484" i="2"/>
  <c r="Z494" i="2"/>
  <c r="Z504" i="2"/>
  <c r="BN532" i="2"/>
  <c r="BN535" i="2"/>
  <c r="BN538" i="2"/>
  <c r="Y563" i="2"/>
  <c r="BN570" i="2"/>
  <c r="T583" i="2"/>
  <c r="Z105" i="2"/>
  <c r="H9" i="2"/>
  <c r="Z66" i="2"/>
  <c r="Z68" i="2" s="1"/>
  <c r="Z76" i="2"/>
  <c r="Y90" i="2"/>
  <c r="BN94" i="2"/>
  <c r="BN105" i="2"/>
  <c r="Y108" i="2"/>
  <c r="BN138" i="2"/>
  <c r="Y195" i="2"/>
  <c r="Y356" i="2"/>
  <c r="BN387" i="2"/>
  <c r="BN422" i="2"/>
  <c r="Y433" i="2"/>
  <c r="BN479" i="2"/>
  <c r="Z509" i="2"/>
  <c r="Z558" i="2"/>
  <c r="Z559" i="2" s="1"/>
  <c r="Y178" i="2"/>
  <c r="J9" i="2"/>
  <c r="BP40" i="2"/>
  <c r="BP73" i="2"/>
  <c r="BP99" i="2"/>
  <c r="BN143" i="2"/>
  <c r="BP183" i="2"/>
  <c r="BN209" i="2"/>
  <c r="BN219" i="2"/>
  <c r="BP247" i="2"/>
  <c r="BP278" i="2"/>
  <c r="BN315" i="2"/>
  <c r="Y346" i="2"/>
  <c r="BN370" i="2"/>
  <c r="BN393" i="2"/>
  <c r="BN417" i="2"/>
  <c r="BN474" i="2"/>
  <c r="BN484" i="2"/>
  <c r="Y487" i="2"/>
  <c r="BN494" i="2"/>
  <c r="BN504" i="2"/>
  <c r="BP532" i="2"/>
  <c r="BP570" i="2"/>
  <c r="Z133" i="2"/>
  <c r="Z138" i="2"/>
  <c r="Z140" i="2" s="1"/>
  <c r="BN51" i="2"/>
  <c r="BN61" i="2"/>
  <c r="BN120" i="2"/>
  <c r="BP133" i="2"/>
  <c r="Y179" i="2"/>
  <c r="Y222" i="2"/>
  <c r="A10" i="2"/>
  <c r="BN31" i="2"/>
  <c r="Z54" i="2"/>
  <c r="BN66" i="2"/>
  <c r="BN76" i="2"/>
  <c r="Z87" i="2"/>
  <c r="Z89" i="2" s="1"/>
  <c r="Z92" i="2"/>
  <c r="BP94" i="2"/>
  <c r="BP105" i="2"/>
  <c r="Z113" i="2"/>
  <c r="Z114" i="2" s="1"/>
  <c r="Z123" i="2"/>
  <c r="BN149" i="2"/>
  <c r="Z159" i="2"/>
  <c r="Z160" i="2" s="1"/>
  <c r="Y166" i="2"/>
  <c r="Z192" i="2"/>
  <c r="Z194" i="2" s="1"/>
  <c r="Y227" i="2"/>
  <c r="Z253" i="2"/>
  <c r="Y256" i="2"/>
  <c r="Z361" i="2"/>
  <c r="Z373" i="2"/>
  <c r="Z374" i="2" s="1"/>
  <c r="BP387" i="2"/>
  <c r="Z396" i="2"/>
  <c r="Y409" i="2"/>
  <c r="Z420" i="2"/>
  <c r="Z430" i="2"/>
  <c r="Z432" i="2" s="1"/>
  <c r="Z455" i="2"/>
  <c r="Z456" i="2" s="1"/>
  <c r="Z477" i="2"/>
  <c r="Z497" i="2"/>
  <c r="BN509" i="2"/>
  <c r="Z544" i="2"/>
  <c r="Z547" i="2" s="1"/>
  <c r="BN558" i="2"/>
  <c r="Y100" i="2"/>
  <c r="Y184" i="2"/>
  <c r="BP209" i="2"/>
  <c r="Y248" i="2"/>
  <c r="Y338" i="2"/>
  <c r="BP370" i="2"/>
  <c r="BP393" i="2"/>
  <c r="BP417" i="2"/>
  <c r="BP484" i="2"/>
  <c r="Z502" i="2"/>
  <c r="BP504" i="2"/>
  <c r="Z533" i="2"/>
  <c r="Z536" i="2"/>
  <c r="Y539" i="2"/>
  <c r="Y571" i="2"/>
  <c r="Y41" i="2"/>
  <c r="BP61" i="2"/>
  <c r="Z134" i="2"/>
  <c r="BP149" i="2"/>
  <c r="BN159" i="2"/>
  <c r="Z171" i="2"/>
  <c r="Z178" i="2" s="1"/>
  <c r="BN192" i="2"/>
  <c r="Z202" i="2"/>
  <c r="Z210" i="2" s="1"/>
  <c r="Y223" i="2"/>
  <c r="Z233" i="2"/>
  <c r="Z243" i="2"/>
  <c r="Z244" i="2" s="1"/>
  <c r="Z262" i="2"/>
  <c r="Z266" i="2" s="1"/>
  <c r="Z279" i="2"/>
  <c r="Z328" i="2"/>
  <c r="Z332" i="2" s="1"/>
  <c r="Z348" i="2"/>
  <c r="Z383" i="2"/>
  <c r="Z384" i="2" s="1"/>
  <c r="Y388" i="2"/>
  <c r="Z406" i="2"/>
  <c r="Z408" i="2" s="1"/>
  <c r="Z441" i="2"/>
  <c r="Z445" i="2" s="1"/>
  <c r="BN455" i="2"/>
  <c r="Z467" i="2"/>
  <c r="BN477" i="2"/>
  <c r="BN497" i="2"/>
  <c r="Z525" i="2"/>
  <c r="Z528" i="2"/>
  <c r="BN544" i="2"/>
  <c r="BP558" i="2"/>
  <c r="Z566" i="2"/>
  <c r="Z567" i="2" s="1"/>
  <c r="Y257" i="2"/>
  <c r="Y505" i="2"/>
  <c r="Y77" i="2"/>
  <c r="Z121" i="2"/>
  <c r="Z144" i="2"/>
  <c r="BN171" i="2"/>
  <c r="BN202" i="2"/>
  <c r="Z220" i="2"/>
  <c r="BN233" i="2"/>
  <c r="BN243" i="2"/>
  <c r="BN262" i="2"/>
  <c r="BN279" i="2"/>
  <c r="Y282" i="2"/>
  <c r="Z290" i="2"/>
  <c r="Z291" i="2" s="1"/>
  <c r="Z316" i="2"/>
  <c r="BN328" i="2"/>
  <c r="Y339" i="2"/>
  <c r="BN348" i="2"/>
  <c r="Y351" i="2"/>
  <c r="Z359" i="2"/>
  <c r="Z371" i="2"/>
  <c r="Z394" i="2"/>
  <c r="Z418" i="2"/>
  <c r="BN467" i="2"/>
  <c r="Z475" i="2"/>
  <c r="Z485" i="2"/>
  <c r="Z495" i="2"/>
  <c r="Y510" i="2"/>
  <c r="Y559" i="2"/>
  <c r="BN566" i="2"/>
  <c r="Z550" i="2"/>
  <c r="Z553" i="2"/>
  <c r="AB583" i="2"/>
  <c r="BP202" i="2"/>
  <c r="Z231" i="2"/>
  <c r="BP348" i="2"/>
  <c r="BN359" i="2"/>
  <c r="Y239" i="2"/>
  <c r="BN321" i="2"/>
  <c r="Y560" i="2"/>
  <c r="Z510" i="2" l="1"/>
  <c r="Z222" i="2"/>
  <c r="Z124" i="2"/>
  <c r="Z481" i="2"/>
  <c r="Z351" i="2"/>
  <c r="Z282" i="2"/>
  <c r="Z256" i="2"/>
  <c r="Z499" i="2"/>
  <c r="Z427" i="2"/>
  <c r="Z55" i="2"/>
  <c r="Z41" i="2"/>
  <c r="Z397" i="2"/>
  <c r="Z62" i="2"/>
  <c r="Y573" i="2"/>
  <c r="Z77" i="2"/>
  <c r="Y574" i="2"/>
  <c r="Z554" i="2"/>
  <c r="Z529" i="2"/>
  <c r="Z521" i="2"/>
  <c r="Z135" i="2"/>
  <c r="Y575" i="2"/>
  <c r="Z487" i="2"/>
  <c r="Z145" i="2"/>
  <c r="Z239" i="2"/>
  <c r="Y577" i="2"/>
  <c r="Z100" i="2"/>
  <c r="Z108" i="2"/>
  <c r="Z539" i="2"/>
  <c r="Z505" i="2"/>
  <c r="Z362" i="2"/>
  <c r="Z28" i="2"/>
  <c r="Z578" i="2" l="1"/>
  <c r="Y576" i="2"/>
</calcChain>
</file>

<file path=xl/sharedStrings.xml><?xml version="1.0" encoding="utf-8"?>
<sst xmlns="http://schemas.openxmlformats.org/spreadsheetml/2006/main" count="4338" uniqueCount="923">
  <si>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</si>
  <si>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</si>
  <si>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</si>
  <si>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</si>
  <si>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</si>
  <si>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</si>
  <si>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</si>
  <si>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</si>
  <si>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</si>
  <si>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</si>
  <si>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</si>
  <si>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</si>
  <si>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</si>
  <si>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</si>
  <si>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</si>
  <si>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</si>
  <si>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</si>
  <si>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</si>
  <si>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</si>
  <si>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</si>
  <si>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</si>
  <si>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</si>
  <si>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</si>
  <si>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</si>
  <si>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</si>
  <si>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</si>
  <si>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</si>
  <si>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</si>
  <si>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</si>
  <si>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</si>
  <si>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</si>
  <si>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</si>
  <si>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</si>
  <si>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</si>
  <si>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</si>
  <si>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</si>
  <si>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</si>
  <si>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</si>
  <si>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</si>
  <si>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</si>
  <si>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</si>
  <si>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</si>
  <si>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</si>
  <si>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</si>
  <si>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</si>
  <si>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</si>
  <si>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</si>
  <si>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</si>
  <si>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</si>
  <si>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</si>
  <si>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</si>
  <si>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</si>
  <si>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</si>
  <si>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</si>
  <si>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</si>
  <si>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</si>
  <si>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</si>
  <si>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</si>
  <si>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</si>
  <si>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</si>
  <si>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</si>
  <si>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</si>
  <si>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</si>
  <si>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</si>
  <si>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</si>
  <si>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</si>
  <si>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</si>
  <si>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05.05.2025</t>
  </si>
  <si>
    <t>30.04.2025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</si>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</sst>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2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50" t="s">
        <v>26</v>
      </c>
      <c r="E1" s="650"/>
      <c r="F1" s="650"/>
      <c r="G1" s="14" t="s">
        <v>66</v>
      </c>
      <c r="H1" s="650" t="s">
        <v>46</v>
      </c>
      <c r="I1" s="650"/>
      <c r="J1" s="650"/>
      <c r="K1" s="650"/>
      <c r="L1" s="650"/>
      <c r="M1" s="650"/>
      <c r="N1" s="650"/>
      <c r="O1" s="650"/>
      <c r="P1" s="650"/>
      <c r="Q1" s="650"/>
      <c r="R1" s="651" t="s">
        <v>67</v>
      </c>
      <c r="S1" s="652"/>
      <c r="T1" s="6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3"/>
      <c r="R2" s="653"/>
      <c r="S2" s="653"/>
      <c r="T2" s="653"/>
      <c r="U2" s="653"/>
      <c r="V2" s="653"/>
      <c r="W2" s="6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53"/>
      <c r="Q3" s="653"/>
      <c r="R3" s="653"/>
      <c r="S3" s="653"/>
      <c r="T3" s="653"/>
      <c r="U3" s="653"/>
      <c r="V3" s="653"/>
      <c r="W3" s="6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54" t="s">
        <v>8</v>
      </c>
      <c r="B5" s="654"/>
      <c r="C5" s="654"/>
      <c r="D5" s="655"/>
      <c r="E5" s="655"/>
      <c r="F5" s="656" t="s">
        <v>14</v>
      </c>
      <c r="G5" s="656"/>
      <c r="H5" s="655"/>
      <c r="I5" s="655"/>
      <c r="J5" s="655"/>
      <c r="K5" s="655"/>
      <c r="L5" s="655"/>
      <c r="M5" s="655"/>
      <c r="N5" s="72"/>
      <c r="P5" s="27" t="s">
        <v>4</v>
      </c>
      <c r="Q5" s="657">
        <v>45786</v>
      </c>
      <c r="R5" s="658"/>
      <c r="T5" s="659" t="s">
        <v>3</v>
      </c>
      <c r="U5" s="660"/>
      <c r="V5" s="661" t="s">
        <v>909</v>
      </c>
      <c r="W5" s="662"/>
      <c r="AB5" s="59"/>
      <c r="AC5" s="59"/>
      <c r="AD5" s="59"/>
      <c r="AE5" s="59"/>
    </row>
    <row r="6" spans="1:32" s="17" customFormat="1" ht="24" customHeight="1" x14ac:dyDescent="0.2">
      <c r="A6" s="654" t="s">
        <v>1</v>
      </c>
      <c r="B6" s="654"/>
      <c r="C6" s="654"/>
      <c r="D6" s="663" t="s">
        <v>75</v>
      </c>
      <c r="E6" s="663"/>
      <c r="F6" s="663"/>
      <c r="G6" s="663"/>
      <c r="H6" s="663"/>
      <c r="I6" s="663"/>
      <c r="J6" s="663"/>
      <c r="K6" s="663"/>
      <c r="L6" s="663"/>
      <c r="M6" s="663"/>
      <c r="N6" s="73"/>
      <c r="P6" s="27" t="s">
        <v>27</v>
      </c>
      <c r="Q6" s="664" t="str">
        <f>IF(Q5=0," ",CHOOSE(WEEKDAY(Q5,2),"Понедельник","Вторник","Среда","Четверг","Пятница","Суббота","Воскресенье"))</f>
        <v>Пятница</v>
      </c>
      <c r="R6" s="664"/>
      <c r="T6" s="665" t="s">
        <v>5</v>
      </c>
      <c r="U6" s="666"/>
      <c r="V6" s="667" t="s">
        <v>69</v>
      </c>
      <c r="W6" s="6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73" t="str">
        <f>IFERROR(VLOOKUP(DeliveryAddress,Table,3,0),1)</f>
        <v>1</v>
      </c>
      <c r="E7" s="674"/>
      <c r="F7" s="674"/>
      <c r="G7" s="674"/>
      <c r="H7" s="674"/>
      <c r="I7" s="674"/>
      <c r="J7" s="674"/>
      <c r="K7" s="674"/>
      <c r="L7" s="674"/>
      <c r="M7" s="675"/>
      <c r="N7" s="74"/>
      <c r="P7" s="29"/>
      <c r="Q7" s="48"/>
      <c r="R7" s="48"/>
      <c r="T7" s="665"/>
      <c r="U7" s="666"/>
      <c r="V7" s="669"/>
      <c r="W7" s="670"/>
      <c r="AB7" s="59"/>
      <c r="AC7" s="59"/>
      <c r="AD7" s="59"/>
      <c r="AE7" s="59"/>
    </row>
    <row r="8" spans="1:32" s="17" customFormat="1" ht="25.5" customHeight="1" x14ac:dyDescent="0.2">
      <c r="A8" s="676" t="s">
        <v>57</v>
      </c>
      <c r="B8" s="676"/>
      <c r="C8" s="676"/>
      <c r="D8" s="677" t="s">
        <v>76</v>
      </c>
      <c r="E8" s="677"/>
      <c r="F8" s="677"/>
      <c r="G8" s="677"/>
      <c r="H8" s="677"/>
      <c r="I8" s="677"/>
      <c r="J8" s="677"/>
      <c r="K8" s="677"/>
      <c r="L8" s="677"/>
      <c r="M8" s="677"/>
      <c r="N8" s="75"/>
      <c r="P8" s="27" t="s">
        <v>11</v>
      </c>
      <c r="Q8" s="678">
        <v>0.375</v>
      </c>
      <c r="R8" s="679"/>
      <c r="T8" s="665"/>
      <c r="U8" s="666"/>
      <c r="V8" s="669"/>
      <c r="W8" s="670"/>
      <c r="AB8" s="59"/>
      <c r="AC8" s="59"/>
      <c r="AD8" s="59"/>
      <c r="AE8" s="59"/>
    </row>
    <row r="9" spans="1:32" s="1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681" t="s">
        <v>45</v>
      </c>
      <c r="E9" s="682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3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3"/>
      <c r="L9" s="683"/>
      <c r="M9" s="683"/>
      <c r="N9" s="70"/>
      <c r="P9" s="31" t="s">
        <v>15</v>
      </c>
      <c r="Q9" s="684"/>
      <c r="R9" s="684"/>
      <c r="T9" s="665"/>
      <c r="U9" s="666"/>
      <c r="V9" s="671"/>
      <c r="W9" s="6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681"/>
      <c r="E10" s="682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685" t="str">
        <f>IFERROR(VLOOKUP($D$10,Proxy,2,FALSE),"")</f>
        <v/>
      </c>
      <c r="I10" s="685"/>
      <c r="J10" s="685"/>
      <c r="K10" s="685"/>
      <c r="L10" s="685"/>
      <c r="M10" s="685"/>
      <c r="N10" s="71"/>
      <c r="P10" s="31" t="s">
        <v>32</v>
      </c>
      <c r="Q10" s="686"/>
      <c r="R10" s="686"/>
      <c r="U10" s="29" t="s">
        <v>12</v>
      </c>
      <c r="V10" s="687" t="s">
        <v>70</v>
      </c>
      <c r="W10" s="6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89"/>
      <c r="R11" s="689"/>
      <c r="U11" s="29" t="s">
        <v>28</v>
      </c>
      <c r="V11" s="690" t="s">
        <v>54</v>
      </c>
      <c r="W11" s="6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691"/>
      <c r="N12" s="76"/>
      <c r="P12" s="27" t="s">
        <v>30</v>
      </c>
      <c r="Q12" s="678"/>
      <c r="R12" s="678"/>
      <c r="S12" s="28"/>
      <c r="T12"/>
      <c r="U12" s="29" t="s">
        <v>45</v>
      </c>
      <c r="V12" s="692"/>
      <c r="W12" s="692"/>
      <c r="X12"/>
      <c r="AB12" s="59"/>
      <c r="AC12" s="59"/>
      <c r="AD12" s="59"/>
      <c r="AE12" s="59"/>
    </row>
    <row r="13" spans="1:32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691"/>
      <c r="N13" s="76"/>
      <c r="O13" s="31"/>
      <c r="P13" s="31" t="s">
        <v>31</v>
      </c>
      <c r="Q13" s="690"/>
      <c r="R13" s="6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6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693"/>
      <c r="N15" s="77"/>
      <c r="O15"/>
      <c r="P15" s="694" t="s">
        <v>60</v>
      </c>
      <c r="Q15" s="694"/>
      <c r="R15" s="694"/>
      <c r="S15" s="694"/>
      <c r="T15" s="6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95"/>
      <c r="Q16" s="695"/>
      <c r="R16" s="695"/>
      <c r="S16" s="695"/>
      <c r="T16" s="6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8" t="s">
        <v>58</v>
      </c>
      <c r="B17" s="698" t="s">
        <v>48</v>
      </c>
      <c r="C17" s="700" t="s">
        <v>47</v>
      </c>
      <c r="D17" s="702" t="s">
        <v>49</v>
      </c>
      <c r="E17" s="703"/>
      <c r="F17" s="698" t="s">
        <v>21</v>
      </c>
      <c r="G17" s="698" t="s">
        <v>24</v>
      </c>
      <c r="H17" s="698" t="s">
        <v>22</v>
      </c>
      <c r="I17" s="698" t="s">
        <v>23</v>
      </c>
      <c r="J17" s="698" t="s">
        <v>16</v>
      </c>
      <c r="K17" s="698" t="s">
        <v>65</v>
      </c>
      <c r="L17" s="698" t="s">
        <v>63</v>
      </c>
      <c r="M17" s="698" t="s">
        <v>2</v>
      </c>
      <c r="N17" s="698" t="s">
        <v>62</v>
      </c>
      <c r="O17" s="698" t="s">
        <v>25</v>
      </c>
      <c r="P17" s="702" t="s">
        <v>17</v>
      </c>
      <c r="Q17" s="706"/>
      <c r="R17" s="706"/>
      <c r="S17" s="706"/>
      <c r="T17" s="703"/>
      <c r="U17" s="696" t="s">
        <v>55</v>
      </c>
      <c r="V17" s="697"/>
      <c r="W17" s="698" t="s">
        <v>6</v>
      </c>
      <c r="X17" s="698" t="s">
        <v>41</v>
      </c>
      <c r="Y17" s="708" t="s">
        <v>53</v>
      </c>
      <c r="Z17" s="710" t="s">
        <v>18</v>
      </c>
      <c r="AA17" s="712" t="s">
        <v>59</v>
      </c>
      <c r="AB17" s="712" t="s">
        <v>19</v>
      </c>
      <c r="AC17" s="712" t="s">
        <v>64</v>
      </c>
      <c r="AD17" s="714" t="s">
        <v>56</v>
      </c>
      <c r="AE17" s="715"/>
      <c r="AF17" s="716"/>
      <c r="AG17" s="82"/>
      <c r="BD17" s="81" t="s">
        <v>61</v>
      </c>
    </row>
    <row r="18" spans="1:68" ht="14.25" customHeight="1" x14ac:dyDescent="0.2">
      <c r="A18" s="699"/>
      <c r="B18" s="699"/>
      <c r="C18" s="701"/>
      <c r="D18" s="704"/>
      <c r="E18" s="705"/>
      <c r="F18" s="699"/>
      <c r="G18" s="699"/>
      <c r="H18" s="699"/>
      <c r="I18" s="699"/>
      <c r="J18" s="699"/>
      <c r="K18" s="699"/>
      <c r="L18" s="699"/>
      <c r="M18" s="699"/>
      <c r="N18" s="699"/>
      <c r="O18" s="699"/>
      <c r="P18" s="704"/>
      <c r="Q18" s="707"/>
      <c r="R18" s="707"/>
      <c r="S18" s="707"/>
      <c r="T18" s="705"/>
      <c r="U18" s="83" t="s">
        <v>44</v>
      </c>
      <c r="V18" s="83" t="s">
        <v>43</v>
      </c>
      <c r="W18" s="699"/>
      <c r="X18" s="699"/>
      <c r="Y18" s="709"/>
      <c r="Z18" s="711"/>
      <c r="AA18" s="713"/>
      <c r="AB18" s="713"/>
      <c r="AC18" s="713"/>
      <c r="AD18" s="717"/>
      <c r="AE18" s="718"/>
      <c r="AF18" s="719"/>
      <c r="AG18" s="82"/>
      <c r="BD18" s="81"/>
    </row>
    <row r="19" spans="1:68" ht="27.75" customHeight="1" x14ac:dyDescent="0.2">
      <c r="A19" s="720" t="s">
        <v>77</v>
      </c>
      <c r="B19" s="720"/>
      <c r="C19" s="720"/>
      <c r="D19" s="720"/>
      <c r="E19" s="720"/>
      <c r="F19" s="720"/>
      <c r="G19" s="720"/>
      <c r="H19" s="720"/>
      <c r="I19" s="720"/>
      <c r="J19" s="720"/>
      <c r="K19" s="720"/>
      <c r="L19" s="720"/>
      <c r="M19" s="720"/>
      <c r="N19" s="720"/>
      <c r="O19" s="720"/>
      <c r="P19" s="720"/>
      <c r="Q19" s="720"/>
      <c r="R19" s="720"/>
      <c r="S19" s="720"/>
      <c r="T19" s="720"/>
      <c r="U19" s="720"/>
      <c r="V19" s="720"/>
      <c r="W19" s="720"/>
      <c r="X19" s="720"/>
      <c r="Y19" s="720"/>
      <c r="Z19" s="720"/>
      <c r="AA19" s="54"/>
      <c r="AB19" s="54"/>
      <c r="AC19" s="54"/>
    </row>
    <row r="20" spans="1:68" ht="16.5" customHeight="1" x14ac:dyDescent="0.25">
      <c r="A20" s="721" t="s">
        <v>77</v>
      </c>
      <c r="B20" s="721"/>
      <c r="C20" s="721"/>
      <c r="D20" s="721"/>
      <c r="E20" s="721"/>
      <c r="F20" s="721"/>
      <c r="G20" s="721"/>
      <c r="H20" s="721"/>
      <c r="I20" s="721"/>
      <c r="J20" s="721"/>
      <c r="K20" s="721"/>
      <c r="L20" s="721"/>
      <c r="M20" s="721"/>
      <c r="N20" s="721"/>
      <c r="O20" s="721"/>
      <c r="P20" s="721"/>
      <c r="Q20" s="721"/>
      <c r="R20" s="721"/>
      <c r="S20" s="721"/>
      <c r="T20" s="721"/>
      <c r="U20" s="721"/>
      <c r="V20" s="721"/>
      <c r="W20" s="721"/>
      <c r="X20" s="721"/>
      <c r="Y20" s="721"/>
      <c r="Z20" s="721"/>
      <c r="AA20" s="65"/>
      <c r="AB20" s="65"/>
      <c r="AC20" s="79"/>
    </row>
    <row r="21" spans="1:68" ht="14.25" customHeight="1" x14ac:dyDescent="0.25">
      <c r="A21" s="722" t="s">
        <v>78</v>
      </c>
      <c r="B21" s="722"/>
      <c r="C21" s="722"/>
      <c r="D21" s="722"/>
      <c r="E21" s="722"/>
      <c r="F21" s="722"/>
      <c r="G21" s="722"/>
      <c r="H21" s="722"/>
      <c r="I21" s="722"/>
      <c r="J21" s="722"/>
      <c r="K21" s="722"/>
      <c r="L21" s="722"/>
      <c r="M21" s="722"/>
      <c r="N21" s="722"/>
      <c r="O21" s="722"/>
      <c r="P21" s="722"/>
      <c r="Q21" s="722"/>
      <c r="R21" s="722"/>
      <c r="S21" s="722"/>
      <c r="T21" s="722"/>
      <c r="U21" s="722"/>
      <c r="V21" s="722"/>
      <c r="W21" s="722"/>
      <c r="X21" s="722"/>
      <c r="Y21" s="722"/>
      <c r="Z21" s="722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23">
        <v>4680115885912</v>
      </c>
      <c r="E22" s="72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5"/>
      <c r="R22" s="725"/>
      <c r="S22" s="725"/>
      <c r="T22" s="726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23">
        <v>4607091388237</v>
      </c>
      <c r="E23" s="72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5"/>
      <c r="R23" s="725"/>
      <c r="S23" s="725"/>
      <c r="T23" s="726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23">
        <v>4680115886230</v>
      </c>
      <c r="E24" s="723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725"/>
      <c r="R24" s="725"/>
      <c r="S24" s="725"/>
      <c r="T24" s="726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90</v>
      </c>
      <c r="B25" s="63" t="s">
        <v>91</v>
      </c>
      <c r="C25" s="36">
        <v>4301051909</v>
      </c>
      <c r="D25" s="723">
        <v>4680115886247</v>
      </c>
      <c r="E25" s="723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725"/>
      <c r="R25" s="725"/>
      <c r="S25" s="725"/>
      <c r="T25" s="726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93</v>
      </c>
      <c r="B26" s="63" t="s">
        <v>94</v>
      </c>
      <c r="C26" s="36">
        <v>4301051861</v>
      </c>
      <c r="D26" s="723">
        <v>4680115885905</v>
      </c>
      <c r="E26" s="7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25"/>
      <c r="R26" s="725"/>
      <c r="S26" s="725"/>
      <c r="T26" s="72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95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96</v>
      </c>
      <c r="B27" s="63" t="s">
        <v>97</v>
      </c>
      <c r="C27" s="36">
        <v>4301051592</v>
      </c>
      <c r="D27" s="723">
        <v>4607091388244</v>
      </c>
      <c r="E27" s="7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25"/>
      <c r="R27" s="725"/>
      <c r="S27" s="725"/>
      <c r="T27" s="72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98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35"/>
      <c r="B28" s="735"/>
      <c r="C28" s="735"/>
      <c r="D28" s="735"/>
      <c r="E28" s="735"/>
      <c r="F28" s="735"/>
      <c r="G28" s="735"/>
      <c r="H28" s="735"/>
      <c r="I28" s="735"/>
      <c r="J28" s="735"/>
      <c r="K28" s="735"/>
      <c r="L28" s="735"/>
      <c r="M28" s="735"/>
      <c r="N28" s="735"/>
      <c r="O28" s="736"/>
      <c r="P28" s="732" t="s">
        <v>40</v>
      </c>
      <c r="Q28" s="733"/>
      <c r="R28" s="733"/>
      <c r="S28" s="733"/>
      <c r="T28" s="733"/>
      <c r="U28" s="733"/>
      <c r="V28" s="734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35"/>
      <c r="B29" s="735"/>
      <c r="C29" s="735"/>
      <c r="D29" s="735"/>
      <c r="E29" s="735"/>
      <c r="F29" s="735"/>
      <c r="G29" s="735"/>
      <c r="H29" s="735"/>
      <c r="I29" s="735"/>
      <c r="J29" s="735"/>
      <c r="K29" s="735"/>
      <c r="L29" s="735"/>
      <c r="M29" s="735"/>
      <c r="N29" s="735"/>
      <c r="O29" s="736"/>
      <c r="P29" s="732" t="s">
        <v>40</v>
      </c>
      <c r="Q29" s="733"/>
      <c r="R29" s="733"/>
      <c r="S29" s="733"/>
      <c r="T29" s="733"/>
      <c r="U29" s="733"/>
      <c r="V29" s="734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22" t="s">
        <v>99</v>
      </c>
      <c r="B30" s="722"/>
      <c r="C30" s="722"/>
      <c r="D30" s="722"/>
      <c r="E30" s="722"/>
      <c r="F30" s="722"/>
      <c r="G30" s="722"/>
      <c r="H30" s="722"/>
      <c r="I30" s="722"/>
      <c r="J30" s="722"/>
      <c r="K30" s="722"/>
      <c r="L30" s="722"/>
      <c r="M30" s="722"/>
      <c r="N30" s="722"/>
      <c r="O30" s="722"/>
      <c r="P30" s="722"/>
      <c r="Q30" s="722"/>
      <c r="R30" s="722"/>
      <c r="S30" s="722"/>
      <c r="T30" s="722"/>
      <c r="U30" s="722"/>
      <c r="V30" s="722"/>
      <c r="W30" s="722"/>
      <c r="X30" s="722"/>
      <c r="Y30" s="722"/>
      <c r="Z30" s="722"/>
      <c r="AA30" s="66"/>
      <c r="AB30" s="66"/>
      <c r="AC30" s="80"/>
    </row>
    <row r="31" spans="1:68" ht="27" customHeight="1" x14ac:dyDescent="0.25">
      <c r="A31" s="63" t="s">
        <v>100</v>
      </c>
      <c r="B31" s="63" t="s">
        <v>101</v>
      </c>
      <c r="C31" s="36">
        <v>4301032013</v>
      </c>
      <c r="D31" s="723">
        <v>4607091388503</v>
      </c>
      <c r="E31" s="723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104</v>
      </c>
      <c r="N31" s="38"/>
      <c r="O31" s="37">
        <v>120</v>
      </c>
      <c r="P31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25"/>
      <c r="R31" s="725"/>
      <c r="S31" s="725"/>
      <c r="T31" s="726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103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35"/>
      <c r="B32" s="735"/>
      <c r="C32" s="735"/>
      <c r="D32" s="735"/>
      <c r="E32" s="735"/>
      <c r="F32" s="735"/>
      <c r="G32" s="735"/>
      <c r="H32" s="735"/>
      <c r="I32" s="735"/>
      <c r="J32" s="735"/>
      <c r="K32" s="735"/>
      <c r="L32" s="735"/>
      <c r="M32" s="735"/>
      <c r="N32" s="735"/>
      <c r="O32" s="736"/>
      <c r="P32" s="732" t="s">
        <v>40</v>
      </c>
      <c r="Q32" s="733"/>
      <c r="R32" s="733"/>
      <c r="S32" s="733"/>
      <c r="T32" s="733"/>
      <c r="U32" s="733"/>
      <c r="V32" s="734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35"/>
      <c r="B33" s="735"/>
      <c r="C33" s="735"/>
      <c r="D33" s="735"/>
      <c r="E33" s="735"/>
      <c r="F33" s="735"/>
      <c r="G33" s="735"/>
      <c r="H33" s="735"/>
      <c r="I33" s="735"/>
      <c r="J33" s="735"/>
      <c r="K33" s="735"/>
      <c r="L33" s="735"/>
      <c r="M33" s="735"/>
      <c r="N33" s="735"/>
      <c r="O33" s="736"/>
      <c r="P33" s="732" t="s">
        <v>40</v>
      </c>
      <c r="Q33" s="733"/>
      <c r="R33" s="733"/>
      <c r="S33" s="733"/>
      <c r="T33" s="733"/>
      <c r="U33" s="733"/>
      <c r="V33" s="734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20" t="s">
        <v>105</v>
      </c>
      <c r="B34" s="720"/>
      <c r="C34" s="720"/>
      <c r="D34" s="720"/>
      <c r="E34" s="720"/>
      <c r="F34" s="720"/>
      <c r="G34" s="720"/>
      <c r="H34" s="720"/>
      <c r="I34" s="720"/>
      <c r="J34" s="720"/>
      <c r="K34" s="720"/>
      <c r="L34" s="720"/>
      <c r="M34" s="720"/>
      <c r="N34" s="720"/>
      <c r="O34" s="720"/>
      <c r="P34" s="720"/>
      <c r="Q34" s="720"/>
      <c r="R34" s="720"/>
      <c r="S34" s="720"/>
      <c r="T34" s="720"/>
      <c r="U34" s="720"/>
      <c r="V34" s="720"/>
      <c r="W34" s="720"/>
      <c r="X34" s="720"/>
      <c r="Y34" s="720"/>
      <c r="Z34" s="720"/>
      <c r="AA34" s="54"/>
      <c r="AB34" s="54"/>
      <c r="AC34" s="54"/>
    </row>
    <row r="35" spans="1:68" ht="16.5" customHeight="1" x14ac:dyDescent="0.25">
      <c r="A35" s="721" t="s">
        <v>106</v>
      </c>
      <c r="B35" s="721"/>
      <c r="C35" s="721"/>
      <c r="D35" s="721"/>
      <c r="E35" s="721"/>
      <c r="F35" s="721"/>
      <c r="G35" s="721"/>
      <c r="H35" s="721"/>
      <c r="I35" s="721"/>
      <c r="J35" s="721"/>
      <c r="K35" s="721"/>
      <c r="L35" s="721"/>
      <c r="M35" s="721"/>
      <c r="N35" s="721"/>
      <c r="O35" s="721"/>
      <c r="P35" s="721"/>
      <c r="Q35" s="721"/>
      <c r="R35" s="721"/>
      <c r="S35" s="721"/>
      <c r="T35" s="721"/>
      <c r="U35" s="721"/>
      <c r="V35" s="721"/>
      <c r="W35" s="721"/>
      <c r="X35" s="721"/>
      <c r="Y35" s="721"/>
      <c r="Z35" s="721"/>
      <c r="AA35" s="65"/>
      <c r="AB35" s="65"/>
      <c r="AC35" s="79"/>
    </row>
    <row r="36" spans="1:68" ht="14.25" customHeight="1" x14ac:dyDescent="0.25">
      <c r="A36" s="722" t="s">
        <v>107</v>
      </c>
      <c r="B36" s="722"/>
      <c r="C36" s="722"/>
      <c r="D36" s="722"/>
      <c r="E36" s="722"/>
      <c r="F36" s="722"/>
      <c r="G36" s="722"/>
      <c r="H36" s="722"/>
      <c r="I36" s="722"/>
      <c r="J36" s="722"/>
      <c r="K36" s="722"/>
      <c r="L36" s="722"/>
      <c r="M36" s="722"/>
      <c r="N36" s="722"/>
      <c r="O36" s="722"/>
      <c r="P36" s="722"/>
      <c r="Q36" s="722"/>
      <c r="R36" s="722"/>
      <c r="S36" s="722"/>
      <c r="T36" s="722"/>
      <c r="U36" s="722"/>
      <c r="V36" s="722"/>
      <c r="W36" s="722"/>
      <c r="X36" s="722"/>
      <c r="Y36" s="722"/>
      <c r="Z36" s="722"/>
      <c r="AA36" s="66"/>
      <c r="AB36" s="66"/>
      <c r="AC36" s="80"/>
    </row>
    <row r="37" spans="1:68" ht="16.5" customHeight="1" x14ac:dyDescent="0.25">
      <c r="A37" s="63" t="s">
        <v>108</v>
      </c>
      <c r="B37" s="63" t="s">
        <v>109</v>
      </c>
      <c r="C37" s="36">
        <v>4301011380</v>
      </c>
      <c r="D37" s="723">
        <v>4607091385670</v>
      </c>
      <c r="E37" s="723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7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25"/>
      <c r="R37" s="725"/>
      <c r="S37" s="725"/>
      <c r="T37" s="726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723">
        <v>4607091385687</v>
      </c>
      <c r="E38" s="723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116</v>
      </c>
      <c r="L38" s="37" t="s">
        <v>117</v>
      </c>
      <c r="M38" s="38" t="s">
        <v>115</v>
      </c>
      <c r="N38" s="38"/>
      <c r="O38" s="37">
        <v>50</v>
      </c>
      <c r="P38" s="7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25"/>
      <c r="R38" s="725"/>
      <c r="S38" s="725"/>
      <c r="T38" s="72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110</v>
      </c>
      <c r="AG38" s="78"/>
      <c r="AJ38" s="84" t="s">
        <v>118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4301011565</v>
      </c>
      <c r="D39" s="723">
        <v>4680115882539</v>
      </c>
      <c r="E39" s="723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116</v>
      </c>
      <c r="L39" s="37" t="s">
        <v>45</v>
      </c>
      <c r="M39" s="38" t="s">
        <v>115</v>
      </c>
      <c r="N39" s="38"/>
      <c r="O39" s="37">
        <v>50</v>
      </c>
      <c r="P39" s="7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25"/>
      <c r="R39" s="725"/>
      <c r="S39" s="725"/>
      <c r="T39" s="726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110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723">
        <v>4680115883949</v>
      </c>
      <c r="E40" s="723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111</v>
      </c>
      <c r="N40" s="38"/>
      <c r="O40" s="37">
        <v>50</v>
      </c>
      <c r="P40" s="7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25"/>
      <c r="R40" s="725"/>
      <c r="S40" s="725"/>
      <c r="T40" s="7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123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35"/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6"/>
      <c r="P41" s="732" t="s">
        <v>40</v>
      </c>
      <c r="Q41" s="733"/>
      <c r="R41" s="733"/>
      <c r="S41" s="733"/>
      <c r="T41" s="733"/>
      <c r="U41" s="733"/>
      <c r="V41" s="734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35"/>
      <c r="B42" s="735"/>
      <c r="C42" s="735"/>
      <c r="D42" s="735"/>
      <c r="E42" s="735"/>
      <c r="F42" s="735"/>
      <c r="G42" s="735"/>
      <c r="H42" s="735"/>
      <c r="I42" s="735"/>
      <c r="J42" s="735"/>
      <c r="K42" s="735"/>
      <c r="L42" s="735"/>
      <c r="M42" s="735"/>
      <c r="N42" s="735"/>
      <c r="O42" s="736"/>
      <c r="P42" s="732" t="s">
        <v>40</v>
      </c>
      <c r="Q42" s="733"/>
      <c r="R42" s="733"/>
      <c r="S42" s="733"/>
      <c r="T42" s="733"/>
      <c r="U42" s="733"/>
      <c r="V42" s="734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22" t="s">
        <v>78</v>
      </c>
      <c r="B43" s="722"/>
      <c r="C43" s="722"/>
      <c r="D43" s="722"/>
      <c r="E43" s="722"/>
      <c r="F43" s="722"/>
      <c r="G43" s="722"/>
      <c r="H43" s="722"/>
      <c r="I43" s="722"/>
      <c r="J43" s="722"/>
      <c r="K43" s="722"/>
      <c r="L43" s="722"/>
      <c r="M43" s="722"/>
      <c r="N43" s="722"/>
      <c r="O43" s="722"/>
      <c r="P43" s="722"/>
      <c r="Q43" s="722"/>
      <c r="R43" s="722"/>
      <c r="S43" s="722"/>
      <c r="T43" s="722"/>
      <c r="U43" s="722"/>
      <c r="V43" s="722"/>
      <c r="W43" s="722"/>
      <c r="X43" s="722"/>
      <c r="Y43" s="722"/>
      <c r="Z43" s="722"/>
      <c r="AA43" s="66"/>
      <c r="AB43" s="66"/>
      <c r="AC43" s="80"/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723">
        <v>4680115884915</v>
      </c>
      <c r="E44" s="723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115</v>
      </c>
      <c r="N44" s="38"/>
      <c r="O44" s="37">
        <v>40</v>
      </c>
      <c r="P44" s="7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5"/>
      <c r="R44" s="725"/>
      <c r="S44" s="725"/>
      <c r="T44" s="726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35"/>
      <c r="B45" s="735"/>
      <c r="C45" s="735"/>
      <c r="D45" s="735"/>
      <c r="E45" s="735"/>
      <c r="F45" s="735"/>
      <c r="G45" s="735"/>
      <c r="H45" s="735"/>
      <c r="I45" s="735"/>
      <c r="J45" s="735"/>
      <c r="K45" s="735"/>
      <c r="L45" s="735"/>
      <c r="M45" s="735"/>
      <c r="N45" s="735"/>
      <c r="O45" s="736"/>
      <c r="P45" s="732" t="s">
        <v>40</v>
      </c>
      <c r="Q45" s="733"/>
      <c r="R45" s="733"/>
      <c r="S45" s="733"/>
      <c r="T45" s="733"/>
      <c r="U45" s="733"/>
      <c r="V45" s="734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35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6"/>
      <c r="P46" s="732" t="s">
        <v>40</v>
      </c>
      <c r="Q46" s="733"/>
      <c r="R46" s="733"/>
      <c r="S46" s="733"/>
      <c r="T46" s="733"/>
      <c r="U46" s="733"/>
      <c r="V46" s="734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21" t="s">
        <v>127</v>
      </c>
      <c r="B47" s="721"/>
      <c r="C47" s="721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  <c r="O47" s="721"/>
      <c r="P47" s="721"/>
      <c r="Q47" s="721"/>
      <c r="R47" s="721"/>
      <c r="S47" s="721"/>
      <c r="T47" s="721"/>
      <c r="U47" s="721"/>
      <c r="V47" s="721"/>
      <c r="W47" s="721"/>
      <c r="X47" s="721"/>
      <c r="Y47" s="721"/>
      <c r="Z47" s="721"/>
      <c r="AA47" s="65"/>
      <c r="AB47" s="65"/>
      <c r="AC47" s="79"/>
    </row>
    <row r="48" spans="1:68" ht="14.25" customHeight="1" x14ac:dyDescent="0.25">
      <c r="A48" s="722" t="s">
        <v>107</v>
      </c>
      <c r="B48" s="722"/>
      <c r="C48" s="722"/>
      <c r="D48" s="722"/>
      <c r="E48" s="722"/>
      <c r="F48" s="722"/>
      <c r="G48" s="722"/>
      <c r="H48" s="722"/>
      <c r="I48" s="722"/>
      <c r="J48" s="722"/>
      <c r="K48" s="722"/>
      <c r="L48" s="722"/>
      <c r="M48" s="722"/>
      <c r="N48" s="722"/>
      <c r="O48" s="722"/>
      <c r="P48" s="722"/>
      <c r="Q48" s="722"/>
      <c r="R48" s="722"/>
      <c r="S48" s="722"/>
      <c r="T48" s="722"/>
      <c r="U48" s="722"/>
      <c r="V48" s="722"/>
      <c r="W48" s="722"/>
      <c r="X48" s="722"/>
      <c r="Y48" s="722"/>
      <c r="Z48" s="722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723">
        <v>4680115885882</v>
      </c>
      <c r="E49" s="723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112</v>
      </c>
      <c r="L49" s="37" t="s">
        <v>45</v>
      </c>
      <c r="M49" s="38" t="s">
        <v>115</v>
      </c>
      <c r="N49" s="38"/>
      <c r="O49" s="37">
        <v>50</v>
      </c>
      <c r="P49" s="7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5"/>
      <c r="R49" s="725"/>
      <c r="S49" s="725"/>
      <c r="T49" s="72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723">
        <v>4680115881426</v>
      </c>
      <c r="E50" s="723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112</v>
      </c>
      <c r="L50" s="37" t="s">
        <v>134</v>
      </c>
      <c r="M50" s="38" t="s">
        <v>111</v>
      </c>
      <c r="N50" s="38"/>
      <c r="O50" s="37">
        <v>50</v>
      </c>
      <c r="P50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5"/>
      <c r="R50" s="725"/>
      <c r="S50" s="725"/>
      <c r="T50" s="72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135</v>
      </c>
      <c r="AK50" s="84">
        <v>86.4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723">
        <v>4680115880283</v>
      </c>
      <c r="E51" s="723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116</v>
      </c>
      <c r="L51" s="37" t="s">
        <v>45</v>
      </c>
      <c r="M51" s="38" t="s">
        <v>111</v>
      </c>
      <c r="N51" s="38"/>
      <c r="O51" s="37">
        <v>45</v>
      </c>
      <c r="P51" s="7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5"/>
      <c r="R51" s="725"/>
      <c r="S51" s="725"/>
      <c r="T51" s="7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139</v>
      </c>
      <c r="B52" s="63" t="s">
        <v>140</v>
      </c>
      <c r="C52" s="36">
        <v>4301011806</v>
      </c>
      <c r="D52" s="723">
        <v>4680115881525</v>
      </c>
      <c r="E52" s="723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116</v>
      </c>
      <c r="L52" s="37" t="s">
        <v>45</v>
      </c>
      <c r="M52" s="38" t="s">
        <v>111</v>
      </c>
      <c r="N52" s="38"/>
      <c r="O52" s="37">
        <v>50</v>
      </c>
      <c r="P52" s="7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25"/>
      <c r="R52" s="725"/>
      <c r="S52" s="725"/>
      <c r="T52" s="7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4301011589</v>
      </c>
      <c r="D53" s="723">
        <v>4680115885899</v>
      </c>
      <c r="E53" s="723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144</v>
      </c>
      <c r="N53" s="38"/>
      <c r="O53" s="37">
        <v>50</v>
      </c>
      <c r="P53" s="7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25"/>
      <c r="R53" s="725"/>
      <c r="S53" s="725"/>
      <c r="T53" s="7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4301011801</v>
      </c>
      <c r="D54" s="723">
        <v>4680115881419</v>
      </c>
      <c r="E54" s="723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116</v>
      </c>
      <c r="L54" s="37" t="s">
        <v>117</v>
      </c>
      <c r="M54" s="38" t="s">
        <v>111</v>
      </c>
      <c r="N54" s="38"/>
      <c r="O54" s="37">
        <v>50</v>
      </c>
      <c r="P54" s="7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25"/>
      <c r="R54" s="725"/>
      <c r="S54" s="725"/>
      <c r="T54" s="7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147</v>
      </c>
      <c r="AG54" s="78"/>
      <c r="AJ54" s="84" t="s">
        <v>118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2" t="s">
        <v>40</v>
      </c>
      <c r="Q55" s="733"/>
      <c r="R55" s="733"/>
      <c r="S55" s="733"/>
      <c r="T55" s="733"/>
      <c r="U55" s="733"/>
      <c r="V55" s="734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35"/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6"/>
      <c r="P56" s="732" t="s">
        <v>40</v>
      </c>
      <c r="Q56" s="733"/>
      <c r="R56" s="733"/>
      <c r="S56" s="733"/>
      <c r="T56" s="733"/>
      <c r="U56" s="733"/>
      <c r="V56" s="734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22" t="s">
        <v>148</v>
      </c>
      <c r="B57" s="722"/>
      <c r="C57" s="722"/>
      <c r="D57" s="722"/>
      <c r="E57" s="722"/>
      <c r="F57" s="722"/>
      <c r="G57" s="722"/>
      <c r="H57" s="722"/>
      <c r="I57" s="722"/>
      <c r="J57" s="722"/>
      <c r="K57" s="722"/>
      <c r="L57" s="722"/>
      <c r="M57" s="722"/>
      <c r="N57" s="722"/>
      <c r="O57" s="722"/>
      <c r="P57" s="722"/>
      <c r="Q57" s="722"/>
      <c r="R57" s="722"/>
      <c r="S57" s="722"/>
      <c r="T57" s="722"/>
      <c r="U57" s="722"/>
      <c r="V57" s="722"/>
      <c r="W57" s="722"/>
      <c r="X57" s="722"/>
      <c r="Y57" s="722"/>
      <c r="Z57" s="722"/>
      <c r="AA57" s="66"/>
      <c r="AB57" s="66"/>
      <c r="AC57" s="80"/>
    </row>
    <row r="58" spans="1:68" ht="16.5" customHeight="1" x14ac:dyDescent="0.25">
      <c r="A58" s="63" t="s">
        <v>149</v>
      </c>
      <c r="B58" s="63" t="s">
        <v>150</v>
      </c>
      <c r="C58" s="36">
        <v>4301020298</v>
      </c>
      <c r="D58" s="723">
        <v>4680115881440</v>
      </c>
      <c r="E58" s="723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112</v>
      </c>
      <c r="L58" s="37" t="s">
        <v>45</v>
      </c>
      <c r="M58" s="38" t="s">
        <v>111</v>
      </c>
      <c r="N58" s="38"/>
      <c r="O58" s="37">
        <v>50</v>
      </c>
      <c r="P58" s="7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25"/>
      <c r="R58" s="725"/>
      <c r="S58" s="725"/>
      <c r="T58" s="72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152</v>
      </c>
      <c r="B59" s="63" t="s">
        <v>153</v>
      </c>
      <c r="C59" s="36">
        <v>4301020228</v>
      </c>
      <c r="D59" s="723">
        <v>4680115882751</v>
      </c>
      <c r="E59" s="723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116</v>
      </c>
      <c r="L59" s="37" t="s">
        <v>45</v>
      </c>
      <c r="M59" s="38" t="s">
        <v>111</v>
      </c>
      <c r="N59" s="38"/>
      <c r="O59" s="37">
        <v>90</v>
      </c>
      <c r="P59" s="7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25"/>
      <c r="R59" s="725"/>
      <c r="S59" s="725"/>
      <c r="T59" s="726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154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155</v>
      </c>
      <c r="B60" s="63" t="s">
        <v>156</v>
      </c>
      <c r="C60" s="36">
        <v>4301020358</v>
      </c>
      <c r="D60" s="723">
        <v>4680115885950</v>
      </c>
      <c r="E60" s="723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115</v>
      </c>
      <c r="N60" s="38"/>
      <c r="O60" s="37">
        <v>50</v>
      </c>
      <c r="P60" s="7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25"/>
      <c r="R60" s="725"/>
      <c r="S60" s="725"/>
      <c r="T60" s="7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151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157</v>
      </c>
      <c r="B61" s="63" t="s">
        <v>158</v>
      </c>
      <c r="C61" s="36">
        <v>4301020296</v>
      </c>
      <c r="D61" s="723">
        <v>4680115881433</v>
      </c>
      <c r="E61" s="723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134</v>
      </c>
      <c r="M61" s="38" t="s">
        <v>111</v>
      </c>
      <c r="N61" s="38"/>
      <c r="O61" s="37">
        <v>50</v>
      </c>
      <c r="P61" s="7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25"/>
      <c r="R61" s="725"/>
      <c r="S61" s="725"/>
      <c r="T61" s="7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135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35"/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6"/>
      <c r="P62" s="732" t="s">
        <v>40</v>
      </c>
      <c r="Q62" s="733"/>
      <c r="R62" s="733"/>
      <c r="S62" s="733"/>
      <c r="T62" s="733"/>
      <c r="U62" s="733"/>
      <c r="V62" s="734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35"/>
      <c r="B63" s="735"/>
      <c r="C63" s="735"/>
      <c r="D63" s="735"/>
      <c r="E63" s="735"/>
      <c r="F63" s="735"/>
      <c r="G63" s="735"/>
      <c r="H63" s="735"/>
      <c r="I63" s="735"/>
      <c r="J63" s="735"/>
      <c r="K63" s="735"/>
      <c r="L63" s="735"/>
      <c r="M63" s="735"/>
      <c r="N63" s="735"/>
      <c r="O63" s="736"/>
      <c r="P63" s="732" t="s">
        <v>40</v>
      </c>
      <c r="Q63" s="733"/>
      <c r="R63" s="733"/>
      <c r="S63" s="733"/>
      <c r="T63" s="733"/>
      <c r="U63" s="733"/>
      <c r="V63" s="734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22" t="s">
        <v>159</v>
      </c>
      <c r="B64" s="722"/>
      <c r="C64" s="722"/>
      <c r="D64" s="722"/>
      <c r="E64" s="722"/>
      <c r="F64" s="722"/>
      <c r="G64" s="722"/>
      <c r="H64" s="722"/>
      <c r="I64" s="722"/>
      <c r="J64" s="722"/>
      <c r="K64" s="722"/>
      <c r="L64" s="722"/>
      <c r="M64" s="722"/>
      <c r="N64" s="722"/>
      <c r="O64" s="722"/>
      <c r="P64" s="722"/>
      <c r="Q64" s="722"/>
      <c r="R64" s="722"/>
      <c r="S64" s="722"/>
      <c r="T64" s="722"/>
      <c r="U64" s="722"/>
      <c r="V64" s="722"/>
      <c r="W64" s="722"/>
      <c r="X64" s="722"/>
      <c r="Y64" s="722"/>
      <c r="Z64" s="722"/>
      <c r="AA64" s="66"/>
      <c r="AB64" s="66"/>
      <c r="AC64" s="80"/>
    </row>
    <row r="65" spans="1:68" ht="27" customHeight="1" x14ac:dyDescent="0.25">
      <c r="A65" s="63" t="s">
        <v>160</v>
      </c>
      <c r="B65" s="63" t="s">
        <v>161</v>
      </c>
      <c r="C65" s="36">
        <v>4301031243</v>
      </c>
      <c r="D65" s="723">
        <v>4680115885073</v>
      </c>
      <c r="E65" s="723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163</v>
      </c>
      <c r="L65" s="37" t="s">
        <v>45</v>
      </c>
      <c r="M65" s="38" t="s">
        <v>82</v>
      </c>
      <c r="N65" s="38"/>
      <c r="O65" s="37">
        <v>40</v>
      </c>
      <c r="P65" s="7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25"/>
      <c r="R65" s="725"/>
      <c r="S65" s="725"/>
      <c r="T65" s="726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4301031241</v>
      </c>
      <c r="D66" s="723">
        <v>4680115885059</v>
      </c>
      <c r="E66" s="7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163</v>
      </c>
      <c r="L66" s="37" t="s">
        <v>45</v>
      </c>
      <c r="M66" s="38" t="s">
        <v>82</v>
      </c>
      <c r="N66" s="38"/>
      <c r="O66" s="37">
        <v>40</v>
      </c>
      <c r="P66" s="7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25"/>
      <c r="R66" s="725"/>
      <c r="S66" s="725"/>
      <c r="T66" s="7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4301031316</v>
      </c>
      <c r="D67" s="723">
        <v>4680115885097</v>
      </c>
      <c r="E67" s="7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163</v>
      </c>
      <c r="L67" s="37" t="s">
        <v>45</v>
      </c>
      <c r="M67" s="38" t="s">
        <v>82</v>
      </c>
      <c r="N67" s="38"/>
      <c r="O67" s="37">
        <v>40</v>
      </c>
      <c r="P67" s="7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25"/>
      <c r="R67" s="725"/>
      <c r="S67" s="725"/>
      <c r="T67" s="7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35"/>
      <c r="B68" s="735"/>
      <c r="C68" s="735"/>
      <c r="D68" s="735"/>
      <c r="E68" s="735"/>
      <c r="F68" s="735"/>
      <c r="G68" s="735"/>
      <c r="H68" s="735"/>
      <c r="I68" s="735"/>
      <c r="J68" s="735"/>
      <c r="K68" s="735"/>
      <c r="L68" s="735"/>
      <c r="M68" s="735"/>
      <c r="N68" s="735"/>
      <c r="O68" s="736"/>
      <c r="P68" s="732" t="s">
        <v>40</v>
      </c>
      <c r="Q68" s="733"/>
      <c r="R68" s="733"/>
      <c r="S68" s="733"/>
      <c r="T68" s="733"/>
      <c r="U68" s="733"/>
      <c r="V68" s="734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35"/>
      <c r="B69" s="735"/>
      <c r="C69" s="735"/>
      <c r="D69" s="735"/>
      <c r="E69" s="735"/>
      <c r="F69" s="735"/>
      <c r="G69" s="735"/>
      <c r="H69" s="735"/>
      <c r="I69" s="735"/>
      <c r="J69" s="735"/>
      <c r="K69" s="735"/>
      <c r="L69" s="735"/>
      <c r="M69" s="735"/>
      <c r="N69" s="735"/>
      <c r="O69" s="736"/>
      <c r="P69" s="732" t="s">
        <v>40</v>
      </c>
      <c r="Q69" s="733"/>
      <c r="R69" s="733"/>
      <c r="S69" s="733"/>
      <c r="T69" s="733"/>
      <c r="U69" s="733"/>
      <c r="V69" s="734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22" t="s">
        <v>78</v>
      </c>
      <c r="B70" s="722"/>
      <c r="C70" s="722"/>
      <c r="D70" s="722"/>
      <c r="E70" s="722"/>
      <c r="F70" s="722"/>
      <c r="G70" s="722"/>
      <c r="H70" s="722"/>
      <c r="I70" s="722"/>
      <c r="J70" s="722"/>
      <c r="K70" s="722"/>
      <c r="L70" s="722"/>
      <c r="M70" s="722"/>
      <c r="N70" s="722"/>
      <c r="O70" s="722"/>
      <c r="P70" s="722"/>
      <c r="Q70" s="722"/>
      <c r="R70" s="722"/>
      <c r="S70" s="722"/>
      <c r="T70" s="722"/>
      <c r="U70" s="722"/>
      <c r="V70" s="722"/>
      <c r="W70" s="722"/>
      <c r="X70" s="722"/>
      <c r="Y70" s="722"/>
      <c r="Z70" s="722"/>
      <c r="AA70" s="66"/>
      <c r="AB70" s="66"/>
      <c r="AC70" s="80"/>
    </row>
    <row r="71" spans="1:68" ht="16.5" customHeight="1" x14ac:dyDescent="0.25">
      <c r="A71" s="63" t="s">
        <v>170</v>
      </c>
      <c r="B71" s="63" t="s">
        <v>171</v>
      </c>
      <c r="C71" s="36">
        <v>4301051838</v>
      </c>
      <c r="D71" s="723">
        <v>4680115881891</v>
      </c>
      <c r="E71" s="723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112</v>
      </c>
      <c r="L71" s="37" t="s">
        <v>45</v>
      </c>
      <c r="M71" s="38" t="s">
        <v>115</v>
      </c>
      <c r="N71" s="38"/>
      <c r="O71" s="37">
        <v>40</v>
      </c>
      <c r="P71" s="7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25"/>
      <c r="R71" s="725"/>
      <c r="S71" s="725"/>
      <c r="T71" s="72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173</v>
      </c>
      <c r="B72" s="63" t="s">
        <v>174</v>
      </c>
      <c r="C72" s="36">
        <v>4301051846</v>
      </c>
      <c r="D72" s="723">
        <v>4680115885769</v>
      </c>
      <c r="E72" s="723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112</v>
      </c>
      <c r="L72" s="37" t="s">
        <v>45</v>
      </c>
      <c r="M72" s="38" t="s">
        <v>115</v>
      </c>
      <c r="N72" s="38"/>
      <c r="O72" s="37">
        <v>45</v>
      </c>
      <c r="P72" s="7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25"/>
      <c r="R72" s="725"/>
      <c r="S72" s="725"/>
      <c r="T72" s="72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175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27" customHeight="1" x14ac:dyDescent="0.25">
      <c r="A73" s="63" t="s">
        <v>176</v>
      </c>
      <c r="B73" s="63" t="s">
        <v>177</v>
      </c>
      <c r="C73" s="36">
        <v>4301051927</v>
      </c>
      <c r="D73" s="723">
        <v>4680115884410</v>
      </c>
      <c r="E73" s="723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112</v>
      </c>
      <c r="L73" s="37" t="s">
        <v>45</v>
      </c>
      <c r="M73" s="38" t="s">
        <v>115</v>
      </c>
      <c r="N73" s="38"/>
      <c r="O73" s="37">
        <v>40</v>
      </c>
      <c r="P73" s="75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25"/>
      <c r="R73" s="725"/>
      <c r="S73" s="725"/>
      <c r="T73" s="726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178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179</v>
      </c>
      <c r="B74" s="63" t="s">
        <v>180</v>
      </c>
      <c r="C74" s="36">
        <v>4301051837</v>
      </c>
      <c r="D74" s="723">
        <v>4680115884311</v>
      </c>
      <c r="E74" s="7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115</v>
      </c>
      <c r="N74" s="38"/>
      <c r="O74" s="37">
        <v>40</v>
      </c>
      <c r="P74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25"/>
      <c r="R74" s="725"/>
      <c r="S74" s="725"/>
      <c r="T74" s="72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172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181</v>
      </c>
      <c r="B75" s="63" t="s">
        <v>182</v>
      </c>
      <c r="C75" s="36">
        <v>4301051844</v>
      </c>
      <c r="D75" s="723">
        <v>4680115885929</v>
      </c>
      <c r="E75" s="7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115</v>
      </c>
      <c r="N75" s="38"/>
      <c r="O75" s="37">
        <v>45</v>
      </c>
      <c r="P75" s="7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25"/>
      <c r="R75" s="725"/>
      <c r="S75" s="725"/>
      <c r="T75" s="72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175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4301051929</v>
      </c>
      <c r="D76" s="723">
        <v>4680115884403</v>
      </c>
      <c r="E76" s="7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115</v>
      </c>
      <c r="N76" s="38"/>
      <c r="O76" s="37">
        <v>40</v>
      </c>
      <c r="P76" s="7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25"/>
      <c r="R76" s="725"/>
      <c r="S76" s="725"/>
      <c r="T76" s="72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178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35"/>
      <c r="B77" s="735"/>
      <c r="C77" s="735"/>
      <c r="D77" s="735"/>
      <c r="E77" s="735"/>
      <c r="F77" s="735"/>
      <c r="G77" s="735"/>
      <c r="H77" s="735"/>
      <c r="I77" s="735"/>
      <c r="J77" s="735"/>
      <c r="K77" s="735"/>
      <c r="L77" s="735"/>
      <c r="M77" s="735"/>
      <c r="N77" s="735"/>
      <c r="O77" s="736"/>
      <c r="P77" s="732" t="s">
        <v>40</v>
      </c>
      <c r="Q77" s="733"/>
      <c r="R77" s="733"/>
      <c r="S77" s="733"/>
      <c r="T77" s="733"/>
      <c r="U77" s="733"/>
      <c r="V77" s="734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35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2" t="s">
        <v>40</v>
      </c>
      <c r="Q78" s="733"/>
      <c r="R78" s="733"/>
      <c r="S78" s="733"/>
      <c r="T78" s="733"/>
      <c r="U78" s="733"/>
      <c r="V78" s="734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22" t="s">
        <v>185</v>
      </c>
      <c r="B79" s="722"/>
      <c r="C79" s="722"/>
      <c r="D79" s="722"/>
      <c r="E79" s="722"/>
      <c r="F79" s="722"/>
      <c r="G79" s="722"/>
      <c r="H79" s="722"/>
      <c r="I79" s="722"/>
      <c r="J79" s="722"/>
      <c r="K79" s="722"/>
      <c r="L79" s="722"/>
      <c r="M79" s="722"/>
      <c r="N79" s="722"/>
      <c r="O79" s="722"/>
      <c r="P79" s="722"/>
      <c r="Q79" s="722"/>
      <c r="R79" s="722"/>
      <c r="S79" s="722"/>
      <c r="T79" s="722"/>
      <c r="U79" s="722"/>
      <c r="V79" s="722"/>
      <c r="W79" s="722"/>
      <c r="X79" s="722"/>
      <c r="Y79" s="722"/>
      <c r="Z79" s="722"/>
      <c r="AA79" s="66"/>
      <c r="AB79" s="66"/>
      <c r="AC79" s="80"/>
    </row>
    <row r="80" spans="1:68" ht="27" customHeight="1" x14ac:dyDescent="0.25">
      <c r="A80" s="63" t="s">
        <v>186</v>
      </c>
      <c r="B80" s="63" t="s">
        <v>187</v>
      </c>
      <c r="C80" s="36">
        <v>4301060455</v>
      </c>
      <c r="D80" s="723">
        <v>4680115881532</v>
      </c>
      <c r="E80" s="7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112</v>
      </c>
      <c r="L80" s="37" t="s">
        <v>45</v>
      </c>
      <c r="M80" s="38" t="s">
        <v>144</v>
      </c>
      <c r="N80" s="38"/>
      <c r="O80" s="37">
        <v>30</v>
      </c>
      <c r="P80" s="7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25"/>
      <c r="R80" s="725"/>
      <c r="S80" s="725"/>
      <c r="T80" s="7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188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189</v>
      </c>
      <c r="B81" s="63" t="s">
        <v>190</v>
      </c>
      <c r="C81" s="36">
        <v>4301060351</v>
      </c>
      <c r="D81" s="723">
        <v>4680115881464</v>
      </c>
      <c r="E81" s="7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115</v>
      </c>
      <c r="N81" s="38"/>
      <c r="O81" s="37">
        <v>30</v>
      </c>
      <c r="P81" s="7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25"/>
      <c r="R81" s="725"/>
      <c r="S81" s="725"/>
      <c r="T81" s="7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191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35"/>
      <c r="B82" s="735"/>
      <c r="C82" s="735"/>
      <c r="D82" s="735"/>
      <c r="E82" s="735"/>
      <c r="F82" s="735"/>
      <c r="G82" s="735"/>
      <c r="H82" s="735"/>
      <c r="I82" s="735"/>
      <c r="J82" s="735"/>
      <c r="K82" s="735"/>
      <c r="L82" s="735"/>
      <c r="M82" s="735"/>
      <c r="N82" s="735"/>
      <c r="O82" s="736"/>
      <c r="P82" s="732" t="s">
        <v>40</v>
      </c>
      <c r="Q82" s="733"/>
      <c r="R82" s="733"/>
      <c r="S82" s="733"/>
      <c r="T82" s="733"/>
      <c r="U82" s="733"/>
      <c r="V82" s="734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735"/>
      <c r="B83" s="735"/>
      <c r="C83" s="735"/>
      <c r="D83" s="735"/>
      <c r="E83" s="735"/>
      <c r="F83" s="735"/>
      <c r="G83" s="735"/>
      <c r="H83" s="735"/>
      <c r="I83" s="735"/>
      <c r="J83" s="735"/>
      <c r="K83" s="735"/>
      <c r="L83" s="735"/>
      <c r="M83" s="735"/>
      <c r="N83" s="735"/>
      <c r="O83" s="736"/>
      <c r="P83" s="732" t="s">
        <v>40</v>
      </c>
      <c r="Q83" s="733"/>
      <c r="R83" s="733"/>
      <c r="S83" s="733"/>
      <c r="T83" s="733"/>
      <c r="U83" s="733"/>
      <c r="V83" s="734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721" t="s">
        <v>192</v>
      </c>
      <c r="B84" s="721"/>
      <c r="C84" s="721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65"/>
      <c r="AB84" s="65"/>
      <c r="AC84" s="79"/>
    </row>
    <row r="85" spans="1:68" ht="14.25" customHeight="1" x14ac:dyDescent="0.25">
      <c r="A85" s="722" t="s">
        <v>107</v>
      </c>
      <c r="B85" s="722"/>
      <c r="C85" s="722"/>
      <c r="D85" s="722"/>
      <c r="E85" s="722"/>
      <c r="F85" s="722"/>
      <c r="G85" s="722"/>
      <c r="H85" s="722"/>
      <c r="I85" s="722"/>
      <c r="J85" s="722"/>
      <c r="K85" s="722"/>
      <c r="L85" s="722"/>
      <c r="M85" s="722"/>
      <c r="N85" s="722"/>
      <c r="O85" s="722"/>
      <c r="P85" s="722"/>
      <c r="Q85" s="722"/>
      <c r="R85" s="722"/>
      <c r="S85" s="722"/>
      <c r="T85" s="722"/>
      <c r="U85" s="722"/>
      <c r="V85" s="722"/>
      <c r="W85" s="722"/>
      <c r="X85" s="722"/>
      <c r="Y85" s="722"/>
      <c r="Z85" s="722"/>
      <c r="AA85" s="66"/>
      <c r="AB85" s="66"/>
      <c r="AC85" s="80"/>
    </row>
    <row r="86" spans="1:68" ht="27" customHeight="1" x14ac:dyDescent="0.25">
      <c r="A86" s="63" t="s">
        <v>193</v>
      </c>
      <c r="B86" s="63" t="s">
        <v>194</v>
      </c>
      <c r="C86" s="36">
        <v>4301011468</v>
      </c>
      <c r="D86" s="723">
        <v>4680115881327</v>
      </c>
      <c r="E86" s="7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112</v>
      </c>
      <c r="L86" s="37" t="s">
        <v>45</v>
      </c>
      <c r="M86" s="38" t="s">
        <v>144</v>
      </c>
      <c r="N86" s="38"/>
      <c r="O86" s="37">
        <v>50</v>
      </c>
      <c r="P86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25"/>
      <c r="R86" s="725"/>
      <c r="S86" s="725"/>
      <c r="T86" s="7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195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196</v>
      </c>
      <c r="B87" s="63" t="s">
        <v>197</v>
      </c>
      <c r="C87" s="36">
        <v>4301011476</v>
      </c>
      <c r="D87" s="723">
        <v>4680115881518</v>
      </c>
      <c r="E87" s="7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115</v>
      </c>
      <c r="N87" s="38"/>
      <c r="O87" s="37">
        <v>50</v>
      </c>
      <c r="P87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25"/>
      <c r="R87" s="725"/>
      <c r="S87" s="725"/>
      <c r="T87" s="7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195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198</v>
      </c>
      <c r="B88" s="63" t="s">
        <v>199</v>
      </c>
      <c r="C88" s="36">
        <v>4301011443</v>
      </c>
      <c r="D88" s="723">
        <v>4680115881303</v>
      </c>
      <c r="E88" s="7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117</v>
      </c>
      <c r="M88" s="38" t="s">
        <v>144</v>
      </c>
      <c r="N88" s="38"/>
      <c r="O88" s="37">
        <v>50</v>
      </c>
      <c r="P88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25"/>
      <c r="R88" s="725"/>
      <c r="S88" s="725"/>
      <c r="T88" s="7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200</v>
      </c>
      <c r="AG88" s="78"/>
      <c r="AJ88" s="84" t="s">
        <v>118</v>
      </c>
      <c r="AK88" s="84">
        <v>594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35"/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6"/>
      <c r="P89" s="732" t="s">
        <v>40</v>
      </c>
      <c r="Q89" s="733"/>
      <c r="R89" s="733"/>
      <c r="S89" s="733"/>
      <c r="T89" s="733"/>
      <c r="U89" s="733"/>
      <c r="V89" s="734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35"/>
      <c r="B90" s="735"/>
      <c r="C90" s="735"/>
      <c r="D90" s="735"/>
      <c r="E90" s="735"/>
      <c r="F90" s="735"/>
      <c r="G90" s="735"/>
      <c r="H90" s="735"/>
      <c r="I90" s="735"/>
      <c r="J90" s="735"/>
      <c r="K90" s="735"/>
      <c r="L90" s="735"/>
      <c r="M90" s="735"/>
      <c r="N90" s="735"/>
      <c r="O90" s="736"/>
      <c r="P90" s="732" t="s">
        <v>40</v>
      </c>
      <c r="Q90" s="733"/>
      <c r="R90" s="733"/>
      <c r="S90" s="733"/>
      <c r="T90" s="733"/>
      <c r="U90" s="733"/>
      <c r="V90" s="734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722" t="s">
        <v>78</v>
      </c>
      <c r="B91" s="722"/>
      <c r="C91" s="722"/>
      <c r="D91" s="722"/>
      <c r="E91" s="722"/>
      <c r="F91" s="722"/>
      <c r="G91" s="722"/>
      <c r="H91" s="722"/>
      <c r="I91" s="722"/>
      <c r="J91" s="722"/>
      <c r="K91" s="722"/>
      <c r="L91" s="722"/>
      <c r="M91" s="722"/>
      <c r="N91" s="722"/>
      <c r="O91" s="722"/>
      <c r="P91" s="722"/>
      <c r="Q91" s="722"/>
      <c r="R91" s="722"/>
      <c r="S91" s="722"/>
      <c r="T91" s="722"/>
      <c r="U91" s="722"/>
      <c r="V91" s="722"/>
      <c r="W91" s="722"/>
      <c r="X91" s="722"/>
      <c r="Y91" s="722"/>
      <c r="Z91" s="722"/>
      <c r="AA91" s="66"/>
      <c r="AB91" s="66"/>
      <c r="AC91" s="80"/>
    </row>
    <row r="92" spans="1:68" ht="16.5" customHeight="1" x14ac:dyDescent="0.25">
      <c r="A92" s="63" t="s">
        <v>201</v>
      </c>
      <c r="B92" s="63" t="s">
        <v>202</v>
      </c>
      <c r="C92" s="36">
        <v>4301051712</v>
      </c>
      <c r="D92" s="723">
        <v>4607091386967</v>
      </c>
      <c r="E92" s="7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112</v>
      </c>
      <c r="L92" s="37" t="s">
        <v>45</v>
      </c>
      <c r="M92" s="38" t="s">
        <v>144</v>
      </c>
      <c r="N92" s="38"/>
      <c r="O92" s="37">
        <v>45</v>
      </c>
      <c r="P92" s="767" t="s">
        <v>203</v>
      </c>
      <c r="Q92" s="725"/>
      <c r="R92" s="725"/>
      <c r="S92" s="725"/>
      <c r="T92" s="72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9" si="16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99" si="17">IFERROR(X92*I92/H92,"0")</f>
        <v>0</v>
      </c>
      <c r="BN92" s="78">
        <f t="shared" ref="BN92:BN99" si="18">IFERROR(Y92*I92/H92,"0")</f>
        <v>0</v>
      </c>
      <c r="BO92" s="78">
        <f t="shared" ref="BO92:BO99" si="19">IFERROR(1/J92*(X92/H92),"0")</f>
        <v>0</v>
      </c>
      <c r="BP92" s="78">
        <f t="shared" ref="BP92:BP99" si="20">IFERROR(1/J92*(Y92/H92),"0")</f>
        <v>0</v>
      </c>
    </row>
    <row r="93" spans="1:68" ht="16.5" customHeight="1" x14ac:dyDescent="0.25">
      <c r="A93" s="63" t="s">
        <v>201</v>
      </c>
      <c r="B93" s="63" t="s">
        <v>205</v>
      </c>
      <c r="C93" s="36">
        <v>4301051546</v>
      </c>
      <c r="D93" s="723">
        <v>4607091386967</v>
      </c>
      <c r="E93" s="723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112</v>
      </c>
      <c r="L93" s="37" t="s">
        <v>45</v>
      </c>
      <c r="M93" s="38" t="s">
        <v>115</v>
      </c>
      <c r="N93" s="38"/>
      <c r="O93" s="37">
        <v>45</v>
      </c>
      <c r="P93" s="76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25"/>
      <c r="R93" s="725"/>
      <c r="S93" s="725"/>
      <c r="T93" s="72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6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204</v>
      </c>
      <c r="AG93" s="78"/>
      <c r="AJ93" s="84" t="s">
        <v>45</v>
      </c>
      <c r="AK93" s="84">
        <v>0</v>
      </c>
      <c r="BB93" s="161" t="s">
        <v>66</v>
      </c>
      <c r="BM93" s="78">
        <f t="shared" si="17"/>
        <v>0</v>
      </c>
      <c r="BN93" s="78">
        <f t="shared" si="18"/>
        <v>0</v>
      </c>
      <c r="BO93" s="78">
        <f t="shared" si="19"/>
        <v>0</v>
      </c>
      <c r="BP93" s="78">
        <f t="shared" si="20"/>
        <v>0</v>
      </c>
    </row>
    <row r="94" spans="1:68" ht="16.5" customHeight="1" x14ac:dyDescent="0.25">
      <c r="A94" s="63" t="s">
        <v>201</v>
      </c>
      <c r="B94" s="63" t="s">
        <v>206</v>
      </c>
      <c r="C94" s="36">
        <v>4301051437</v>
      </c>
      <c r="D94" s="723">
        <v>4607091386967</v>
      </c>
      <c r="E94" s="723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112</v>
      </c>
      <c r="L94" s="37" t="s">
        <v>45</v>
      </c>
      <c r="M94" s="38" t="s">
        <v>115</v>
      </c>
      <c r="N94" s="38"/>
      <c r="O94" s="37">
        <v>45</v>
      </c>
      <c r="P94" s="76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25"/>
      <c r="R94" s="725"/>
      <c r="S94" s="725"/>
      <c r="T94" s="72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204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207</v>
      </c>
      <c r="B95" s="63" t="s">
        <v>208</v>
      </c>
      <c r="C95" s="36">
        <v>4301051788</v>
      </c>
      <c r="D95" s="723">
        <v>4680115884953</v>
      </c>
      <c r="E95" s="723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83</v>
      </c>
      <c r="L95" s="37" t="s">
        <v>45</v>
      </c>
      <c r="M95" s="38" t="s">
        <v>115</v>
      </c>
      <c r="N95" s="38"/>
      <c r="O95" s="37">
        <v>45</v>
      </c>
      <c r="P95" s="7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725"/>
      <c r="R95" s="725"/>
      <c r="S95" s="725"/>
      <c r="T95" s="72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16.5" customHeight="1" x14ac:dyDescent="0.25">
      <c r="A96" s="63" t="s">
        <v>210</v>
      </c>
      <c r="B96" s="63" t="s">
        <v>211</v>
      </c>
      <c r="C96" s="36">
        <v>4301051718</v>
      </c>
      <c r="D96" s="723">
        <v>4607091385731</v>
      </c>
      <c r="E96" s="723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83</v>
      </c>
      <c r="L96" s="37" t="s">
        <v>45</v>
      </c>
      <c r="M96" s="38" t="s">
        <v>144</v>
      </c>
      <c r="N96" s="38"/>
      <c r="O96" s="37">
        <v>45</v>
      </c>
      <c r="P96" s="7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725"/>
      <c r="R96" s="725"/>
      <c r="S96" s="725"/>
      <c r="T96" s="72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204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210</v>
      </c>
      <c r="B97" s="63" t="s">
        <v>212</v>
      </c>
      <c r="C97" s="36">
        <v>4301052039</v>
      </c>
      <c r="D97" s="723">
        <v>4607091385731</v>
      </c>
      <c r="E97" s="72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115</v>
      </c>
      <c r="N97" s="38"/>
      <c r="O97" s="37">
        <v>45</v>
      </c>
      <c r="P97" s="77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725"/>
      <c r="R97" s="725"/>
      <c r="S97" s="725"/>
      <c r="T97" s="72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213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214</v>
      </c>
      <c r="B98" s="63" t="s">
        <v>215</v>
      </c>
      <c r="C98" s="36">
        <v>4301051438</v>
      </c>
      <c r="D98" s="723">
        <v>4680115880894</v>
      </c>
      <c r="E98" s="723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83</v>
      </c>
      <c r="L98" s="37" t="s">
        <v>45</v>
      </c>
      <c r="M98" s="38" t="s">
        <v>115</v>
      </c>
      <c r="N98" s="38"/>
      <c r="O98" s="37">
        <v>45</v>
      </c>
      <c r="P98" s="7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25"/>
      <c r="R98" s="725"/>
      <c r="S98" s="725"/>
      <c r="T98" s="72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216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217</v>
      </c>
      <c r="B99" s="63" t="s">
        <v>218</v>
      </c>
      <c r="C99" s="36">
        <v>4301051687</v>
      </c>
      <c r="D99" s="723">
        <v>4680115880214</v>
      </c>
      <c r="E99" s="723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83</v>
      </c>
      <c r="L99" s="37" t="s">
        <v>45</v>
      </c>
      <c r="M99" s="38" t="s">
        <v>115</v>
      </c>
      <c r="N99" s="38"/>
      <c r="O99" s="37">
        <v>45</v>
      </c>
      <c r="P99" s="77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725"/>
      <c r="R99" s="725"/>
      <c r="S99" s="725"/>
      <c r="T99" s="72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216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x14ac:dyDescent="0.2">
      <c r="A100" s="735"/>
      <c r="B100" s="735"/>
      <c r="C100" s="735"/>
      <c r="D100" s="735"/>
      <c r="E100" s="735"/>
      <c r="F100" s="735"/>
      <c r="G100" s="735"/>
      <c r="H100" s="735"/>
      <c r="I100" s="735"/>
      <c r="J100" s="735"/>
      <c r="K100" s="735"/>
      <c r="L100" s="735"/>
      <c r="M100" s="735"/>
      <c r="N100" s="735"/>
      <c r="O100" s="736"/>
      <c r="P100" s="732" t="s">
        <v>40</v>
      </c>
      <c r="Q100" s="733"/>
      <c r="R100" s="733"/>
      <c r="S100" s="733"/>
      <c r="T100" s="733"/>
      <c r="U100" s="733"/>
      <c r="V100" s="734"/>
      <c r="W100" s="42" t="s">
        <v>39</v>
      </c>
      <c r="X100" s="43">
        <f>IFERROR(X92/H92,"0")+IFERROR(X93/H93,"0")+IFERROR(X94/H94,"0")+IFERROR(X95/H95,"0")+IFERROR(X96/H96,"0")+IFERROR(X97/H97,"0")+IFERROR(X98/H98,"0")+IFERROR(X99/H99,"0")</f>
        <v>0</v>
      </c>
      <c r="Y100" s="43">
        <f>IFERROR(Y92/H92,"0")+IFERROR(Y93/H93,"0")+IFERROR(Y94/H94,"0")+IFERROR(Y95/H95,"0")+IFERROR(Y96/H96,"0")+IFERROR(Y97/H97,"0")+IFERROR(Y98/H98,"0")+IFERROR(Y99/H99,"0")</f>
        <v>0</v>
      </c>
      <c r="Z100" s="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35"/>
      <c r="B101" s="735"/>
      <c r="C101" s="735"/>
      <c r="D101" s="735"/>
      <c r="E101" s="735"/>
      <c r="F101" s="735"/>
      <c r="G101" s="735"/>
      <c r="H101" s="735"/>
      <c r="I101" s="735"/>
      <c r="J101" s="735"/>
      <c r="K101" s="735"/>
      <c r="L101" s="735"/>
      <c r="M101" s="735"/>
      <c r="N101" s="735"/>
      <c r="O101" s="736"/>
      <c r="P101" s="732" t="s">
        <v>40</v>
      </c>
      <c r="Q101" s="733"/>
      <c r="R101" s="733"/>
      <c r="S101" s="733"/>
      <c r="T101" s="733"/>
      <c r="U101" s="733"/>
      <c r="V101" s="734"/>
      <c r="W101" s="42" t="s">
        <v>0</v>
      </c>
      <c r="X101" s="43">
        <f>IFERROR(SUM(X92:X99),"0")</f>
        <v>0</v>
      </c>
      <c r="Y101" s="43">
        <f>IFERROR(SUM(Y92:Y99),"0")</f>
        <v>0</v>
      </c>
      <c r="Z101" s="42"/>
      <c r="AA101" s="67"/>
      <c r="AB101" s="67"/>
      <c r="AC101" s="67"/>
    </row>
    <row r="102" spans="1:68" ht="16.5" customHeight="1" x14ac:dyDescent="0.25">
      <c r="A102" s="721" t="s">
        <v>219</v>
      </c>
      <c r="B102" s="721"/>
      <c r="C102" s="721"/>
      <c r="D102" s="721"/>
      <c r="E102" s="721"/>
      <c r="F102" s="721"/>
      <c r="G102" s="721"/>
      <c r="H102" s="721"/>
      <c r="I102" s="721"/>
      <c r="J102" s="721"/>
      <c r="K102" s="721"/>
      <c r="L102" s="721"/>
      <c r="M102" s="721"/>
      <c r="N102" s="721"/>
      <c r="O102" s="721"/>
      <c r="P102" s="721"/>
      <c r="Q102" s="721"/>
      <c r="R102" s="721"/>
      <c r="S102" s="721"/>
      <c r="T102" s="721"/>
      <c r="U102" s="721"/>
      <c r="V102" s="721"/>
      <c r="W102" s="721"/>
      <c r="X102" s="721"/>
      <c r="Y102" s="721"/>
      <c r="Z102" s="721"/>
      <c r="AA102" s="65"/>
      <c r="AB102" s="65"/>
      <c r="AC102" s="79"/>
    </row>
    <row r="103" spans="1:68" ht="14.25" customHeight="1" x14ac:dyDescent="0.25">
      <c r="A103" s="722" t="s">
        <v>107</v>
      </c>
      <c r="B103" s="722"/>
      <c r="C103" s="722"/>
      <c r="D103" s="722"/>
      <c r="E103" s="722"/>
      <c r="F103" s="722"/>
      <c r="G103" s="722"/>
      <c r="H103" s="722"/>
      <c r="I103" s="722"/>
      <c r="J103" s="722"/>
      <c r="K103" s="722"/>
      <c r="L103" s="722"/>
      <c r="M103" s="722"/>
      <c r="N103" s="722"/>
      <c r="O103" s="722"/>
      <c r="P103" s="722"/>
      <c r="Q103" s="722"/>
      <c r="R103" s="722"/>
      <c r="S103" s="722"/>
      <c r="T103" s="722"/>
      <c r="U103" s="722"/>
      <c r="V103" s="722"/>
      <c r="W103" s="722"/>
      <c r="X103" s="722"/>
      <c r="Y103" s="722"/>
      <c r="Z103" s="722"/>
      <c r="AA103" s="66"/>
      <c r="AB103" s="66"/>
      <c r="AC103" s="80"/>
    </row>
    <row r="104" spans="1:68" ht="16.5" customHeight="1" x14ac:dyDescent="0.25">
      <c r="A104" s="63" t="s">
        <v>220</v>
      </c>
      <c r="B104" s="63" t="s">
        <v>221</v>
      </c>
      <c r="C104" s="36">
        <v>4301011514</v>
      </c>
      <c r="D104" s="723">
        <v>4680115882133</v>
      </c>
      <c r="E104" s="72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112</v>
      </c>
      <c r="L104" s="37" t="s">
        <v>45</v>
      </c>
      <c r="M104" s="38" t="s">
        <v>111</v>
      </c>
      <c r="N104" s="38"/>
      <c r="O104" s="37">
        <v>50</v>
      </c>
      <c r="P104" s="7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725"/>
      <c r="R104" s="725"/>
      <c r="S104" s="725"/>
      <c r="T104" s="7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74" t="s">
        <v>222</v>
      </c>
      <c r="AG104" s="78"/>
      <c r="AJ104" s="84" t="s">
        <v>45</v>
      </c>
      <c r="AK104" s="84">
        <v>0</v>
      </c>
      <c r="BB104" s="17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223</v>
      </c>
      <c r="B105" s="63" t="s">
        <v>224</v>
      </c>
      <c r="C105" s="36">
        <v>4301011417</v>
      </c>
      <c r="D105" s="723">
        <v>4680115880269</v>
      </c>
      <c r="E105" s="72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116</v>
      </c>
      <c r="L105" s="37" t="s">
        <v>45</v>
      </c>
      <c r="M105" s="38" t="s">
        <v>115</v>
      </c>
      <c r="N105" s="38"/>
      <c r="O105" s="37">
        <v>50</v>
      </c>
      <c r="P105" s="7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725"/>
      <c r="R105" s="725"/>
      <c r="S105" s="725"/>
      <c r="T105" s="72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6" t="s">
        <v>222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225</v>
      </c>
      <c r="B106" s="63" t="s">
        <v>226</v>
      </c>
      <c r="C106" s="36">
        <v>4301011415</v>
      </c>
      <c r="D106" s="723">
        <v>4680115880429</v>
      </c>
      <c r="E106" s="72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116</v>
      </c>
      <c r="L106" s="37" t="s">
        <v>45</v>
      </c>
      <c r="M106" s="38" t="s">
        <v>115</v>
      </c>
      <c r="N106" s="38"/>
      <c r="O106" s="37">
        <v>50</v>
      </c>
      <c r="P106" s="7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725"/>
      <c r="R106" s="725"/>
      <c r="S106" s="725"/>
      <c r="T106" s="72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222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227</v>
      </c>
      <c r="B107" s="63" t="s">
        <v>228</v>
      </c>
      <c r="C107" s="36">
        <v>4301011462</v>
      </c>
      <c r="D107" s="723">
        <v>4680115881457</v>
      </c>
      <c r="E107" s="72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116</v>
      </c>
      <c r="L107" s="37" t="s">
        <v>45</v>
      </c>
      <c r="M107" s="38" t="s">
        <v>115</v>
      </c>
      <c r="N107" s="38"/>
      <c r="O107" s="37">
        <v>50</v>
      </c>
      <c r="P107" s="7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725"/>
      <c r="R107" s="725"/>
      <c r="S107" s="725"/>
      <c r="T107" s="7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222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735"/>
      <c r="B108" s="735"/>
      <c r="C108" s="735"/>
      <c r="D108" s="735"/>
      <c r="E108" s="735"/>
      <c r="F108" s="735"/>
      <c r="G108" s="735"/>
      <c r="H108" s="735"/>
      <c r="I108" s="735"/>
      <c r="J108" s="735"/>
      <c r="K108" s="735"/>
      <c r="L108" s="735"/>
      <c r="M108" s="735"/>
      <c r="N108" s="735"/>
      <c r="O108" s="736"/>
      <c r="P108" s="732" t="s">
        <v>40</v>
      </c>
      <c r="Q108" s="733"/>
      <c r="R108" s="733"/>
      <c r="S108" s="733"/>
      <c r="T108" s="733"/>
      <c r="U108" s="733"/>
      <c r="V108" s="734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735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2" t="s">
        <v>40</v>
      </c>
      <c r="Q109" s="733"/>
      <c r="R109" s="733"/>
      <c r="S109" s="733"/>
      <c r="T109" s="733"/>
      <c r="U109" s="733"/>
      <c r="V109" s="734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722" t="s">
        <v>148</v>
      </c>
      <c r="B110" s="722"/>
      <c r="C110" s="722"/>
      <c r="D110" s="722"/>
      <c r="E110" s="722"/>
      <c r="F110" s="722"/>
      <c r="G110" s="722"/>
      <c r="H110" s="722"/>
      <c r="I110" s="722"/>
      <c r="J110" s="722"/>
      <c r="K110" s="722"/>
      <c r="L110" s="722"/>
      <c r="M110" s="722"/>
      <c r="N110" s="722"/>
      <c r="O110" s="722"/>
      <c r="P110" s="722"/>
      <c r="Q110" s="722"/>
      <c r="R110" s="722"/>
      <c r="S110" s="722"/>
      <c r="T110" s="722"/>
      <c r="U110" s="722"/>
      <c r="V110" s="722"/>
      <c r="W110" s="722"/>
      <c r="X110" s="722"/>
      <c r="Y110" s="722"/>
      <c r="Z110" s="722"/>
      <c r="AA110" s="66"/>
      <c r="AB110" s="66"/>
      <c r="AC110" s="80"/>
    </row>
    <row r="111" spans="1:68" ht="16.5" customHeight="1" x14ac:dyDescent="0.25">
      <c r="A111" s="63" t="s">
        <v>229</v>
      </c>
      <c r="B111" s="63" t="s">
        <v>230</v>
      </c>
      <c r="C111" s="36">
        <v>4301020345</v>
      </c>
      <c r="D111" s="723">
        <v>4680115881488</v>
      </c>
      <c r="E111" s="72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112</v>
      </c>
      <c r="L111" s="37" t="s">
        <v>45</v>
      </c>
      <c r="M111" s="38" t="s">
        <v>111</v>
      </c>
      <c r="N111" s="38"/>
      <c r="O111" s="37">
        <v>55</v>
      </c>
      <c r="P111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725"/>
      <c r="R111" s="725"/>
      <c r="S111" s="725"/>
      <c r="T111" s="72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2" t="s">
        <v>231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232</v>
      </c>
      <c r="B112" s="63" t="s">
        <v>233</v>
      </c>
      <c r="C112" s="36">
        <v>4301020346</v>
      </c>
      <c r="D112" s="723">
        <v>4680115882775</v>
      </c>
      <c r="E112" s="72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163</v>
      </c>
      <c r="L112" s="37" t="s">
        <v>45</v>
      </c>
      <c r="M112" s="38" t="s">
        <v>111</v>
      </c>
      <c r="N112" s="38"/>
      <c r="O112" s="37">
        <v>55</v>
      </c>
      <c r="P112" s="7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725"/>
      <c r="R112" s="725"/>
      <c r="S112" s="725"/>
      <c r="T112" s="72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84" t="s">
        <v>231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234</v>
      </c>
      <c r="B113" s="63" t="s">
        <v>235</v>
      </c>
      <c r="C113" s="36">
        <v>4301020344</v>
      </c>
      <c r="D113" s="723">
        <v>4680115880658</v>
      </c>
      <c r="E113" s="72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83</v>
      </c>
      <c r="L113" s="37" t="s">
        <v>45</v>
      </c>
      <c r="M113" s="38" t="s">
        <v>111</v>
      </c>
      <c r="N113" s="38"/>
      <c r="O113" s="37">
        <v>55</v>
      </c>
      <c r="P113" s="7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725"/>
      <c r="R113" s="725"/>
      <c r="S113" s="725"/>
      <c r="T113" s="7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6" t="s">
        <v>231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35"/>
      <c r="B114" s="735"/>
      <c r="C114" s="735"/>
      <c r="D114" s="735"/>
      <c r="E114" s="735"/>
      <c r="F114" s="735"/>
      <c r="G114" s="735"/>
      <c r="H114" s="735"/>
      <c r="I114" s="735"/>
      <c r="J114" s="735"/>
      <c r="K114" s="735"/>
      <c r="L114" s="735"/>
      <c r="M114" s="735"/>
      <c r="N114" s="735"/>
      <c r="O114" s="736"/>
      <c r="P114" s="732" t="s">
        <v>40</v>
      </c>
      <c r="Q114" s="733"/>
      <c r="R114" s="733"/>
      <c r="S114" s="733"/>
      <c r="T114" s="733"/>
      <c r="U114" s="733"/>
      <c r="V114" s="734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35"/>
      <c r="B115" s="735"/>
      <c r="C115" s="735"/>
      <c r="D115" s="735"/>
      <c r="E115" s="735"/>
      <c r="F115" s="735"/>
      <c r="G115" s="735"/>
      <c r="H115" s="735"/>
      <c r="I115" s="735"/>
      <c r="J115" s="735"/>
      <c r="K115" s="735"/>
      <c r="L115" s="735"/>
      <c r="M115" s="735"/>
      <c r="N115" s="735"/>
      <c r="O115" s="736"/>
      <c r="P115" s="732" t="s">
        <v>40</v>
      </c>
      <c r="Q115" s="733"/>
      <c r="R115" s="733"/>
      <c r="S115" s="733"/>
      <c r="T115" s="733"/>
      <c r="U115" s="733"/>
      <c r="V115" s="734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722" t="s">
        <v>78</v>
      </c>
      <c r="B116" s="722"/>
      <c r="C116" s="722"/>
      <c r="D116" s="722"/>
      <c r="E116" s="722"/>
      <c r="F116" s="722"/>
      <c r="G116" s="722"/>
      <c r="H116" s="722"/>
      <c r="I116" s="722"/>
      <c r="J116" s="722"/>
      <c r="K116" s="722"/>
      <c r="L116" s="722"/>
      <c r="M116" s="722"/>
      <c r="N116" s="722"/>
      <c r="O116" s="722"/>
      <c r="P116" s="722"/>
      <c r="Q116" s="722"/>
      <c r="R116" s="722"/>
      <c r="S116" s="722"/>
      <c r="T116" s="722"/>
      <c r="U116" s="722"/>
      <c r="V116" s="722"/>
      <c r="W116" s="722"/>
      <c r="X116" s="722"/>
      <c r="Y116" s="722"/>
      <c r="Z116" s="722"/>
      <c r="AA116" s="66"/>
      <c r="AB116" s="66"/>
      <c r="AC116" s="80"/>
    </row>
    <row r="117" spans="1:68" ht="16.5" customHeight="1" x14ac:dyDescent="0.25">
      <c r="A117" s="63" t="s">
        <v>236</v>
      </c>
      <c r="B117" s="63" t="s">
        <v>237</v>
      </c>
      <c r="C117" s="36">
        <v>4301051724</v>
      </c>
      <c r="D117" s="723">
        <v>4607091385168</v>
      </c>
      <c r="E117" s="72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112</v>
      </c>
      <c r="L117" s="37" t="s">
        <v>45</v>
      </c>
      <c r="M117" s="38" t="s">
        <v>144</v>
      </c>
      <c r="N117" s="38"/>
      <c r="O117" s="37">
        <v>45</v>
      </c>
      <c r="P117" s="7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725"/>
      <c r="R117" s="725"/>
      <c r="S117" s="725"/>
      <c r="T117" s="72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ref="Y117:Y123" si="21"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8" t="s">
        <v>238</v>
      </c>
      <c r="AG117" s="78"/>
      <c r="AJ117" s="84" t="s">
        <v>45</v>
      </c>
      <c r="AK117" s="84">
        <v>0</v>
      </c>
      <c r="BB117" s="189" t="s">
        <v>66</v>
      </c>
      <c r="BM117" s="78">
        <f t="shared" ref="BM117:BM123" si="22">IFERROR(X117*I117/H117,"0")</f>
        <v>0</v>
      </c>
      <c r="BN117" s="78">
        <f t="shared" ref="BN117:BN123" si="23">IFERROR(Y117*I117/H117,"0")</f>
        <v>0</v>
      </c>
      <c r="BO117" s="78">
        <f t="shared" ref="BO117:BO123" si="24">IFERROR(1/J117*(X117/H117),"0")</f>
        <v>0</v>
      </c>
      <c r="BP117" s="78">
        <f t="shared" ref="BP117:BP123" si="25">IFERROR(1/J117*(Y117/H117),"0")</f>
        <v>0</v>
      </c>
    </row>
    <row r="118" spans="1:68" ht="27" customHeight="1" x14ac:dyDescent="0.25">
      <c r="A118" s="63" t="s">
        <v>236</v>
      </c>
      <c r="B118" s="63" t="s">
        <v>239</v>
      </c>
      <c r="C118" s="36">
        <v>4301051360</v>
      </c>
      <c r="D118" s="723">
        <v>4607091385168</v>
      </c>
      <c r="E118" s="72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112</v>
      </c>
      <c r="L118" s="37" t="s">
        <v>45</v>
      </c>
      <c r="M118" s="38" t="s">
        <v>115</v>
      </c>
      <c r="N118" s="38"/>
      <c r="O118" s="37">
        <v>45</v>
      </c>
      <c r="P118" s="78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725"/>
      <c r="R118" s="725"/>
      <c r="S118" s="725"/>
      <c r="T118" s="72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1"/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240</v>
      </c>
      <c r="AG118" s="78"/>
      <c r="AJ118" s="84" t="s">
        <v>45</v>
      </c>
      <c r="AK118" s="84">
        <v>0</v>
      </c>
      <c r="BB118" s="191" t="s">
        <v>66</v>
      </c>
      <c r="BM118" s="78">
        <f t="shared" si="22"/>
        <v>0</v>
      </c>
      <c r="BN118" s="78">
        <f t="shared" si="23"/>
        <v>0</v>
      </c>
      <c r="BO118" s="78">
        <f t="shared" si="24"/>
        <v>0</v>
      </c>
      <c r="BP118" s="78">
        <f t="shared" si="25"/>
        <v>0</v>
      </c>
    </row>
    <row r="119" spans="1:68" ht="16.5" customHeight="1" x14ac:dyDescent="0.25">
      <c r="A119" s="63" t="s">
        <v>236</v>
      </c>
      <c r="B119" s="63" t="s">
        <v>241</v>
      </c>
      <c r="C119" s="36">
        <v>4301051625</v>
      </c>
      <c r="D119" s="723">
        <v>4607091385168</v>
      </c>
      <c r="E119" s="723"/>
      <c r="F119" s="62">
        <v>1.4</v>
      </c>
      <c r="G119" s="37">
        <v>6</v>
      </c>
      <c r="H119" s="62">
        <v>8.4</v>
      </c>
      <c r="I119" s="62">
        <v>8.9130000000000003</v>
      </c>
      <c r="J119" s="37">
        <v>64</v>
      </c>
      <c r="K119" s="37" t="s">
        <v>112</v>
      </c>
      <c r="L119" s="37" t="s">
        <v>45</v>
      </c>
      <c r="M119" s="38" t="s">
        <v>115</v>
      </c>
      <c r="N119" s="38"/>
      <c r="O119" s="37">
        <v>45</v>
      </c>
      <c r="P119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725"/>
      <c r="R119" s="725"/>
      <c r="S119" s="725"/>
      <c r="T119" s="72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1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238</v>
      </c>
      <c r="AG119" s="78"/>
      <c r="AJ119" s="84" t="s">
        <v>45</v>
      </c>
      <c r="AK119" s="84">
        <v>0</v>
      </c>
      <c r="BB119" s="193" t="s">
        <v>66</v>
      </c>
      <c r="BM119" s="78">
        <f t="shared" si="22"/>
        <v>0</v>
      </c>
      <c r="BN119" s="78">
        <f t="shared" si="23"/>
        <v>0</v>
      </c>
      <c r="BO119" s="78">
        <f t="shared" si="24"/>
        <v>0</v>
      </c>
      <c r="BP119" s="78">
        <f t="shared" si="25"/>
        <v>0</v>
      </c>
    </row>
    <row r="120" spans="1:68" ht="27" customHeight="1" x14ac:dyDescent="0.25">
      <c r="A120" s="63" t="s">
        <v>242</v>
      </c>
      <c r="B120" s="63" t="s">
        <v>243</v>
      </c>
      <c r="C120" s="36">
        <v>4301051730</v>
      </c>
      <c r="D120" s="723">
        <v>4607091383256</v>
      </c>
      <c r="E120" s="72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83</v>
      </c>
      <c r="L120" s="37" t="s">
        <v>45</v>
      </c>
      <c r="M120" s="38" t="s">
        <v>144</v>
      </c>
      <c r="N120" s="38"/>
      <c r="O120" s="37">
        <v>45</v>
      </c>
      <c r="P120" s="7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725"/>
      <c r="R120" s="725"/>
      <c r="S120" s="725"/>
      <c r="T120" s="726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94" t="s">
        <v>238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244</v>
      </c>
      <c r="B121" s="63" t="s">
        <v>245</v>
      </c>
      <c r="C121" s="36">
        <v>4301051721</v>
      </c>
      <c r="D121" s="723">
        <v>4607091385748</v>
      </c>
      <c r="E121" s="72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83</v>
      </c>
      <c r="L121" s="37" t="s">
        <v>45</v>
      </c>
      <c r="M121" s="38" t="s">
        <v>144</v>
      </c>
      <c r="N121" s="38"/>
      <c r="O121" s="37">
        <v>45</v>
      </c>
      <c r="P121" s="7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725"/>
      <c r="R121" s="725"/>
      <c r="S121" s="725"/>
      <c r="T121" s="726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6" t="s">
        <v>238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16.5" customHeight="1" x14ac:dyDescent="0.25">
      <c r="A122" s="63" t="s">
        <v>246</v>
      </c>
      <c r="B122" s="63" t="s">
        <v>247</v>
      </c>
      <c r="C122" s="36">
        <v>4301051740</v>
      </c>
      <c r="D122" s="723">
        <v>4680115884533</v>
      </c>
      <c r="E122" s="72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83</v>
      </c>
      <c r="L122" s="37" t="s">
        <v>45</v>
      </c>
      <c r="M122" s="38" t="s">
        <v>115</v>
      </c>
      <c r="N122" s="38"/>
      <c r="O122" s="37">
        <v>45</v>
      </c>
      <c r="P122" s="7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725"/>
      <c r="R122" s="725"/>
      <c r="S122" s="725"/>
      <c r="T122" s="726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248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249</v>
      </c>
      <c r="B123" s="63" t="s">
        <v>250</v>
      </c>
      <c r="C123" s="36">
        <v>4301051486</v>
      </c>
      <c r="D123" s="723">
        <v>4680115882645</v>
      </c>
      <c r="E123" s="723"/>
      <c r="F123" s="62">
        <v>0.3</v>
      </c>
      <c r="G123" s="37">
        <v>6</v>
      </c>
      <c r="H123" s="62">
        <v>1.8</v>
      </c>
      <c r="I123" s="62">
        <v>2.64</v>
      </c>
      <c r="J123" s="37">
        <v>182</v>
      </c>
      <c r="K123" s="37" t="s">
        <v>83</v>
      </c>
      <c r="L123" s="37" t="s">
        <v>45</v>
      </c>
      <c r="M123" s="38" t="s">
        <v>115</v>
      </c>
      <c r="N123" s="38"/>
      <c r="O123" s="37">
        <v>40</v>
      </c>
      <c r="P123" s="7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725"/>
      <c r="R123" s="725"/>
      <c r="S123" s="725"/>
      <c r="T123" s="726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251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x14ac:dyDescent="0.2">
      <c r="A124" s="735"/>
      <c r="B124" s="735"/>
      <c r="C124" s="735"/>
      <c r="D124" s="735"/>
      <c r="E124" s="735"/>
      <c r="F124" s="735"/>
      <c r="G124" s="735"/>
      <c r="H124" s="735"/>
      <c r="I124" s="735"/>
      <c r="J124" s="735"/>
      <c r="K124" s="735"/>
      <c r="L124" s="735"/>
      <c r="M124" s="735"/>
      <c r="N124" s="735"/>
      <c r="O124" s="736"/>
      <c r="P124" s="732" t="s">
        <v>40</v>
      </c>
      <c r="Q124" s="733"/>
      <c r="R124" s="733"/>
      <c r="S124" s="733"/>
      <c r="T124" s="733"/>
      <c r="U124" s="733"/>
      <c r="V124" s="734"/>
      <c r="W124" s="42" t="s">
        <v>39</v>
      </c>
      <c r="X124" s="43">
        <f>IFERROR(X117/H117,"0")+IFERROR(X118/H118,"0")+IFERROR(X119/H119,"0")+IFERROR(X120/H120,"0")+IFERROR(X121/H121,"0")+IFERROR(X122/H122,"0")+IFERROR(X123/H123,"0")</f>
        <v>0</v>
      </c>
      <c r="Y124" s="43">
        <f>IFERROR(Y117/H117,"0")+IFERROR(Y118/H118,"0")+IFERROR(Y119/H119,"0")+IFERROR(Y120/H120,"0")+IFERROR(Y121/H121,"0")+IFERROR(Y122/H122,"0")+IFERROR(Y123/H123,"0")</f>
        <v>0</v>
      </c>
      <c r="Z124" s="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35"/>
      <c r="B125" s="735"/>
      <c r="C125" s="735"/>
      <c r="D125" s="735"/>
      <c r="E125" s="735"/>
      <c r="F125" s="735"/>
      <c r="G125" s="735"/>
      <c r="H125" s="735"/>
      <c r="I125" s="735"/>
      <c r="J125" s="735"/>
      <c r="K125" s="735"/>
      <c r="L125" s="735"/>
      <c r="M125" s="735"/>
      <c r="N125" s="735"/>
      <c r="O125" s="736"/>
      <c r="P125" s="732" t="s">
        <v>40</v>
      </c>
      <c r="Q125" s="733"/>
      <c r="R125" s="733"/>
      <c r="S125" s="733"/>
      <c r="T125" s="733"/>
      <c r="U125" s="733"/>
      <c r="V125" s="734"/>
      <c r="W125" s="42" t="s">
        <v>0</v>
      </c>
      <c r="X125" s="43">
        <f>IFERROR(SUM(X117:X123),"0")</f>
        <v>0</v>
      </c>
      <c r="Y125" s="43">
        <f>IFERROR(SUM(Y117:Y123),"0")</f>
        <v>0</v>
      </c>
      <c r="Z125" s="42"/>
      <c r="AA125" s="67"/>
      <c r="AB125" s="67"/>
      <c r="AC125" s="67"/>
    </row>
    <row r="126" spans="1:68" ht="14.25" customHeight="1" x14ac:dyDescent="0.25">
      <c r="A126" s="722" t="s">
        <v>185</v>
      </c>
      <c r="B126" s="722"/>
      <c r="C126" s="722"/>
      <c r="D126" s="722"/>
      <c r="E126" s="722"/>
      <c r="F126" s="722"/>
      <c r="G126" s="722"/>
      <c r="H126" s="722"/>
      <c r="I126" s="722"/>
      <c r="J126" s="722"/>
      <c r="K126" s="722"/>
      <c r="L126" s="722"/>
      <c r="M126" s="722"/>
      <c r="N126" s="722"/>
      <c r="O126" s="722"/>
      <c r="P126" s="722"/>
      <c r="Q126" s="722"/>
      <c r="R126" s="722"/>
      <c r="S126" s="722"/>
      <c r="T126" s="722"/>
      <c r="U126" s="722"/>
      <c r="V126" s="722"/>
      <c r="W126" s="722"/>
      <c r="X126" s="722"/>
      <c r="Y126" s="722"/>
      <c r="Z126" s="722"/>
      <c r="AA126" s="66"/>
      <c r="AB126" s="66"/>
      <c r="AC126" s="80"/>
    </row>
    <row r="127" spans="1:68" ht="27" customHeight="1" x14ac:dyDescent="0.25">
      <c r="A127" s="63" t="s">
        <v>252</v>
      </c>
      <c r="B127" s="63" t="s">
        <v>253</v>
      </c>
      <c r="C127" s="36">
        <v>4301060357</v>
      </c>
      <c r="D127" s="723">
        <v>4680115882652</v>
      </c>
      <c r="E127" s="723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83</v>
      </c>
      <c r="L127" s="37" t="s">
        <v>45</v>
      </c>
      <c r="M127" s="38" t="s">
        <v>115</v>
      </c>
      <c r="N127" s="38"/>
      <c r="O127" s="37">
        <v>40</v>
      </c>
      <c r="P127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725"/>
      <c r="R127" s="725"/>
      <c r="S127" s="725"/>
      <c r="T127" s="72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254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255</v>
      </c>
      <c r="B128" s="63" t="s">
        <v>256</v>
      </c>
      <c r="C128" s="36">
        <v>4301060317</v>
      </c>
      <c r="D128" s="723">
        <v>4680115880238</v>
      </c>
      <c r="E128" s="723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83</v>
      </c>
      <c r="L128" s="37" t="s">
        <v>45</v>
      </c>
      <c r="M128" s="38" t="s">
        <v>115</v>
      </c>
      <c r="N128" s="38"/>
      <c r="O128" s="37">
        <v>40</v>
      </c>
      <c r="P128" s="7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725"/>
      <c r="R128" s="725"/>
      <c r="S128" s="725"/>
      <c r="T128" s="72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04" t="s">
        <v>257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35"/>
      <c r="B129" s="735"/>
      <c r="C129" s="735"/>
      <c r="D129" s="735"/>
      <c r="E129" s="735"/>
      <c r="F129" s="735"/>
      <c r="G129" s="735"/>
      <c r="H129" s="735"/>
      <c r="I129" s="735"/>
      <c r="J129" s="735"/>
      <c r="K129" s="735"/>
      <c r="L129" s="735"/>
      <c r="M129" s="735"/>
      <c r="N129" s="735"/>
      <c r="O129" s="736"/>
      <c r="P129" s="732" t="s">
        <v>40</v>
      </c>
      <c r="Q129" s="733"/>
      <c r="R129" s="733"/>
      <c r="S129" s="733"/>
      <c r="T129" s="733"/>
      <c r="U129" s="733"/>
      <c r="V129" s="734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735"/>
      <c r="B130" s="735"/>
      <c r="C130" s="735"/>
      <c r="D130" s="735"/>
      <c r="E130" s="735"/>
      <c r="F130" s="735"/>
      <c r="G130" s="735"/>
      <c r="H130" s="735"/>
      <c r="I130" s="735"/>
      <c r="J130" s="735"/>
      <c r="K130" s="735"/>
      <c r="L130" s="735"/>
      <c r="M130" s="735"/>
      <c r="N130" s="735"/>
      <c r="O130" s="736"/>
      <c r="P130" s="732" t="s">
        <v>40</v>
      </c>
      <c r="Q130" s="733"/>
      <c r="R130" s="733"/>
      <c r="S130" s="733"/>
      <c r="T130" s="733"/>
      <c r="U130" s="733"/>
      <c r="V130" s="734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721" t="s">
        <v>258</v>
      </c>
      <c r="B131" s="721"/>
      <c r="C131" s="721"/>
      <c r="D131" s="721"/>
      <c r="E131" s="721"/>
      <c r="F131" s="721"/>
      <c r="G131" s="721"/>
      <c r="H131" s="721"/>
      <c r="I131" s="721"/>
      <c r="J131" s="721"/>
      <c r="K131" s="721"/>
      <c r="L131" s="721"/>
      <c r="M131" s="721"/>
      <c r="N131" s="721"/>
      <c r="O131" s="721"/>
      <c r="P131" s="721"/>
      <c r="Q131" s="721"/>
      <c r="R131" s="721"/>
      <c r="S131" s="721"/>
      <c r="T131" s="721"/>
      <c r="U131" s="721"/>
      <c r="V131" s="721"/>
      <c r="W131" s="721"/>
      <c r="X131" s="721"/>
      <c r="Y131" s="721"/>
      <c r="Z131" s="721"/>
      <c r="AA131" s="65"/>
      <c r="AB131" s="65"/>
      <c r="AC131" s="79"/>
    </row>
    <row r="132" spans="1:68" ht="14.25" customHeight="1" x14ac:dyDescent="0.25">
      <c r="A132" s="722" t="s">
        <v>107</v>
      </c>
      <c r="B132" s="722"/>
      <c r="C132" s="722"/>
      <c r="D132" s="722"/>
      <c r="E132" s="722"/>
      <c r="F132" s="722"/>
      <c r="G132" s="722"/>
      <c r="H132" s="722"/>
      <c r="I132" s="722"/>
      <c r="J132" s="722"/>
      <c r="K132" s="722"/>
      <c r="L132" s="722"/>
      <c r="M132" s="722"/>
      <c r="N132" s="722"/>
      <c r="O132" s="722"/>
      <c r="P132" s="722"/>
      <c r="Q132" s="722"/>
      <c r="R132" s="722"/>
      <c r="S132" s="722"/>
      <c r="T132" s="722"/>
      <c r="U132" s="722"/>
      <c r="V132" s="722"/>
      <c r="W132" s="722"/>
      <c r="X132" s="722"/>
      <c r="Y132" s="722"/>
      <c r="Z132" s="722"/>
      <c r="AA132" s="66"/>
      <c r="AB132" s="66"/>
      <c r="AC132" s="80"/>
    </row>
    <row r="133" spans="1:68" ht="27" customHeight="1" x14ac:dyDescent="0.25">
      <c r="A133" s="63" t="s">
        <v>259</v>
      </c>
      <c r="B133" s="63" t="s">
        <v>260</v>
      </c>
      <c r="C133" s="36">
        <v>4301011562</v>
      </c>
      <c r="D133" s="723">
        <v>4680115882577</v>
      </c>
      <c r="E133" s="72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83</v>
      </c>
      <c r="L133" s="37" t="s">
        <v>45</v>
      </c>
      <c r="M133" s="38" t="s">
        <v>104</v>
      </c>
      <c r="N133" s="38"/>
      <c r="O133" s="37">
        <v>90</v>
      </c>
      <c r="P133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725"/>
      <c r="R133" s="725"/>
      <c r="S133" s="725"/>
      <c r="T133" s="72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6" t="s">
        <v>261</v>
      </c>
      <c r="AG133" s="78"/>
      <c r="AJ133" s="84" t="s">
        <v>45</v>
      </c>
      <c r="AK133" s="84">
        <v>0</v>
      </c>
      <c r="BB133" s="207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259</v>
      </c>
      <c r="B134" s="63" t="s">
        <v>262</v>
      </c>
      <c r="C134" s="36">
        <v>4301011564</v>
      </c>
      <c r="D134" s="723">
        <v>4680115882577</v>
      </c>
      <c r="E134" s="723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83</v>
      </c>
      <c r="L134" s="37" t="s">
        <v>45</v>
      </c>
      <c r="M134" s="38" t="s">
        <v>104</v>
      </c>
      <c r="N134" s="38"/>
      <c r="O134" s="37">
        <v>90</v>
      </c>
      <c r="P134" s="7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725"/>
      <c r="R134" s="725"/>
      <c r="S134" s="725"/>
      <c r="T134" s="72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8" t="s">
        <v>261</v>
      </c>
      <c r="AG134" s="78"/>
      <c r="AJ134" s="84" t="s">
        <v>45</v>
      </c>
      <c r="AK134" s="84">
        <v>0</v>
      </c>
      <c r="BB134" s="209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2" t="s">
        <v>40</v>
      </c>
      <c r="Q135" s="733"/>
      <c r="R135" s="733"/>
      <c r="S135" s="733"/>
      <c r="T135" s="733"/>
      <c r="U135" s="733"/>
      <c r="V135" s="734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735"/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6"/>
      <c r="P136" s="732" t="s">
        <v>40</v>
      </c>
      <c r="Q136" s="733"/>
      <c r="R136" s="733"/>
      <c r="S136" s="733"/>
      <c r="T136" s="733"/>
      <c r="U136" s="733"/>
      <c r="V136" s="734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722" t="s">
        <v>159</v>
      </c>
      <c r="B137" s="722"/>
      <c r="C137" s="722"/>
      <c r="D137" s="722"/>
      <c r="E137" s="722"/>
      <c r="F137" s="722"/>
      <c r="G137" s="722"/>
      <c r="H137" s="722"/>
      <c r="I137" s="722"/>
      <c r="J137" s="722"/>
      <c r="K137" s="722"/>
      <c r="L137" s="722"/>
      <c r="M137" s="722"/>
      <c r="N137" s="722"/>
      <c r="O137" s="722"/>
      <c r="P137" s="722"/>
      <c r="Q137" s="722"/>
      <c r="R137" s="722"/>
      <c r="S137" s="722"/>
      <c r="T137" s="722"/>
      <c r="U137" s="722"/>
      <c r="V137" s="722"/>
      <c r="W137" s="722"/>
      <c r="X137" s="722"/>
      <c r="Y137" s="722"/>
      <c r="Z137" s="722"/>
      <c r="AA137" s="66"/>
      <c r="AB137" s="66"/>
      <c r="AC137" s="80"/>
    </row>
    <row r="138" spans="1:68" ht="27" customHeight="1" x14ac:dyDescent="0.25">
      <c r="A138" s="63" t="s">
        <v>263</v>
      </c>
      <c r="B138" s="63" t="s">
        <v>264</v>
      </c>
      <c r="C138" s="36">
        <v>4301031235</v>
      </c>
      <c r="D138" s="723">
        <v>4680115883444</v>
      </c>
      <c r="E138" s="72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83</v>
      </c>
      <c r="L138" s="37" t="s">
        <v>45</v>
      </c>
      <c r="M138" s="38" t="s">
        <v>104</v>
      </c>
      <c r="N138" s="38"/>
      <c r="O138" s="37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725"/>
      <c r="R138" s="725"/>
      <c r="S138" s="725"/>
      <c r="T138" s="72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263</v>
      </c>
      <c r="B139" s="63" t="s">
        <v>266</v>
      </c>
      <c r="C139" s="36">
        <v>4301031234</v>
      </c>
      <c r="D139" s="723">
        <v>4680115883444</v>
      </c>
      <c r="E139" s="723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83</v>
      </c>
      <c r="L139" s="37" t="s">
        <v>45</v>
      </c>
      <c r="M139" s="38" t="s">
        <v>104</v>
      </c>
      <c r="N139" s="38"/>
      <c r="O139" s="37">
        <v>90</v>
      </c>
      <c r="P139" s="7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725"/>
      <c r="R139" s="725"/>
      <c r="S139" s="725"/>
      <c r="T139" s="726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2" t="s">
        <v>265</v>
      </c>
      <c r="AG139" s="78"/>
      <c r="AJ139" s="84" t="s">
        <v>45</v>
      </c>
      <c r="AK139" s="84">
        <v>0</v>
      </c>
      <c r="BB139" s="213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35"/>
      <c r="B140" s="735"/>
      <c r="C140" s="735"/>
      <c r="D140" s="735"/>
      <c r="E140" s="735"/>
      <c r="F140" s="735"/>
      <c r="G140" s="735"/>
      <c r="H140" s="735"/>
      <c r="I140" s="735"/>
      <c r="J140" s="735"/>
      <c r="K140" s="735"/>
      <c r="L140" s="735"/>
      <c r="M140" s="735"/>
      <c r="N140" s="735"/>
      <c r="O140" s="736"/>
      <c r="P140" s="732" t="s">
        <v>40</v>
      </c>
      <c r="Q140" s="733"/>
      <c r="R140" s="733"/>
      <c r="S140" s="733"/>
      <c r="T140" s="733"/>
      <c r="U140" s="733"/>
      <c r="V140" s="734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35"/>
      <c r="B141" s="735"/>
      <c r="C141" s="735"/>
      <c r="D141" s="735"/>
      <c r="E141" s="735"/>
      <c r="F141" s="735"/>
      <c r="G141" s="735"/>
      <c r="H141" s="735"/>
      <c r="I141" s="735"/>
      <c r="J141" s="735"/>
      <c r="K141" s="735"/>
      <c r="L141" s="735"/>
      <c r="M141" s="735"/>
      <c r="N141" s="735"/>
      <c r="O141" s="736"/>
      <c r="P141" s="732" t="s">
        <v>40</v>
      </c>
      <c r="Q141" s="733"/>
      <c r="R141" s="733"/>
      <c r="S141" s="733"/>
      <c r="T141" s="733"/>
      <c r="U141" s="733"/>
      <c r="V141" s="734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22" t="s">
        <v>78</v>
      </c>
      <c r="B142" s="722"/>
      <c r="C142" s="722"/>
      <c r="D142" s="722"/>
      <c r="E142" s="722"/>
      <c r="F142" s="722"/>
      <c r="G142" s="722"/>
      <c r="H142" s="722"/>
      <c r="I142" s="722"/>
      <c r="J142" s="722"/>
      <c r="K142" s="722"/>
      <c r="L142" s="722"/>
      <c r="M142" s="722"/>
      <c r="N142" s="722"/>
      <c r="O142" s="722"/>
      <c r="P142" s="722"/>
      <c r="Q142" s="722"/>
      <c r="R142" s="722"/>
      <c r="S142" s="722"/>
      <c r="T142" s="722"/>
      <c r="U142" s="722"/>
      <c r="V142" s="722"/>
      <c r="W142" s="722"/>
      <c r="X142" s="722"/>
      <c r="Y142" s="722"/>
      <c r="Z142" s="722"/>
      <c r="AA142" s="66"/>
      <c r="AB142" s="66"/>
      <c r="AC142" s="80"/>
    </row>
    <row r="143" spans="1:68" ht="16.5" customHeight="1" x14ac:dyDescent="0.25">
      <c r="A143" s="63" t="s">
        <v>267</v>
      </c>
      <c r="B143" s="63" t="s">
        <v>268</v>
      </c>
      <c r="C143" s="36">
        <v>4301051477</v>
      </c>
      <c r="D143" s="723">
        <v>4680115882584</v>
      </c>
      <c r="E143" s="72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83</v>
      </c>
      <c r="L143" s="37" t="s">
        <v>45</v>
      </c>
      <c r="M143" s="38" t="s">
        <v>104</v>
      </c>
      <c r="N143" s="38"/>
      <c r="O143" s="37">
        <v>60</v>
      </c>
      <c r="P143" s="7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725"/>
      <c r="R143" s="725"/>
      <c r="S143" s="725"/>
      <c r="T143" s="7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261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267</v>
      </c>
      <c r="B144" s="63" t="s">
        <v>269</v>
      </c>
      <c r="C144" s="36">
        <v>4301051476</v>
      </c>
      <c r="D144" s="723">
        <v>4680115882584</v>
      </c>
      <c r="E144" s="723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83</v>
      </c>
      <c r="L144" s="37" t="s">
        <v>45</v>
      </c>
      <c r="M144" s="38" t="s">
        <v>104</v>
      </c>
      <c r="N144" s="38"/>
      <c r="O144" s="37">
        <v>60</v>
      </c>
      <c r="P144" s="7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725"/>
      <c r="R144" s="725"/>
      <c r="S144" s="725"/>
      <c r="T144" s="72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6" t="s">
        <v>261</v>
      </c>
      <c r="AG144" s="78"/>
      <c r="AJ144" s="84" t="s">
        <v>45</v>
      </c>
      <c r="AK144" s="84">
        <v>0</v>
      </c>
      <c r="BB144" s="217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2" t="s">
        <v>40</v>
      </c>
      <c r="Q145" s="733"/>
      <c r="R145" s="733"/>
      <c r="S145" s="733"/>
      <c r="T145" s="733"/>
      <c r="U145" s="733"/>
      <c r="V145" s="734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35"/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6"/>
      <c r="P146" s="732" t="s">
        <v>40</v>
      </c>
      <c r="Q146" s="733"/>
      <c r="R146" s="733"/>
      <c r="S146" s="733"/>
      <c r="T146" s="733"/>
      <c r="U146" s="733"/>
      <c r="V146" s="734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721" t="s">
        <v>105</v>
      </c>
      <c r="B147" s="721"/>
      <c r="C147" s="721"/>
      <c r="D147" s="721"/>
      <c r="E147" s="721"/>
      <c r="F147" s="721"/>
      <c r="G147" s="721"/>
      <c r="H147" s="721"/>
      <c r="I147" s="721"/>
      <c r="J147" s="721"/>
      <c r="K147" s="721"/>
      <c r="L147" s="721"/>
      <c r="M147" s="721"/>
      <c r="N147" s="721"/>
      <c r="O147" s="721"/>
      <c r="P147" s="721"/>
      <c r="Q147" s="721"/>
      <c r="R147" s="721"/>
      <c r="S147" s="721"/>
      <c r="T147" s="721"/>
      <c r="U147" s="721"/>
      <c r="V147" s="721"/>
      <c r="W147" s="721"/>
      <c r="X147" s="721"/>
      <c r="Y147" s="721"/>
      <c r="Z147" s="721"/>
      <c r="AA147" s="65"/>
      <c r="AB147" s="65"/>
      <c r="AC147" s="79"/>
    </row>
    <row r="148" spans="1:68" ht="14.25" customHeight="1" x14ac:dyDescent="0.25">
      <c r="A148" s="722" t="s">
        <v>107</v>
      </c>
      <c r="B148" s="722"/>
      <c r="C148" s="722"/>
      <c r="D148" s="722"/>
      <c r="E148" s="722"/>
      <c r="F148" s="722"/>
      <c r="G148" s="722"/>
      <c r="H148" s="722"/>
      <c r="I148" s="722"/>
      <c r="J148" s="722"/>
      <c r="K148" s="722"/>
      <c r="L148" s="722"/>
      <c r="M148" s="722"/>
      <c r="N148" s="722"/>
      <c r="O148" s="722"/>
      <c r="P148" s="722"/>
      <c r="Q148" s="722"/>
      <c r="R148" s="722"/>
      <c r="S148" s="722"/>
      <c r="T148" s="722"/>
      <c r="U148" s="722"/>
      <c r="V148" s="722"/>
      <c r="W148" s="722"/>
      <c r="X148" s="722"/>
      <c r="Y148" s="722"/>
      <c r="Z148" s="722"/>
      <c r="AA148" s="66"/>
      <c r="AB148" s="66"/>
      <c r="AC148" s="80"/>
    </row>
    <row r="149" spans="1:68" ht="27" customHeight="1" x14ac:dyDescent="0.25">
      <c r="A149" s="63" t="s">
        <v>270</v>
      </c>
      <c r="B149" s="63" t="s">
        <v>271</v>
      </c>
      <c r="C149" s="36">
        <v>4301011705</v>
      </c>
      <c r="D149" s="723">
        <v>4607091384604</v>
      </c>
      <c r="E149" s="723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116</v>
      </c>
      <c r="L149" s="37" t="s">
        <v>45</v>
      </c>
      <c r="M149" s="38" t="s">
        <v>111</v>
      </c>
      <c r="N149" s="38"/>
      <c r="O149" s="37">
        <v>50</v>
      </c>
      <c r="P149" s="7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725"/>
      <c r="R149" s="725"/>
      <c r="S149" s="725"/>
      <c r="T149" s="72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8" t="s">
        <v>272</v>
      </c>
      <c r="AG149" s="78"/>
      <c r="AJ149" s="84" t="s">
        <v>45</v>
      </c>
      <c r="AK149" s="84">
        <v>0</v>
      </c>
      <c r="BB149" s="219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2" t="s">
        <v>40</v>
      </c>
      <c r="Q150" s="733"/>
      <c r="R150" s="733"/>
      <c r="S150" s="733"/>
      <c r="T150" s="733"/>
      <c r="U150" s="733"/>
      <c r="V150" s="734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735"/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6"/>
      <c r="P151" s="732" t="s">
        <v>40</v>
      </c>
      <c r="Q151" s="733"/>
      <c r="R151" s="733"/>
      <c r="S151" s="733"/>
      <c r="T151" s="733"/>
      <c r="U151" s="733"/>
      <c r="V151" s="734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722" t="s">
        <v>159</v>
      </c>
      <c r="B152" s="722"/>
      <c r="C152" s="722"/>
      <c r="D152" s="722"/>
      <c r="E152" s="722"/>
      <c r="F152" s="722"/>
      <c r="G152" s="722"/>
      <c r="H152" s="722"/>
      <c r="I152" s="722"/>
      <c r="J152" s="722"/>
      <c r="K152" s="722"/>
      <c r="L152" s="722"/>
      <c r="M152" s="722"/>
      <c r="N152" s="722"/>
      <c r="O152" s="722"/>
      <c r="P152" s="722"/>
      <c r="Q152" s="722"/>
      <c r="R152" s="722"/>
      <c r="S152" s="722"/>
      <c r="T152" s="722"/>
      <c r="U152" s="722"/>
      <c r="V152" s="722"/>
      <c r="W152" s="722"/>
      <c r="X152" s="722"/>
      <c r="Y152" s="722"/>
      <c r="Z152" s="722"/>
      <c r="AA152" s="66"/>
      <c r="AB152" s="66"/>
      <c r="AC152" s="80"/>
    </row>
    <row r="153" spans="1:68" ht="16.5" customHeight="1" x14ac:dyDescent="0.25">
      <c r="A153" s="63" t="s">
        <v>273</v>
      </c>
      <c r="B153" s="63" t="s">
        <v>274</v>
      </c>
      <c r="C153" s="36">
        <v>4301030895</v>
      </c>
      <c r="D153" s="723">
        <v>4607091387667</v>
      </c>
      <c r="E153" s="72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112</v>
      </c>
      <c r="L153" s="37" t="s">
        <v>45</v>
      </c>
      <c r="M153" s="38" t="s">
        <v>111</v>
      </c>
      <c r="N153" s="38"/>
      <c r="O153" s="37">
        <v>40</v>
      </c>
      <c r="P153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725"/>
      <c r="R153" s="725"/>
      <c r="S153" s="725"/>
      <c r="T153" s="72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20" t="s">
        <v>275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276</v>
      </c>
      <c r="B154" s="63" t="s">
        <v>277</v>
      </c>
      <c r="C154" s="36">
        <v>4301030961</v>
      </c>
      <c r="D154" s="723">
        <v>4607091387636</v>
      </c>
      <c r="E154" s="723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725"/>
      <c r="R154" s="725"/>
      <c r="S154" s="725"/>
      <c r="T154" s="72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22" t="s">
        <v>278</v>
      </c>
      <c r="AG154" s="78"/>
      <c r="AJ154" s="84" t="s">
        <v>45</v>
      </c>
      <c r="AK154" s="84">
        <v>0</v>
      </c>
      <c r="BB154" s="22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16.5" customHeight="1" x14ac:dyDescent="0.25">
      <c r="A155" s="63" t="s">
        <v>279</v>
      </c>
      <c r="B155" s="63" t="s">
        <v>280</v>
      </c>
      <c r="C155" s="36">
        <v>4301030963</v>
      </c>
      <c r="D155" s="723">
        <v>4607091382426</v>
      </c>
      <c r="E155" s="723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112</v>
      </c>
      <c r="L155" s="37" t="s">
        <v>45</v>
      </c>
      <c r="M155" s="38" t="s">
        <v>82</v>
      </c>
      <c r="N155" s="38"/>
      <c r="O155" s="37">
        <v>40</v>
      </c>
      <c r="P155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725"/>
      <c r="R155" s="725"/>
      <c r="S155" s="725"/>
      <c r="T155" s="72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281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2" t="s">
        <v>40</v>
      </c>
      <c r="Q156" s="733"/>
      <c r="R156" s="733"/>
      <c r="S156" s="733"/>
      <c r="T156" s="733"/>
      <c r="U156" s="733"/>
      <c r="V156" s="734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735"/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6"/>
      <c r="P157" s="732" t="s">
        <v>40</v>
      </c>
      <c r="Q157" s="733"/>
      <c r="R157" s="733"/>
      <c r="S157" s="733"/>
      <c r="T157" s="733"/>
      <c r="U157" s="733"/>
      <c r="V157" s="734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722" t="s">
        <v>78</v>
      </c>
      <c r="B158" s="722"/>
      <c r="C158" s="722"/>
      <c r="D158" s="722"/>
      <c r="E158" s="722"/>
      <c r="F158" s="722"/>
      <c r="G158" s="722"/>
      <c r="H158" s="722"/>
      <c r="I158" s="722"/>
      <c r="J158" s="722"/>
      <c r="K158" s="722"/>
      <c r="L158" s="722"/>
      <c r="M158" s="722"/>
      <c r="N158" s="722"/>
      <c r="O158" s="722"/>
      <c r="P158" s="722"/>
      <c r="Q158" s="722"/>
      <c r="R158" s="722"/>
      <c r="S158" s="722"/>
      <c r="T158" s="722"/>
      <c r="U158" s="722"/>
      <c r="V158" s="722"/>
      <c r="W158" s="722"/>
      <c r="X158" s="722"/>
      <c r="Y158" s="722"/>
      <c r="Z158" s="722"/>
      <c r="AA158" s="66"/>
      <c r="AB158" s="66"/>
      <c r="AC158" s="80"/>
    </row>
    <row r="159" spans="1:68" ht="16.5" customHeight="1" x14ac:dyDescent="0.25">
      <c r="A159" s="63" t="s">
        <v>282</v>
      </c>
      <c r="B159" s="63" t="s">
        <v>283</v>
      </c>
      <c r="C159" s="36">
        <v>4301051653</v>
      </c>
      <c r="D159" s="723">
        <v>4607091386264</v>
      </c>
      <c r="E159" s="723"/>
      <c r="F159" s="62">
        <v>0.5</v>
      </c>
      <c r="G159" s="37">
        <v>6</v>
      </c>
      <c r="H159" s="62">
        <v>3</v>
      </c>
      <c r="I159" s="62">
        <v>3.258</v>
      </c>
      <c r="J159" s="37">
        <v>182</v>
      </c>
      <c r="K159" s="37" t="s">
        <v>83</v>
      </c>
      <c r="L159" s="37" t="s">
        <v>45</v>
      </c>
      <c r="M159" s="38" t="s">
        <v>115</v>
      </c>
      <c r="N159" s="38"/>
      <c r="O159" s="37">
        <v>31</v>
      </c>
      <c r="P159" s="8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725"/>
      <c r="R159" s="725"/>
      <c r="S159" s="725"/>
      <c r="T159" s="72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26" t="s">
        <v>284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35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2" t="s">
        <v>40</v>
      </c>
      <c r="Q160" s="733"/>
      <c r="R160" s="733"/>
      <c r="S160" s="733"/>
      <c r="T160" s="733"/>
      <c r="U160" s="733"/>
      <c r="V160" s="734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2" t="s">
        <v>40</v>
      </c>
      <c r="Q161" s="733"/>
      <c r="R161" s="733"/>
      <c r="S161" s="733"/>
      <c r="T161" s="733"/>
      <c r="U161" s="733"/>
      <c r="V161" s="734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27.75" customHeight="1" x14ac:dyDescent="0.2">
      <c r="A162" s="720" t="s">
        <v>285</v>
      </c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0"/>
      <c r="P162" s="720"/>
      <c r="Q162" s="720"/>
      <c r="R162" s="720"/>
      <c r="S162" s="720"/>
      <c r="T162" s="720"/>
      <c r="U162" s="720"/>
      <c r="V162" s="720"/>
      <c r="W162" s="720"/>
      <c r="X162" s="720"/>
      <c r="Y162" s="720"/>
      <c r="Z162" s="720"/>
      <c r="AA162" s="54"/>
      <c r="AB162" s="54"/>
      <c r="AC162" s="54"/>
    </row>
    <row r="163" spans="1:68" ht="16.5" customHeight="1" x14ac:dyDescent="0.25">
      <c r="A163" s="721" t="s">
        <v>286</v>
      </c>
      <c r="B163" s="721"/>
      <c r="C163" s="721"/>
      <c r="D163" s="721"/>
      <c r="E163" s="721"/>
      <c r="F163" s="721"/>
      <c r="G163" s="721"/>
      <c r="H163" s="721"/>
      <c r="I163" s="721"/>
      <c r="J163" s="721"/>
      <c r="K163" s="721"/>
      <c r="L163" s="721"/>
      <c r="M163" s="721"/>
      <c r="N163" s="721"/>
      <c r="O163" s="721"/>
      <c r="P163" s="721"/>
      <c r="Q163" s="721"/>
      <c r="R163" s="721"/>
      <c r="S163" s="721"/>
      <c r="T163" s="721"/>
      <c r="U163" s="721"/>
      <c r="V163" s="721"/>
      <c r="W163" s="721"/>
      <c r="X163" s="721"/>
      <c r="Y163" s="721"/>
      <c r="Z163" s="721"/>
      <c r="AA163" s="65"/>
      <c r="AB163" s="65"/>
      <c r="AC163" s="79"/>
    </row>
    <row r="164" spans="1:68" ht="14.25" customHeight="1" x14ac:dyDescent="0.25">
      <c r="A164" s="722" t="s">
        <v>148</v>
      </c>
      <c r="B164" s="722"/>
      <c r="C164" s="722"/>
      <c r="D164" s="722"/>
      <c r="E164" s="722"/>
      <c r="F164" s="722"/>
      <c r="G164" s="722"/>
      <c r="H164" s="722"/>
      <c r="I164" s="722"/>
      <c r="J164" s="722"/>
      <c r="K164" s="722"/>
      <c r="L164" s="722"/>
      <c r="M164" s="722"/>
      <c r="N164" s="722"/>
      <c r="O164" s="722"/>
      <c r="P164" s="722"/>
      <c r="Q164" s="722"/>
      <c r="R164" s="722"/>
      <c r="S164" s="722"/>
      <c r="T164" s="722"/>
      <c r="U164" s="722"/>
      <c r="V164" s="722"/>
      <c r="W164" s="722"/>
      <c r="X164" s="722"/>
      <c r="Y164" s="722"/>
      <c r="Z164" s="722"/>
      <c r="AA164" s="66"/>
      <c r="AB164" s="66"/>
      <c r="AC164" s="80"/>
    </row>
    <row r="165" spans="1:68" ht="27" customHeight="1" x14ac:dyDescent="0.25">
      <c r="A165" s="63" t="s">
        <v>287</v>
      </c>
      <c r="B165" s="63" t="s">
        <v>288</v>
      </c>
      <c r="C165" s="36">
        <v>4301020323</v>
      </c>
      <c r="D165" s="723">
        <v>4680115886223</v>
      </c>
      <c r="E165" s="723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163</v>
      </c>
      <c r="L165" s="37" t="s">
        <v>45</v>
      </c>
      <c r="M165" s="38" t="s">
        <v>82</v>
      </c>
      <c r="N165" s="38"/>
      <c r="O165" s="37">
        <v>40</v>
      </c>
      <c r="P165" s="8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725"/>
      <c r="R165" s="725"/>
      <c r="S165" s="725"/>
      <c r="T165" s="72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289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2" t="s">
        <v>40</v>
      </c>
      <c r="Q166" s="733"/>
      <c r="R166" s="733"/>
      <c r="S166" s="733"/>
      <c r="T166" s="733"/>
      <c r="U166" s="733"/>
      <c r="V166" s="734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735"/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6"/>
      <c r="P167" s="732" t="s">
        <v>40</v>
      </c>
      <c r="Q167" s="733"/>
      <c r="R167" s="733"/>
      <c r="S167" s="733"/>
      <c r="T167" s="733"/>
      <c r="U167" s="733"/>
      <c r="V167" s="734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722" t="s">
        <v>159</v>
      </c>
      <c r="B168" s="722"/>
      <c r="C168" s="722"/>
      <c r="D168" s="722"/>
      <c r="E168" s="722"/>
      <c r="F168" s="722"/>
      <c r="G168" s="722"/>
      <c r="H168" s="722"/>
      <c r="I168" s="722"/>
      <c r="J168" s="722"/>
      <c r="K168" s="722"/>
      <c r="L168" s="722"/>
      <c r="M168" s="722"/>
      <c r="N168" s="722"/>
      <c r="O168" s="722"/>
      <c r="P168" s="722"/>
      <c r="Q168" s="722"/>
      <c r="R168" s="722"/>
      <c r="S168" s="722"/>
      <c r="T168" s="722"/>
      <c r="U168" s="722"/>
      <c r="V168" s="722"/>
      <c r="W168" s="722"/>
      <c r="X168" s="722"/>
      <c r="Y168" s="722"/>
      <c r="Z168" s="722"/>
      <c r="AA168" s="66"/>
      <c r="AB168" s="66"/>
      <c r="AC168" s="80"/>
    </row>
    <row r="169" spans="1:68" ht="27" customHeight="1" x14ac:dyDescent="0.25">
      <c r="A169" s="63" t="s">
        <v>290</v>
      </c>
      <c r="B169" s="63" t="s">
        <v>291</v>
      </c>
      <c r="C169" s="36">
        <v>4301031191</v>
      </c>
      <c r="D169" s="723">
        <v>4680115880993</v>
      </c>
      <c r="E169" s="723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116</v>
      </c>
      <c r="L169" s="37" t="s">
        <v>45</v>
      </c>
      <c r="M169" s="38" t="s">
        <v>82</v>
      </c>
      <c r="N169" s="38"/>
      <c r="O169" s="37">
        <v>40</v>
      </c>
      <c r="P169" s="8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725"/>
      <c r="R169" s="725"/>
      <c r="S169" s="725"/>
      <c r="T169" s="72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292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293</v>
      </c>
      <c r="B170" s="63" t="s">
        <v>294</v>
      </c>
      <c r="C170" s="36">
        <v>4301031204</v>
      </c>
      <c r="D170" s="723">
        <v>4680115881761</v>
      </c>
      <c r="E170" s="723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116</v>
      </c>
      <c r="L170" s="37" t="s">
        <v>45</v>
      </c>
      <c r="M170" s="38" t="s">
        <v>82</v>
      </c>
      <c r="N170" s="38"/>
      <c r="O170" s="37">
        <v>40</v>
      </c>
      <c r="P170" s="8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725"/>
      <c r="R170" s="725"/>
      <c r="S170" s="725"/>
      <c r="T170" s="72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295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4301031201</v>
      </c>
      <c r="D171" s="723">
        <v>4680115881563</v>
      </c>
      <c r="E171" s="723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116</v>
      </c>
      <c r="L171" s="37" t="s">
        <v>45</v>
      </c>
      <c r="M171" s="38" t="s">
        <v>82</v>
      </c>
      <c r="N171" s="38"/>
      <c r="O171" s="37">
        <v>40</v>
      </c>
      <c r="P171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725"/>
      <c r="R171" s="725"/>
      <c r="S171" s="725"/>
      <c r="T171" s="72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298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4301031199</v>
      </c>
      <c r="D172" s="723">
        <v>4680115880986</v>
      </c>
      <c r="E172" s="723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163</v>
      </c>
      <c r="L172" s="37" t="s">
        <v>45</v>
      </c>
      <c r="M172" s="38" t="s">
        <v>82</v>
      </c>
      <c r="N172" s="38"/>
      <c r="O172" s="37">
        <v>40</v>
      </c>
      <c r="P172" s="8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725"/>
      <c r="R172" s="725"/>
      <c r="S172" s="725"/>
      <c r="T172" s="72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301</v>
      </c>
      <c r="B173" s="63" t="s">
        <v>302</v>
      </c>
      <c r="C173" s="36">
        <v>4301031205</v>
      </c>
      <c r="D173" s="723">
        <v>4680115881785</v>
      </c>
      <c r="E173" s="723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163</v>
      </c>
      <c r="L173" s="37" t="s">
        <v>45</v>
      </c>
      <c r="M173" s="38" t="s">
        <v>82</v>
      </c>
      <c r="N173" s="38"/>
      <c r="O173" s="37">
        <v>40</v>
      </c>
      <c r="P173" s="8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725"/>
      <c r="R173" s="725"/>
      <c r="S173" s="725"/>
      <c r="T173" s="726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303</v>
      </c>
      <c r="B174" s="63" t="s">
        <v>304</v>
      </c>
      <c r="C174" s="36">
        <v>4301031399</v>
      </c>
      <c r="D174" s="723">
        <v>4680115886537</v>
      </c>
      <c r="E174" s="723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163</v>
      </c>
      <c r="L174" s="37" t="s">
        <v>45</v>
      </c>
      <c r="M174" s="38" t="s">
        <v>82</v>
      </c>
      <c r="N174" s="38"/>
      <c r="O174" s="37">
        <v>40</v>
      </c>
      <c r="P174" s="80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725"/>
      <c r="R174" s="725"/>
      <c r="S174" s="725"/>
      <c r="T174" s="726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306</v>
      </c>
      <c r="B175" s="63" t="s">
        <v>307</v>
      </c>
      <c r="C175" s="36">
        <v>4301031202</v>
      </c>
      <c r="D175" s="723">
        <v>4680115881679</v>
      </c>
      <c r="E175" s="723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163</v>
      </c>
      <c r="L175" s="37" t="s">
        <v>45</v>
      </c>
      <c r="M175" s="38" t="s">
        <v>82</v>
      </c>
      <c r="N175" s="38"/>
      <c r="O175" s="37">
        <v>40</v>
      </c>
      <c r="P175" s="8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725"/>
      <c r="R175" s="725"/>
      <c r="S175" s="725"/>
      <c r="T175" s="726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298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308</v>
      </c>
      <c r="B176" s="63" t="s">
        <v>309</v>
      </c>
      <c r="C176" s="36">
        <v>4301031158</v>
      </c>
      <c r="D176" s="723">
        <v>4680115880191</v>
      </c>
      <c r="E176" s="723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83</v>
      </c>
      <c r="L176" s="37" t="s">
        <v>45</v>
      </c>
      <c r="M176" s="38" t="s">
        <v>82</v>
      </c>
      <c r="N176" s="38"/>
      <c r="O176" s="37">
        <v>40</v>
      </c>
      <c r="P176" s="8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725"/>
      <c r="R176" s="725"/>
      <c r="S176" s="725"/>
      <c r="T176" s="726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298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310</v>
      </c>
      <c r="B177" s="63" t="s">
        <v>311</v>
      </c>
      <c r="C177" s="36">
        <v>4301031245</v>
      </c>
      <c r="D177" s="723">
        <v>4680115883963</v>
      </c>
      <c r="E177" s="723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163</v>
      </c>
      <c r="L177" s="37" t="s">
        <v>45</v>
      </c>
      <c r="M177" s="38" t="s">
        <v>82</v>
      </c>
      <c r="N177" s="38"/>
      <c r="O177" s="37">
        <v>40</v>
      </c>
      <c r="P177" s="8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725"/>
      <c r="R177" s="725"/>
      <c r="S177" s="725"/>
      <c r="T177" s="726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312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735"/>
      <c r="B178" s="735"/>
      <c r="C178" s="735"/>
      <c r="D178" s="735"/>
      <c r="E178" s="735"/>
      <c r="F178" s="735"/>
      <c r="G178" s="735"/>
      <c r="H178" s="735"/>
      <c r="I178" s="735"/>
      <c r="J178" s="735"/>
      <c r="K178" s="735"/>
      <c r="L178" s="735"/>
      <c r="M178" s="735"/>
      <c r="N178" s="735"/>
      <c r="O178" s="736"/>
      <c r="P178" s="732" t="s">
        <v>40</v>
      </c>
      <c r="Q178" s="733"/>
      <c r="R178" s="733"/>
      <c r="S178" s="733"/>
      <c r="T178" s="733"/>
      <c r="U178" s="733"/>
      <c r="V178" s="734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735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2" t="s">
        <v>40</v>
      </c>
      <c r="Q179" s="733"/>
      <c r="R179" s="733"/>
      <c r="S179" s="733"/>
      <c r="T179" s="733"/>
      <c r="U179" s="733"/>
      <c r="V179" s="734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722" t="s">
        <v>99</v>
      </c>
      <c r="B180" s="722"/>
      <c r="C180" s="722"/>
      <c r="D180" s="722"/>
      <c r="E180" s="722"/>
      <c r="F180" s="722"/>
      <c r="G180" s="722"/>
      <c r="H180" s="722"/>
      <c r="I180" s="722"/>
      <c r="J180" s="722"/>
      <c r="K180" s="722"/>
      <c r="L180" s="722"/>
      <c r="M180" s="722"/>
      <c r="N180" s="722"/>
      <c r="O180" s="722"/>
      <c r="P180" s="722"/>
      <c r="Q180" s="722"/>
      <c r="R180" s="722"/>
      <c r="S180" s="722"/>
      <c r="T180" s="722"/>
      <c r="U180" s="722"/>
      <c r="V180" s="722"/>
      <c r="W180" s="722"/>
      <c r="X180" s="722"/>
      <c r="Y180" s="722"/>
      <c r="Z180" s="722"/>
      <c r="AA180" s="66"/>
      <c r="AB180" s="66"/>
      <c r="AC180" s="80"/>
    </row>
    <row r="181" spans="1:68" ht="27" customHeight="1" x14ac:dyDescent="0.25">
      <c r="A181" s="63" t="s">
        <v>313</v>
      </c>
      <c r="B181" s="63" t="s">
        <v>314</v>
      </c>
      <c r="C181" s="36">
        <v>4301032051</v>
      </c>
      <c r="D181" s="723">
        <v>4680115886742</v>
      </c>
      <c r="E181" s="72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319</v>
      </c>
      <c r="L181" s="37" t="s">
        <v>45</v>
      </c>
      <c r="M181" s="38" t="s">
        <v>318</v>
      </c>
      <c r="N181" s="38"/>
      <c r="O181" s="37">
        <v>90</v>
      </c>
      <c r="P181" s="812" t="s">
        <v>315</v>
      </c>
      <c r="Q181" s="725"/>
      <c r="R181" s="725"/>
      <c r="S181" s="725"/>
      <c r="T181" s="7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317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320</v>
      </c>
      <c r="B182" s="63" t="s">
        <v>321</v>
      </c>
      <c r="C182" s="36">
        <v>4301032052</v>
      </c>
      <c r="D182" s="723">
        <v>4680115886766</v>
      </c>
      <c r="E182" s="72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319</v>
      </c>
      <c r="L182" s="37" t="s">
        <v>45</v>
      </c>
      <c r="M182" s="38" t="s">
        <v>318</v>
      </c>
      <c r="N182" s="38"/>
      <c r="O182" s="37">
        <v>90</v>
      </c>
      <c r="P182" s="813" t="s">
        <v>322</v>
      </c>
      <c r="Q182" s="725"/>
      <c r="R182" s="725"/>
      <c r="S182" s="725"/>
      <c r="T182" s="7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317</v>
      </c>
      <c r="AC182" s="250" t="s">
        <v>316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323</v>
      </c>
      <c r="B183" s="63" t="s">
        <v>324</v>
      </c>
      <c r="C183" s="36">
        <v>4301032053</v>
      </c>
      <c r="D183" s="723">
        <v>4680115886780</v>
      </c>
      <c r="E183" s="723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319</v>
      </c>
      <c r="L183" s="37" t="s">
        <v>45</v>
      </c>
      <c r="M183" s="38" t="s">
        <v>318</v>
      </c>
      <c r="N183" s="38"/>
      <c r="O183" s="37">
        <v>60</v>
      </c>
      <c r="P183" s="814" t="s">
        <v>325</v>
      </c>
      <c r="Q183" s="725"/>
      <c r="R183" s="725"/>
      <c r="S183" s="725"/>
      <c r="T183" s="72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326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35"/>
      <c r="B184" s="735"/>
      <c r="C184" s="735"/>
      <c r="D184" s="735"/>
      <c r="E184" s="735"/>
      <c r="F184" s="735"/>
      <c r="G184" s="735"/>
      <c r="H184" s="735"/>
      <c r="I184" s="735"/>
      <c r="J184" s="735"/>
      <c r="K184" s="735"/>
      <c r="L184" s="735"/>
      <c r="M184" s="735"/>
      <c r="N184" s="735"/>
      <c r="O184" s="736"/>
      <c r="P184" s="732" t="s">
        <v>40</v>
      </c>
      <c r="Q184" s="733"/>
      <c r="R184" s="733"/>
      <c r="S184" s="733"/>
      <c r="T184" s="733"/>
      <c r="U184" s="733"/>
      <c r="V184" s="734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35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2" t="s">
        <v>40</v>
      </c>
      <c r="Q185" s="733"/>
      <c r="R185" s="733"/>
      <c r="S185" s="733"/>
      <c r="T185" s="733"/>
      <c r="U185" s="733"/>
      <c r="V185" s="734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722" t="s">
        <v>327</v>
      </c>
      <c r="B186" s="722"/>
      <c r="C186" s="722"/>
      <c r="D186" s="722"/>
      <c r="E186" s="722"/>
      <c r="F186" s="722"/>
      <c r="G186" s="722"/>
      <c r="H186" s="722"/>
      <c r="I186" s="722"/>
      <c r="J186" s="722"/>
      <c r="K186" s="722"/>
      <c r="L186" s="722"/>
      <c r="M186" s="722"/>
      <c r="N186" s="722"/>
      <c r="O186" s="722"/>
      <c r="P186" s="722"/>
      <c r="Q186" s="722"/>
      <c r="R186" s="722"/>
      <c r="S186" s="722"/>
      <c r="T186" s="722"/>
      <c r="U186" s="722"/>
      <c r="V186" s="722"/>
      <c r="W186" s="722"/>
      <c r="X186" s="722"/>
      <c r="Y186" s="722"/>
      <c r="Z186" s="722"/>
      <c r="AA186" s="66"/>
      <c r="AB186" s="66"/>
      <c r="AC186" s="80"/>
    </row>
    <row r="187" spans="1:68" ht="27" customHeight="1" x14ac:dyDescent="0.25">
      <c r="A187" s="63" t="s">
        <v>328</v>
      </c>
      <c r="B187" s="63" t="s">
        <v>329</v>
      </c>
      <c r="C187" s="36">
        <v>4301170013</v>
      </c>
      <c r="D187" s="723">
        <v>4680115886797</v>
      </c>
      <c r="E187" s="723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319</v>
      </c>
      <c r="L187" s="37" t="s">
        <v>45</v>
      </c>
      <c r="M187" s="38" t="s">
        <v>318</v>
      </c>
      <c r="N187" s="38"/>
      <c r="O187" s="37">
        <v>90</v>
      </c>
      <c r="P187" s="815" t="s">
        <v>330</v>
      </c>
      <c r="Q187" s="725"/>
      <c r="R187" s="725"/>
      <c r="S187" s="725"/>
      <c r="T187" s="7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317</v>
      </c>
      <c r="AC187" s="254" t="s">
        <v>316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35"/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6"/>
      <c r="P188" s="732" t="s">
        <v>40</v>
      </c>
      <c r="Q188" s="733"/>
      <c r="R188" s="733"/>
      <c r="S188" s="733"/>
      <c r="T188" s="733"/>
      <c r="U188" s="733"/>
      <c r="V188" s="734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735"/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6"/>
      <c r="P189" s="732" t="s">
        <v>40</v>
      </c>
      <c r="Q189" s="733"/>
      <c r="R189" s="733"/>
      <c r="S189" s="733"/>
      <c r="T189" s="733"/>
      <c r="U189" s="733"/>
      <c r="V189" s="734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721" t="s">
        <v>331</v>
      </c>
      <c r="B190" s="721"/>
      <c r="C190" s="721"/>
      <c r="D190" s="721"/>
      <c r="E190" s="721"/>
      <c r="F190" s="721"/>
      <c r="G190" s="721"/>
      <c r="H190" s="721"/>
      <c r="I190" s="721"/>
      <c r="J190" s="721"/>
      <c r="K190" s="721"/>
      <c r="L190" s="721"/>
      <c r="M190" s="721"/>
      <c r="N190" s="721"/>
      <c r="O190" s="721"/>
      <c r="P190" s="721"/>
      <c r="Q190" s="721"/>
      <c r="R190" s="721"/>
      <c r="S190" s="721"/>
      <c r="T190" s="721"/>
      <c r="U190" s="721"/>
      <c r="V190" s="721"/>
      <c r="W190" s="721"/>
      <c r="X190" s="721"/>
      <c r="Y190" s="721"/>
      <c r="Z190" s="721"/>
      <c r="AA190" s="65"/>
      <c r="AB190" s="65"/>
      <c r="AC190" s="79"/>
    </row>
    <row r="191" spans="1:68" ht="14.25" customHeight="1" x14ac:dyDescent="0.25">
      <c r="A191" s="722" t="s">
        <v>107</v>
      </c>
      <c r="B191" s="722"/>
      <c r="C191" s="722"/>
      <c r="D191" s="722"/>
      <c r="E191" s="722"/>
      <c r="F191" s="722"/>
      <c r="G191" s="722"/>
      <c r="H191" s="722"/>
      <c r="I191" s="722"/>
      <c r="J191" s="722"/>
      <c r="K191" s="722"/>
      <c r="L191" s="722"/>
      <c r="M191" s="722"/>
      <c r="N191" s="722"/>
      <c r="O191" s="722"/>
      <c r="P191" s="722"/>
      <c r="Q191" s="722"/>
      <c r="R191" s="722"/>
      <c r="S191" s="722"/>
      <c r="T191" s="722"/>
      <c r="U191" s="722"/>
      <c r="V191" s="722"/>
      <c r="W191" s="722"/>
      <c r="X191" s="722"/>
      <c r="Y191" s="722"/>
      <c r="Z191" s="722"/>
      <c r="AA191" s="66"/>
      <c r="AB191" s="66"/>
      <c r="AC191" s="80"/>
    </row>
    <row r="192" spans="1:68" ht="16.5" customHeight="1" x14ac:dyDescent="0.25">
      <c r="A192" s="63" t="s">
        <v>332</v>
      </c>
      <c r="B192" s="63" t="s">
        <v>333</v>
      </c>
      <c r="C192" s="36">
        <v>4301011450</v>
      </c>
      <c r="D192" s="723">
        <v>4680115881402</v>
      </c>
      <c r="E192" s="72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112</v>
      </c>
      <c r="L192" s="37" t="s">
        <v>45</v>
      </c>
      <c r="M192" s="38" t="s">
        <v>111</v>
      </c>
      <c r="N192" s="38"/>
      <c r="O192" s="37">
        <v>55</v>
      </c>
      <c r="P192" s="8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25"/>
      <c r="R192" s="725"/>
      <c r="S192" s="725"/>
      <c r="T192" s="72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334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335</v>
      </c>
      <c r="B193" s="63" t="s">
        <v>336</v>
      </c>
      <c r="C193" s="36">
        <v>4301011768</v>
      </c>
      <c r="D193" s="723">
        <v>4680115881396</v>
      </c>
      <c r="E193" s="723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83</v>
      </c>
      <c r="L193" s="37" t="s">
        <v>45</v>
      </c>
      <c r="M193" s="38" t="s">
        <v>111</v>
      </c>
      <c r="N193" s="38"/>
      <c r="O193" s="37">
        <v>55</v>
      </c>
      <c r="P19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25"/>
      <c r="R193" s="725"/>
      <c r="S193" s="725"/>
      <c r="T193" s="72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334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35"/>
      <c r="B194" s="735"/>
      <c r="C194" s="735"/>
      <c r="D194" s="735"/>
      <c r="E194" s="735"/>
      <c r="F194" s="735"/>
      <c r="G194" s="735"/>
      <c r="H194" s="735"/>
      <c r="I194" s="735"/>
      <c r="J194" s="735"/>
      <c r="K194" s="735"/>
      <c r="L194" s="735"/>
      <c r="M194" s="735"/>
      <c r="N194" s="735"/>
      <c r="O194" s="736"/>
      <c r="P194" s="732" t="s">
        <v>40</v>
      </c>
      <c r="Q194" s="733"/>
      <c r="R194" s="733"/>
      <c r="S194" s="733"/>
      <c r="T194" s="733"/>
      <c r="U194" s="733"/>
      <c r="V194" s="734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735"/>
      <c r="B195" s="735"/>
      <c r="C195" s="735"/>
      <c r="D195" s="735"/>
      <c r="E195" s="735"/>
      <c r="F195" s="735"/>
      <c r="G195" s="735"/>
      <c r="H195" s="735"/>
      <c r="I195" s="735"/>
      <c r="J195" s="735"/>
      <c r="K195" s="735"/>
      <c r="L195" s="735"/>
      <c r="M195" s="735"/>
      <c r="N195" s="735"/>
      <c r="O195" s="736"/>
      <c r="P195" s="732" t="s">
        <v>40</v>
      </c>
      <c r="Q195" s="733"/>
      <c r="R195" s="733"/>
      <c r="S195" s="733"/>
      <c r="T195" s="733"/>
      <c r="U195" s="733"/>
      <c r="V195" s="734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722" t="s">
        <v>148</v>
      </c>
      <c r="B196" s="722"/>
      <c r="C196" s="722"/>
      <c r="D196" s="722"/>
      <c r="E196" s="722"/>
      <c r="F196" s="722"/>
      <c r="G196" s="722"/>
      <c r="H196" s="722"/>
      <c r="I196" s="722"/>
      <c r="J196" s="722"/>
      <c r="K196" s="722"/>
      <c r="L196" s="722"/>
      <c r="M196" s="722"/>
      <c r="N196" s="722"/>
      <c r="O196" s="722"/>
      <c r="P196" s="722"/>
      <c r="Q196" s="722"/>
      <c r="R196" s="722"/>
      <c r="S196" s="722"/>
      <c r="T196" s="722"/>
      <c r="U196" s="722"/>
      <c r="V196" s="722"/>
      <c r="W196" s="722"/>
      <c r="X196" s="722"/>
      <c r="Y196" s="722"/>
      <c r="Z196" s="722"/>
      <c r="AA196" s="66"/>
      <c r="AB196" s="66"/>
      <c r="AC196" s="80"/>
    </row>
    <row r="197" spans="1:68" ht="16.5" customHeight="1" x14ac:dyDescent="0.25">
      <c r="A197" s="63" t="s">
        <v>337</v>
      </c>
      <c r="B197" s="63" t="s">
        <v>338</v>
      </c>
      <c r="C197" s="36">
        <v>4301020262</v>
      </c>
      <c r="D197" s="723">
        <v>4680115882935</v>
      </c>
      <c r="E197" s="723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112</v>
      </c>
      <c r="L197" s="37" t="s">
        <v>45</v>
      </c>
      <c r="M197" s="38" t="s">
        <v>115</v>
      </c>
      <c r="N197" s="38"/>
      <c r="O197" s="37">
        <v>50</v>
      </c>
      <c r="P197" s="8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25"/>
      <c r="R197" s="725"/>
      <c r="S197" s="725"/>
      <c r="T197" s="726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339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340</v>
      </c>
      <c r="B198" s="63" t="s">
        <v>341</v>
      </c>
      <c r="C198" s="36">
        <v>4301020220</v>
      </c>
      <c r="D198" s="723">
        <v>4680115880764</v>
      </c>
      <c r="E198" s="723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83</v>
      </c>
      <c r="L198" s="37" t="s">
        <v>45</v>
      </c>
      <c r="M198" s="38" t="s">
        <v>111</v>
      </c>
      <c r="N198" s="38"/>
      <c r="O198" s="37">
        <v>50</v>
      </c>
      <c r="P198" s="8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25"/>
      <c r="R198" s="725"/>
      <c r="S198" s="725"/>
      <c r="T198" s="726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339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735"/>
      <c r="B199" s="735"/>
      <c r="C199" s="735"/>
      <c r="D199" s="735"/>
      <c r="E199" s="735"/>
      <c r="F199" s="735"/>
      <c r="G199" s="735"/>
      <c r="H199" s="735"/>
      <c r="I199" s="735"/>
      <c r="J199" s="735"/>
      <c r="K199" s="735"/>
      <c r="L199" s="735"/>
      <c r="M199" s="735"/>
      <c r="N199" s="735"/>
      <c r="O199" s="736"/>
      <c r="P199" s="732" t="s">
        <v>40</v>
      </c>
      <c r="Q199" s="733"/>
      <c r="R199" s="733"/>
      <c r="S199" s="733"/>
      <c r="T199" s="733"/>
      <c r="U199" s="733"/>
      <c r="V199" s="734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735"/>
      <c r="B200" s="735"/>
      <c r="C200" s="735"/>
      <c r="D200" s="735"/>
      <c r="E200" s="735"/>
      <c r="F200" s="735"/>
      <c r="G200" s="735"/>
      <c r="H200" s="735"/>
      <c r="I200" s="735"/>
      <c r="J200" s="735"/>
      <c r="K200" s="735"/>
      <c r="L200" s="735"/>
      <c r="M200" s="735"/>
      <c r="N200" s="735"/>
      <c r="O200" s="736"/>
      <c r="P200" s="732" t="s">
        <v>40</v>
      </c>
      <c r="Q200" s="733"/>
      <c r="R200" s="733"/>
      <c r="S200" s="733"/>
      <c r="T200" s="733"/>
      <c r="U200" s="733"/>
      <c r="V200" s="734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722" t="s">
        <v>159</v>
      </c>
      <c r="B201" s="722"/>
      <c r="C201" s="722"/>
      <c r="D201" s="722"/>
      <c r="E201" s="722"/>
      <c r="F201" s="722"/>
      <c r="G201" s="722"/>
      <c r="H201" s="722"/>
      <c r="I201" s="722"/>
      <c r="J201" s="722"/>
      <c r="K201" s="722"/>
      <c r="L201" s="722"/>
      <c r="M201" s="722"/>
      <c r="N201" s="722"/>
      <c r="O201" s="722"/>
      <c r="P201" s="722"/>
      <c r="Q201" s="722"/>
      <c r="R201" s="722"/>
      <c r="S201" s="722"/>
      <c r="T201" s="722"/>
      <c r="U201" s="722"/>
      <c r="V201" s="722"/>
      <c r="W201" s="722"/>
      <c r="X201" s="722"/>
      <c r="Y201" s="722"/>
      <c r="Z201" s="722"/>
      <c r="AA201" s="66"/>
      <c r="AB201" s="66"/>
      <c r="AC201" s="80"/>
    </row>
    <row r="202" spans="1:68" ht="27" customHeight="1" x14ac:dyDescent="0.25">
      <c r="A202" s="63" t="s">
        <v>342</v>
      </c>
      <c r="B202" s="63" t="s">
        <v>343</v>
      </c>
      <c r="C202" s="36">
        <v>4301031224</v>
      </c>
      <c r="D202" s="723">
        <v>4680115882683</v>
      </c>
      <c r="E202" s="723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82</v>
      </c>
      <c r="N202" s="38"/>
      <c r="O202" s="37">
        <v>40</v>
      </c>
      <c r="P202" s="8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25"/>
      <c r="R202" s="725"/>
      <c r="S202" s="725"/>
      <c r="T202" s="7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344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345</v>
      </c>
      <c r="B203" s="63" t="s">
        <v>346</v>
      </c>
      <c r="C203" s="36">
        <v>4301031230</v>
      </c>
      <c r="D203" s="723">
        <v>4680115882690</v>
      </c>
      <c r="E203" s="723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116</v>
      </c>
      <c r="L203" s="37" t="s">
        <v>45</v>
      </c>
      <c r="M203" s="38" t="s">
        <v>82</v>
      </c>
      <c r="N203" s="38"/>
      <c r="O203" s="37">
        <v>40</v>
      </c>
      <c r="P203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25"/>
      <c r="R203" s="725"/>
      <c r="S203" s="725"/>
      <c r="T203" s="7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347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348</v>
      </c>
      <c r="B204" s="63" t="s">
        <v>349</v>
      </c>
      <c r="C204" s="36">
        <v>4301031220</v>
      </c>
      <c r="D204" s="723">
        <v>4680115882669</v>
      </c>
      <c r="E204" s="723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116</v>
      </c>
      <c r="L204" s="37" t="s">
        <v>45</v>
      </c>
      <c r="M204" s="38" t="s">
        <v>82</v>
      </c>
      <c r="N204" s="38"/>
      <c r="O204" s="37">
        <v>40</v>
      </c>
      <c r="P204" s="8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25"/>
      <c r="R204" s="725"/>
      <c r="S204" s="725"/>
      <c r="T204" s="7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350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351</v>
      </c>
      <c r="B205" s="63" t="s">
        <v>352</v>
      </c>
      <c r="C205" s="36">
        <v>4301031221</v>
      </c>
      <c r="D205" s="723">
        <v>4680115882676</v>
      </c>
      <c r="E205" s="723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116</v>
      </c>
      <c r="L205" s="37" t="s">
        <v>45</v>
      </c>
      <c r="M205" s="38" t="s">
        <v>82</v>
      </c>
      <c r="N205" s="38"/>
      <c r="O205" s="37">
        <v>40</v>
      </c>
      <c r="P205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25"/>
      <c r="R205" s="725"/>
      <c r="S205" s="725"/>
      <c r="T205" s="7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354</v>
      </c>
      <c r="B206" s="63" t="s">
        <v>355</v>
      </c>
      <c r="C206" s="36">
        <v>4301031223</v>
      </c>
      <c r="D206" s="723">
        <v>4680115884014</v>
      </c>
      <c r="E206" s="723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163</v>
      </c>
      <c r="L206" s="37" t="s">
        <v>45</v>
      </c>
      <c r="M206" s="38" t="s">
        <v>82</v>
      </c>
      <c r="N206" s="38"/>
      <c r="O206" s="37">
        <v>40</v>
      </c>
      <c r="P206" s="8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25"/>
      <c r="R206" s="725"/>
      <c r="S206" s="725"/>
      <c r="T206" s="7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356</v>
      </c>
      <c r="B207" s="63" t="s">
        <v>357</v>
      </c>
      <c r="C207" s="36">
        <v>4301031222</v>
      </c>
      <c r="D207" s="723">
        <v>4680115884007</v>
      </c>
      <c r="E207" s="723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163</v>
      </c>
      <c r="L207" s="37" t="s">
        <v>45</v>
      </c>
      <c r="M207" s="38" t="s">
        <v>82</v>
      </c>
      <c r="N207" s="38"/>
      <c r="O207" s="37">
        <v>40</v>
      </c>
      <c r="P207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25"/>
      <c r="R207" s="725"/>
      <c r="S207" s="725"/>
      <c r="T207" s="7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347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358</v>
      </c>
      <c r="B208" s="63" t="s">
        <v>359</v>
      </c>
      <c r="C208" s="36">
        <v>4301031229</v>
      </c>
      <c r="D208" s="723">
        <v>4680115884038</v>
      </c>
      <c r="E208" s="723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163</v>
      </c>
      <c r="L208" s="37" t="s">
        <v>45</v>
      </c>
      <c r="M208" s="38" t="s">
        <v>82</v>
      </c>
      <c r="N208" s="38"/>
      <c r="O208" s="37">
        <v>40</v>
      </c>
      <c r="P208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25"/>
      <c r="R208" s="725"/>
      <c r="S208" s="725"/>
      <c r="T208" s="7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350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360</v>
      </c>
      <c r="B209" s="63" t="s">
        <v>361</v>
      </c>
      <c r="C209" s="36">
        <v>4301031225</v>
      </c>
      <c r="D209" s="723">
        <v>4680115884021</v>
      </c>
      <c r="E209" s="723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163</v>
      </c>
      <c r="L209" s="37" t="s">
        <v>45</v>
      </c>
      <c r="M209" s="38" t="s">
        <v>82</v>
      </c>
      <c r="N209" s="38"/>
      <c r="O209" s="37">
        <v>40</v>
      </c>
      <c r="P209" s="8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25"/>
      <c r="R209" s="725"/>
      <c r="S209" s="725"/>
      <c r="T209" s="7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353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735"/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6"/>
      <c r="P210" s="732" t="s">
        <v>40</v>
      </c>
      <c r="Q210" s="733"/>
      <c r="R210" s="733"/>
      <c r="S210" s="733"/>
      <c r="T210" s="733"/>
      <c r="U210" s="733"/>
      <c r="V210" s="734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735"/>
      <c r="B211" s="735"/>
      <c r="C211" s="735"/>
      <c r="D211" s="735"/>
      <c r="E211" s="735"/>
      <c r="F211" s="735"/>
      <c r="G211" s="735"/>
      <c r="H211" s="735"/>
      <c r="I211" s="735"/>
      <c r="J211" s="735"/>
      <c r="K211" s="735"/>
      <c r="L211" s="735"/>
      <c r="M211" s="735"/>
      <c r="N211" s="735"/>
      <c r="O211" s="736"/>
      <c r="P211" s="732" t="s">
        <v>40</v>
      </c>
      <c r="Q211" s="733"/>
      <c r="R211" s="733"/>
      <c r="S211" s="733"/>
      <c r="T211" s="733"/>
      <c r="U211" s="733"/>
      <c r="V211" s="734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722" t="s">
        <v>78</v>
      </c>
      <c r="B212" s="722"/>
      <c r="C212" s="722"/>
      <c r="D212" s="722"/>
      <c r="E212" s="722"/>
      <c r="F212" s="722"/>
      <c r="G212" s="722"/>
      <c r="H212" s="722"/>
      <c r="I212" s="722"/>
      <c r="J212" s="722"/>
      <c r="K212" s="722"/>
      <c r="L212" s="722"/>
      <c r="M212" s="722"/>
      <c r="N212" s="722"/>
      <c r="O212" s="722"/>
      <c r="P212" s="722"/>
      <c r="Q212" s="722"/>
      <c r="R212" s="722"/>
      <c r="S212" s="722"/>
      <c r="T212" s="722"/>
      <c r="U212" s="722"/>
      <c r="V212" s="722"/>
      <c r="W212" s="722"/>
      <c r="X212" s="722"/>
      <c r="Y212" s="722"/>
      <c r="Z212" s="722"/>
      <c r="AA212" s="66"/>
      <c r="AB212" s="66"/>
      <c r="AC212" s="80"/>
    </row>
    <row r="213" spans="1:68" ht="27" customHeight="1" x14ac:dyDescent="0.25">
      <c r="A213" s="63" t="s">
        <v>362</v>
      </c>
      <c r="B213" s="63" t="s">
        <v>363</v>
      </c>
      <c r="C213" s="36">
        <v>4301051408</v>
      </c>
      <c r="D213" s="723">
        <v>4680115881594</v>
      </c>
      <c r="E213" s="723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112</v>
      </c>
      <c r="L213" s="37" t="s">
        <v>45</v>
      </c>
      <c r="M213" s="38" t="s">
        <v>115</v>
      </c>
      <c r="N213" s="38"/>
      <c r="O213" s="37">
        <v>40</v>
      </c>
      <c r="P213" s="8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25"/>
      <c r="R213" s="725"/>
      <c r="S213" s="725"/>
      <c r="T213" s="72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364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365</v>
      </c>
      <c r="B214" s="63" t="s">
        <v>366</v>
      </c>
      <c r="C214" s="36">
        <v>4301051411</v>
      </c>
      <c r="D214" s="723">
        <v>4680115881617</v>
      </c>
      <c r="E214" s="723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112</v>
      </c>
      <c r="L214" s="37" t="s">
        <v>45</v>
      </c>
      <c r="M214" s="38" t="s">
        <v>115</v>
      </c>
      <c r="N214" s="38"/>
      <c r="O214" s="37">
        <v>40</v>
      </c>
      <c r="P214" s="8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25"/>
      <c r="R214" s="725"/>
      <c r="S214" s="725"/>
      <c r="T214" s="72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368</v>
      </c>
      <c r="B215" s="63" t="s">
        <v>369</v>
      </c>
      <c r="C215" s="36">
        <v>4301051656</v>
      </c>
      <c r="D215" s="723">
        <v>4680115880573</v>
      </c>
      <c r="E215" s="723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112</v>
      </c>
      <c r="L215" s="37" t="s">
        <v>45</v>
      </c>
      <c r="M215" s="38" t="s">
        <v>115</v>
      </c>
      <c r="N215" s="38"/>
      <c r="O215" s="37">
        <v>45</v>
      </c>
      <c r="P215" s="8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25"/>
      <c r="R215" s="725"/>
      <c r="S215" s="725"/>
      <c r="T215" s="72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371</v>
      </c>
      <c r="B216" s="63" t="s">
        <v>372</v>
      </c>
      <c r="C216" s="36">
        <v>4301051407</v>
      </c>
      <c r="D216" s="723">
        <v>4680115882195</v>
      </c>
      <c r="E216" s="723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83</v>
      </c>
      <c r="L216" s="37" t="s">
        <v>45</v>
      </c>
      <c r="M216" s="38" t="s">
        <v>115</v>
      </c>
      <c r="N216" s="38"/>
      <c r="O216" s="37">
        <v>40</v>
      </c>
      <c r="P216" s="8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25"/>
      <c r="R216" s="725"/>
      <c r="S216" s="725"/>
      <c r="T216" s="72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364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373</v>
      </c>
      <c r="B217" s="63" t="s">
        <v>374</v>
      </c>
      <c r="C217" s="36">
        <v>4301051752</v>
      </c>
      <c r="D217" s="723">
        <v>4680115882607</v>
      </c>
      <c r="E217" s="723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83</v>
      </c>
      <c r="L217" s="37" t="s">
        <v>45</v>
      </c>
      <c r="M217" s="38" t="s">
        <v>144</v>
      </c>
      <c r="N217" s="38"/>
      <c r="O217" s="37">
        <v>45</v>
      </c>
      <c r="P217" s="8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25"/>
      <c r="R217" s="725"/>
      <c r="S217" s="725"/>
      <c r="T217" s="72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375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4301051666</v>
      </c>
      <c r="D218" s="723">
        <v>4680115880092</v>
      </c>
      <c r="E218" s="72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115</v>
      </c>
      <c r="N218" s="38"/>
      <c r="O218" s="37">
        <v>45</v>
      </c>
      <c r="P218" s="8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25"/>
      <c r="R218" s="725"/>
      <c r="S218" s="725"/>
      <c r="T218" s="72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370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4301051668</v>
      </c>
      <c r="D219" s="723">
        <v>4680115880221</v>
      </c>
      <c r="E219" s="72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115</v>
      </c>
      <c r="N219" s="38"/>
      <c r="O219" s="37">
        <v>45</v>
      </c>
      <c r="P219" s="8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25"/>
      <c r="R219" s="725"/>
      <c r="S219" s="725"/>
      <c r="T219" s="72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370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380</v>
      </c>
      <c r="B220" s="63" t="s">
        <v>381</v>
      </c>
      <c r="C220" s="36">
        <v>4301051945</v>
      </c>
      <c r="D220" s="723">
        <v>4680115880504</v>
      </c>
      <c r="E220" s="72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144</v>
      </c>
      <c r="N220" s="38"/>
      <c r="O220" s="37">
        <v>40</v>
      </c>
      <c r="P220" s="8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25"/>
      <c r="R220" s="725"/>
      <c r="S220" s="725"/>
      <c r="T220" s="7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382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383</v>
      </c>
      <c r="B221" s="63" t="s">
        <v>384</v>
      </c>
      <c r="C221" s="36">
        <v>4301051410</v>
      </c>
      <c r="D221" s="723">
        <v>4680115882164</v>
      </c>
      <c r="E221" s="723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83</v>
      </c>
      <c r="L221" s="37" t="s">
        <v>45</v>
      </c>
      <c r="M221" s="38" t="s">
        <v>115</v>
      </c>
      <c r="N221" s="38"/>
      <c r="O221" s="37">
        <v>40</v>
      </c>
      <c r="P221" s="8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25"/>
      <c r="R221" s="725"/>
      <c r="S221" s="725"/>
      <c r="T221" s="7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385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735"/>
      <c r="B222" s="735"/>
      <c r="C222" s="735"/>
      <c r="D222" s="735"/>
      <c r="E222" s="735"/>
      <c r="F222" s="735"/>
      <c r="G222" s="735"/>
      <c r="H222" s="735"/>
      <c r="I222" s="735"/>
      <c r="J222" s="735"/>
      <c r="K222" s="735"/>
      <c r="L222" s="735"/>
      <c r="M222" s="735"/>
      <c r="N222" s="735"/>
      <c r="O222" s="736"/>
      <c r="P222" s="732" t="s">
        <v>40</v>
      </c>
      <c r="Q222" s="733"/>
      <c r="R222" s="733"/>
      <c r="S222" s="733"/>
      <c r="T222" s="733"/>
      <c r="U222" s="733"/>
      <c r="V222" s="734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35"/>
      <c r="B223" s="735"/>
      <c r="C223" s="735"/>
      <c r="D223" s="735"/>
      <c r="E223" s="735"/>
      <c r="F223" s="735"/>
      <c r="G223" s="735"/>
      <c r="H223" s="735"/>
      <c r="I223" s="735"/>
      <c r="J223" s="735"/>
      <c r="K223" s="735"/>
      <c r="L223" s="735"/>
      <c r="M223" s="735"/>
      <c r="N223" s="735"/>
      <c r="O223" s="736"/>
      <c r="P223" s="732" t="s">
        <v>40</v>
      </c>
      <c r="Q223" s="733"/>
      <c r="R223" s="733"/>
      <c r="S223" s="733"/>
      <c r="T223" s="733"/>
      <c r="U223" s="733"/>
      <c r="V223" s="734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722" t="s">
        <v>185</v>
      </c>
      <c r="B224" s="722"/>
      <c r="C224" s="722"/>
      <c r="D224" s="722"/>
      <c r="E224" s="722"/>
      <c r="F224" s="722"/>
      <c r="G224" s="722"/>
      <c r="H224" s="722"/>
      <c r="I224" s="722"/>
      <c r="J224" s="722"/>
      <c r="K224" s="722"/>
      <c r="L224" s="722"/>
      <c r="M224" s="722"/>
      <c r="N224" s="722"/>
      <c r="O224" s="722"/>
      <c r="P224" s="722"/>
      <c r="Q224" s="722"/>
      <c r="R224" s="722"/>
      <c r="S224" s="722"/>
      <c r="T224" s="722"/>
      <c r="U224" s="722"/>
      <c r="V224" s="722"/>
      <c r="W224" s="722"/>
      <c r="X224" s="722"/>
      <c r="Y224" s="722"/>
      <c r="Z224" s="722"/>
      <c r="AA224" s="66"/>
      <c r="AB224" s="66"/>
      <c r="AC224" s="80"/>
    </row>
    <row r="225" spans="1:68" ht="27" customHeight="1" x14ac:dyDescent="0.25">
      <c r="A225" s="63" t="s">
        <v>386</v>
      </c>
      <c r="B225" s="63" t="s">
        <v>387</v>
      </c>
      <c r="C225" s="36">
        <v>4301060463</v>
      </c>
      <c r="D225" s="723">
        <v>4680115880818</v>
      </c>
      <c r="E225" s="723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144</v>
      </c>
      <c r="N225" s="38"/>
      <c r="O225" s="37">
        <v>40</v>
      </c>
      <c r="P225" s="8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725"/>
      <c r="R225" s="725"/>
      <c r="S225" s="725"/>
      <c r="T225" s="72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388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389</v>
      </c>
      <c r="B226" s="63" t="s">
        <v>390</v>
      </c>
      <c r="C226" s="36">
        <v>4301060389</v>
      </c>
      <c r="D226" s="723">
        <v>4680115880801</v>
      </c>
      <c r="E226" s="723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83</v>
      </c>
      <c r="L226" s="37" t="s">
        <v>45</v>
      </c>
      <c r="M226" s="38" t="s">
        <v>115</v>
      </c>
      <c r="N226" s="38"/>
      <c r="O226" s="37">
        <v>40</v>
      </c>
      <c r="P226" s="8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725"/>
      <c r="R226" s="725"/>
      <c r="S226" s="725"/>
      <c r="T226" s="726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391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735"/>
      <c r="B227" s="735"/>
      <c r="C227" s="735"/>
      <c r="D227" s="735"/>
      <c r="E227" s="735"/>
      <c r="F227" s="735"/>
      <c r="G227" s="735"/>
      <c r="H227" s="735"/>
      <c r="I227" s="735"/>
      <c r="J227" s="735"/>
      <c r="K227" s="735"/>
      <c r="L227" s="735"/>
      <c r="M227" s="735"/>
      <c r="N227" s="735"/>
      <c r="O227" s="736"/>
      <c r="P227" s="732" t="s">
        <v>40</v>
      </c>
      <c r="Q227" s="733"/>
      <c r="R227" s="733"/>
      <c r="S227" s="733"/>
      <c r="T227" s="733"/>
      <c r="U227" s="733"/>
      <c r="V227" s="734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735"/>
      <c r="B228" s="735"/>
      <c r="C228" s="735"/>
      <c r="D228" s="735"/>
      <c r="E228" s="735"/>
      <c r="F228" s="735"/>
      <c r="G228" s="735"/>
      <c r="H228" s="735"/>
      <c r="I228" s="735"/>
      <c r="J228" s="735"/>
      <c r="K228" s="735"/>
      <c r="L228" s="735"/>
      <c r="M228" s="735"/>
      <c r="N228" s="735"/>
      <c r="O228" s="736"/>
      <c r="P228" s="732" t="s">
        <v>40</v>
      </c>
      <c r="Q228" s="733"/>
      <c r="R228" s="733"/>
      <c r="S228" s="733"/>
      <c r="T228" s="733"/>
      <c r="U228" s="733"/>
      <c r="V228" s="734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721" t="s">
        <v>392</v>
      </c>
      <c r="B229" s="721"/>
      <c r="C229" s="721"/>
      <c r="D229" s="721"/>
      <c r="E229" s="721"/>
      <c r="F229" s="721"/>
      <c r="G229" s="721"/>
      <c r="H229" s="721"/>
      <c r="I229" s="721"/>
      <c r="J229" s="721"/>
      <c r="K229" s="721"/>
      <c r="L229" s="721"/>
      <c r="M229" s="721"/>
      <c r="N229" s="721"/>
      <c r="O229" s="721"/>
      <c r="P229" s="721"/>
      <c r="Q229" s="721"/>
      <c r="R229" s="721"/>
      <c r="S229" s="721"/>
      <c r="T229" s="721"/>
      <c r="U229" s="721"/>
      <c r="V229" s="721"/>
      <c r="W229" s="721"/>
      <c r="X229" s="721"/>
      <c r="Y229" s="721"/>
      <c r="Z229" s="721"/>
      <c r="AA229" s="65"/>
      <c r="AB229" s="65"/>
      <c r="AC229" s="79"/>
    </row>
    <row r="230" spans="1:68" ht="14.25" customHeight="1" x14ac:dyDescent="0.25">
      <c r="A230" s="722" t="s">
        <v>107</v>
      </c>
      <c r="B230" s="722"/>
      <c r="C230" s="722"/>
      <c r="D230" s="722"/>
      <c r="E230" s="722"/>
      <c r="F230" s="722"/>
      <c r="G230" s="722"/>
      <c r="H230" s="722"/>
      <c r="I230" s="722"/>
      <c r="J230" s="722"/>
      <c r="K230" s="722"/>
      <c r="L230" s="722"/>
      <c r="M230" s="722"/>
      <c r="N230" s="722"/>
      <c r="O230" s="722"/>
      <c r="P230" s="722"/>
      <c r="Q230" s="722"/>
      <c r="R230" s="722"/>
      <c r="S230" s="722"/>
      <c r="T230" s="722"/>
      <c r="U230" s="722"/>
      <c r="V230" s="722"/>
      <c r="W230" s="722"/>
      <c r="X230" s="722"/>
      <c r="Y230" s="722"/>
      <c r="Z230" s="722"/>
      <c r="AA230" s="66"/>
      <c r="AB230" s="66"/>
      <c r="AC230" s="80"/>
    </row>
    <row r="231" spans="1:68" ht="27" customHeight="1" x14ac:dyDescent="0.25">
      <c r="A231" s="63" t="s">
        <v>393</v>
      </c>
      <c r="B231" s="63" t="s">
        <v>394</v>
      </c>
      <c r="C231" s="36">
        <v>4301011826</v>
      </c>
      <c r="D231" s="723">
        <v>4680115884137</v>
      </c>
      <c r="E231" s="723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112</v>
      </c>
      <c r="L231" s="37" t="s">
        <v>45</v>
      </c>
      <c r="M231" s="38" t="s">
        <v>111</v>
      </c>
      <c r="N231" s="38"/>
      <c r="O231" s="37">
        <v>55</v>
      </c>
      <c r="P231" s="8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25"/>
      <c r="R231" s="725"/>
      <c r="S231" s="725"/>
      <c r="T231" s="72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395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393</v>
      </c>
      <c r="B232" s="63" t="s">
        <v>396</v>
      </c>
      <c r="C232" s="36">
        <v>4301011942</v>
      </c>
      <c r="D232" s="723">
        <v>4680115884137</v>
      </c>
      <c r="E232" s="723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112</v>
      </c>
      <c r="L232" s="37" t="s">
        <v>45</v>
      </c>
      <c r="M232" s="38" t="s">
        <v>398</v>
      </c>
      <c r="N232" s="38"/>
      <c r="O232" s="37">
        <v>55</v>
      </c>
      <c r="P232" s="8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25"/>
      <c r="R232" s="725"/>
      <c r="S232" s="725"/>
      <c r="T232" s="72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399</v>
      </c>
      <c r="B233" s="63" t="s">
        <v>400</v>
      </c>
      <c r="C233" s="36">
        <v>4301011724</v>
      </c>
      <c r="D233" s="723">
        <v>4680115884236</v>
      </c>
      <c r="E233" s="723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112</v>
      </c>
      <c r="L233" s="37" t="s">
        <v>45</v>
      </c>
      <c r="M233" s="38" t="s">
        <v>111</v>
      </c>
      <c r="N233" s="38"/>
      <c r="O233" s="37">
        <v>55</v>
      </c>
      <c r="P233" s="8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725"/>
      <c r="R233" s="725"/>
      <c r="S233" s="725"/>
      <c r="T233" s="72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401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402</v>
      </c>
      <c r="B234" s="63" t="s">
        <v>403</v>
      </c>
      <c r="C234" s="36">
        <v>4301011941</v>
      </c>
      <c r="D234" s="723">
        <v>4680115884175</v>
      </c>
      <c r="E234" s="723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112</v>
      </c>
      <c r="L234" s="37" t="s">
        <v>45</v>
      </c>
      <c r="M234" s="38" t="s">
        <v>398</v>
      </c>
      <c r="N234" s="38"/>
      <c r="O234" s="37">
        <v>55</v>
      </c>
      <c r="P234" s="84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25"/>
      <c r="R234" s="725"/>
      <c r="S234" s="725"/>
      <c r="T234" s="72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397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402</v>
      </c>
      <c r="B235" s="63" t="s">
        <v>404</v>
      </c>
      <c r="C235" s="36">
        <v>4301011721</v>
      </c>
      <c r="D235" s="723">
        <v>4680115884175</v>
      </c>
      <c r="E235" s="723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112</v>
      </c>
      <c r="L235" s="37" t="s">
        <v>45</v>
      </c>
      <c r="M235" s="38" t="s">
        <v>111</v>
      </c>
      <c r="N235" s="38"/>
      <c r="O235" s="37">
        <v>55</v>
      </c>
      <c r="P23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25"/>
      <c r="R235" s="725"/>
      <c r="S235" s="725"/>
      <c r="T235" s="72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405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406</v>
      </c>
      <c r="B236" s="63" t="s">
        <v>407</v>
      </c>
      <c r="C236" s="36">
        <v>4301011824</v>
      </c>
      <c r="D236" s="723">
        <v>4680115884144</v>
      </c>
      <c r="E236" s="723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116</v>
      </c>
      <c r="L236" s="37" t="s">
        <v>45</v>
      </c>
      <c r="M236" s="38" t="s">
        <v>111</v>
      </c>
      <c r="N236" s="38"/>
      <c r="O236" s="37">
        <v>55</v>
      </c>
      <c r="P236" s="8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725"/>
      <c r="R236" s="725"/>
      <c r="S236" s="725"/>
      <c r="T236" s="72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395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408</v>
      </c>
      <c r="B237" s="63" t="s">
        <v>409</v>
      </c>
      <c r="C237" s="36">
        <v>4301011726</v>
      </c>
      <c r="D237" s="723">
        <v>4680115884182</v>
      </c>
      <c r="E237" s="723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116</v>
      </c>
      <c r="L237" s="37" t="s">
        <v>45</v>
      </c>
      <c r="M237" s="38" t="s">
        <v>111</v>
      </c>
      <c r="N237" s="38"/>
      <c r="O237" s="37">
        <v>55</v>
      </c>
      <c r="P237" s="8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725"/>
      <c r="R237" s="725"/>
      <c r="S237" s="725"/>
      <c r="T237" s="72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401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410</v>
      </c>
      <c r="B238" s="63" t="s">
        <v>411</v>
      </c>
      <c r="C238" s="36">
        <v>4301011722</v>
      </c>
      <c r="D238" s="723">
        <v>4680115884205</v>
      </c>
      <c r="E238" s="723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116</v>
      </c>
      <c r="L238" s="37" t="s">
        <v>45</v>
      </c>
      <c r="M238" s="38" t="s">
        <v>111</v>
      </c>
      <c r="N238" s="38"/>
      <c r="O238" s="37">
        <v>55</v>
      </c>
      <c r="P238" s="8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725"/>
      <c r="R238" s="725"/>
      <c r="S238" s="725"/>
      <c r="T238" s="72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405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2" t="s">
        <v>40</v>
      </c>
      <c r="Q239" s="733"/>
      <c r="R239" s="733"/>
      <c r="S239" s="733"/>
      <c r="T239" s="733"/>
      <c r="U239" s="733"/>
      <c r="V239" s="734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35"/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6"/>
      <c r="P240" s="732" t="s">
        <v>40</v>
      </c>
      <c r="Q240" s="733"/>
      <c r="R240" s="733"/>
      <c r="S240" s="733"/>
      <c r="T240" s="733"/>
      <c r="U240" s="733"/>
      <c r="V240" s="734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722" t="s">
        <v>148</v>
      </c>
      <c r="B241" s="722"/>
      <c r="C241" s="722"/>
      <c r="D241" s="722"/>
      <c r="E241" s="722"/>
      <c r="F241" s="722"/>
      <c r="G241" s="722"/>
      <c r="H241" s="722"/>
      <c r="I241" s="722"/>
      <c r="J241" s="722"/>
      <c r="K241" s="722"/>
      <c r="L241" s="722"/>
      <c r="M241" s="722"/>
      <c r="N241" s="722"/>
      <c r="O241" s="722"/>
      <c r="P241" s="722"/>
      <c r="Q241" s="722"/>
      <c r="R241" s="722"/>
      <c r="S241" s="722"/>
      <c r="T241" s="722"/>
      <c r="U241" s="722"/>
      <c r="V241" s="722"/>
      <c r="W241" s="722"/>
      <c r="X241" s="722"/>
      <c r="Y241" s="722"/>
      <c r="Z241" s="722"/>
      <c r="AA241" s="66"/>
      <c r="AB241" s="66"/>
      <c r="AC241" s="80"/>
    </row>
    <row r="242" spans="1:68" ht="27" customHeight="1" x14ac:dyDescent="0.25">
      <c r="A242" s="63" t="s">
        <v>412</v>
      </c>
      <c r="B242" s="63" t="s">
        <v>413</v>
      </c>
      <c r="C242" s="36">
        <v>4301020377</v>
      </c>
      <c r="D242" s="723">
        <v>4680115885981</v>
      </c>
      <c r="E242" s="723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163</v>
      </c>
      <c r="L242" s="37" t="s">
        <v>45</v>
      </c>
      <c r="M242" s="38" t="s">
        <v>115</v>
      </c>
      <c r="N242" s="38"/>
      <c r="O242" s="37">
        <v>50</v>
      </c>
      <c r="P242" s="8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725"/>
      <c r="R242" s="725"/>
      <c r="S242" s="725"/>
      <c r="T242" s="7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414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412</v>
      </c>
      <c r="B243" s="63" t="s">
        <v>415</v>
      </c>
      <c r="C243" s="36">
        <v>4301020340</v>
      </c>
      <c r="D243" s="723">
        <v>4680115885721</v>
      </c>
      <c r="E243" s="723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163</v>
      </c>
      <c r="L243" s="37" t="s">
        <v>45</v>
      </c>
      <c r="M243" s="38" t="s">
        <v>115</v>
      </c>
      <c r="N243" s="38"/>
      <c r="O243" s="37">
        <v>50</v>
      </c>
      <c r="P243" s="84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725"/>
      <c r="R243" s="725"/>
      <c r="S243" s="725"/>
      <c r="T243" s="7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414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35"/>
      <c r="B244" s="735"/>
      <c r="C244" s="735"/>
      <c r="D244" s="735"/>
      <c r="E244" s="735"/>
      <c r="F244" s="735"/>
      <c r="G244" s="735"/>
      <c r="H244" s="735"/>
      <c r="I244" s="735"/>
      <c r="J244" s="735"/>
      <c r="K244" s="735"/>
      <c r="L244" s="735"/>
      <c r="M244" s="735"/>
      <c r="N244" s="735"/>
      <c r="O244" s="736"/>
      <c r="P244" s="732" t="s">
        <v>40</v>
      </c>
      <c r="Q244" s="733"/>
      <c r="R244" s="733"/>
      <c r="S244" s="733"/>
      <c r="T244" s="733"/>
      <c r="U244" s="733"/>
      <c r="V244" s="734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735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2" t="s">
        <v>40</v>
      </c>
      <c r="Q245" s="733"/>
      <c r="R245" s="733"/>
      <c r="S245" s="733"/>
      <c r="T245" s="733"/>
      <c r="U245" s="733"/>
      <c r="V245" s="734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722" t="s">
        <v>416</v>
      </c>
      <c r="B246" s="722"/>
      <c r="C246" s="722"/>
      <c r="D246" s="722"/>
      <c r="E246" s="722"/>
      <c r="F246" s="722"/>
      <c r="G246" s="722"/>
      <c r="H246" s="722"/>
      <c r="I246" s="722"/>
      <c r="J246" s="722"/>
      <c r="K246" s="722"/>
      <c r="L246" s="722"/>
      <c r="M246" s="722"/>
      <c r="N246" s="722"/>
      <c r="O246" s="722"/>
      <c r="P246" s="722"/>
      <c r="Q246" s="722"/>
      <c r="R246" s="722"/>
      <c r="S246" s="722"/>
      <c r="T246" s="722"/>
      <c r="U246" s="722"/>
      <c r="V246" s="722"/>
      <c r="W246" s="722"/>
      <c r="X246" s="722"/>
      <c r="Y246" s="722"/>
      <c r="Z246" s="722"/>
      <c r="AA246" s="66"/>
      <c r="AB246" s="66"/>
      <c r="AC246" s="80"/>
    </row>
    <row r="247" spans="1:68" ht="27" customHeight="1" x14ac:dyDescent="0.25">
      <c r="A247" s="63" t="s">
        <v>417</v>
      </c>
      <c r="B247" s="63" t="s">
        <v>418</v>
      </c>
      <c r="C247" s="36">
        <v>4301040361</v>
      </c>
      <c r="D247" s="723">
        <v>4680115886803</v>
      </c>
      <c r="E247" s="723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319</v>
      </c>
      <c r="L247" s="37" t="s">
        <v>45</v>
      </c>
      <c r="M247" s="38" t="s">
        <v>318</v>
      </c>
      <c r="N247" s="38"/>
      <c r="O247" s="37">
        <v>45</v>
      </c>
      <c r="P247" s="849" t="s">
        <v>419</v>
      </c>
      <c r="Q247" s="725"/>
      <c r="R247" s="725"/>
      <c r="S247" s="725"/>
      <c r="T247" s="72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420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35"/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6"/>
      <c r="P248" s="732" t="s">
        <v>40</v>
      </c>
      <c r="Q248" s="733"/>
      <c r="R248" s="733"/>
      <c r="S248" s="733"/>
      <c r="T248" s="733"/>
      <c r="U248" s="733"/>
      <c r="V248" s="734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735"/>
      <c r="B249" s="735"/>
      <c r="C249" s="735"/>
      <c r="D249" s="735"/>
      <c r="E249" s="735"/>
      <c r="F249" s="735"/>
      <c r="G249" s="735"/>
      <c r="H249" s="735"/>
      <c r="I249" s="735"/>
      <c r="J249" s="735"/>
      <c r="K249" s="735"/>
      <c r="L249" s="735"/>
      <c r="M249" s="735"/>
      <c r="N249" s="735"/>
      <c r="O249" s="736"/>
      <c r="P249" s="732" t="s">
        <v>40</v>
      </c>
      <c r="Q249" s="733"/>
      <c r="R249" s="733"/>
      <c r="S249" s="733"/>
      <c r="T249" s="733"/>
      <c r="U249" s="733"/>
      <c r="V249" s="734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722" t="s">
        <v>421</v>
      </c>
      <c r="B250" s="722"/>
      <c r="C250" s="722"/>
      <c r="D250" s="722"/>
      <c r="E250" s="722"/>
      <c r="F250" s="722"/>
      <c r="G250" s="722"/>
      <c r="H250" s="722"/>
      <c r="I250" s="722"/>
      <c r="J250" s="722"/>
      <c r="K250" s="722"/>
      <c r="L250" s="722"/>
      <c r="M250" s="722"/>
      <c r="N250" s="722"/>
      <c r="O250" s="722"/>
      <c r="P250" s="722"/>
      <c r="Q250" s="722"/>
      <c r="R250" s="722"/>
      <c r="S250" s="722"/>
      <c r="T250" s="722"/>
      <c r="U250" s="722"/>
      <c r="V250" s="722"/>
      <c r="W250" s="722"/>
      <c r="X250" s="722"/>
      <c r="Y250" s="722"/>
      <c r="Z250" s="722"/>
      <c r="AA250" s="66"/>
      <c r="AB250" s="66"/>
      <c r="AC250" s="80"/>
    </row>
    <row r="251" spans="1:68" ht="27" customHeight="1" x14ac:dyDescent="0.25">
      <c r="A251" s="63" t="s">
        <v>422</v>
      </c>
      <c r="B251" s="63" t="s">
        <v>423</v>
      </c>
      <c r="C251" s="36">
        <v>4301041004</v>
      </c>
      <c r="D251" s="723">
        <v>4680115886704</v>
      </c>
      <c r="E251" s="72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319</v>
      </c>
      <c r="L251" s="37" t="s">
        <v>45</v>
      </c>
      <c r="M251" s="38" t="s">
        <v>318</v>
      </c>
      <c r="N251" s="38"/>
      <c r="O251" s="37">
        <v>90</v>
      </c>
      <c r="P251" s="850" t="s">
        <v>424</v>
      </c>
      <c r="Q251" s="725"/>
      <c r="R251" s="725"/>
      <c r="S251" s="725"/>
      <c r="T251" s="7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317</v>
      </c>
      <c r="AC251" s="324" t="s">
        <v>425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426</v>
      </c>
      <c r="B252" s="63" t="s">
        <v>427</v>
      </c>
      <c r="C252" s="36">
        <v>4301041007</v>
      </c>
      <c r="D252" s="723">
        <v>4680115886735</v>
      </c>
      <c r="E252" s="723"/>
      <c r="F252" s="62">
        <v>0.05</v>
      </c>
      <c r="G252" s="37">
        <v>18</v>
      </c>
      <c r="H252" s="62">
        <v>0.9</v>
      </c>
      <c r="I252" s="62">
        <v>1.0900000000000001</v>
      </c>
      <c r="J252" s="37">
        <v>216</v>
      </c>
      <c r="K252" s="37" t="s">
        <v>319</v>
      </c>
      <c r="L252" s="37" t="s">
        <v>45</v>
      </c>
      <c r="M252" s="38" t="s">
        <v>318</v>
      </c>
      <c r="N252" s="38"/>
      <c r="O252" s="37">
        <v>90</v>
      </c>
      <c r="P252" s="851" t="s">
        <v>428</v>
      </c>
      <c r="Q252" s="725"/>
      <c r="R252" s="725"/>
      <c r="S252" s="725"/>
      <c r="T252" s="7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317</v>
      </c>
      <c r="AC252" s="326" t="s">
        <v>425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429</v>
      </c>
      <c r="B253" s="63" t="s">
        <v>430</v>
      </c>
      <c r="C253" s="36">
        <v>4301041006</v>
      </c>
      <c r="D253" s="723">
        <v>4680115886728</v>
      </c>
      <c r="E253" s="723"/>
      <c r="F253" s="62">
        <v>5.5E-2</v>
      </c>
      <c r="G253" s="37">
        <v>18</v>
      </c>
      <c r="H253" s="62">
        <v>0.99</v>
      </c>
      <c r="I253" s="62">
        <v>1.18</v>
      </c>
      <c r="J253" s="37">
        <v>216</v>
      </c>
      <c r="K253" s="37" t="s">
        <v>319</v>
      </c>
      <c r="L253" s="37" t="s">
        <v>45</v>
      </c>
      <c r="M253" s="38" t="s">
        <v>318</v>
      </c>
      <c r="N253" s="38"/>
      <c r="O253" s="37">
        <v>90</v>
      </c>
      <c r="P253" s="852" t="s">
        <v>431</v>
      </c>
      <c r="Q253" s="725"/>
      <c r="R253" s="725"/>
      <c r="S253" s="725"/>
      <c r="T253" s="7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317</v>
      </c>
      <c r="AC253" s="328" t="s">
        <v>425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432</v>
      </c>
      <c r="B254" s="63" t="s">
        <v>433</v>
      </c>
      <c r="C254" s="36">
        <v>4301041005</v>
      </c>
      <c r="D254" s="723">
        <v>4680115886711</v>
      </c>
      <c r="E254" s="723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319</v>
      </c>
      <c r="L254" s="37" t="s">
        <v>45</v>
      </c>
      <c r="M254" s="38" t="s">
        <v>318</v>
      </c>
      <c r="N254" s="38"/>
      <c r="O254" s="37">
        <v>90</v>
      </c>
      <c r="P254" s="853" t="s">
        <v>434</v>
      </c>
      <c r="Q254" s="725"/>
      <c r="R254" s="725"/>
      <c r="S254" s="725"/>
      <c r="T254" s="7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317</v>
      </c>
      <c r="AC254" s="330" t="s">
        <v>425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435</v>
      </c>
      <c r="B255" s="63" t="s">
        <v>436</v>
      </c>
      <c r="C255" s="36">
        <v>4301041003</v>
      </c>
      <c r="D255" s="723">
        <v>4680115886681</v>
      </c>
      <c r="E255" s="723"/>
      <c r="F255" s="62">
        <v>0.12</v>
      </c>
      <c r="G255" s="37">
        <v>18</v>
      </c>
      <c r="H255" s="62">
        <v>2.16</v>
      </c>
      <c r="I255" s="62">
        <v>2.35</v>
      </c>
      <c r="J255" s="37">
        <v>216</v>
      </c>
      <c r="K255" s="37" t="s">
        <v>319</v>
      </c>
      <c r="L255" s="37" t="s">
        <v>45</v>
      </c>
      <c r="M255" s="38" t="s">
        <v>318</v>
      </c>
      <c r="N255" s="38"/>
      <c r="O255" s="37">
        <v>90</v>
      </c>
      <c r="P255" s="854" t="s">
        <v>437</v>
      </c>
      <c r="Q255" s="725"/>
      <c r="R255" s="725"/>
      <c r="S255" s="725"/>
      <c r="T255" s="72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425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735"/>
      <c r="B256" s="735"/>
      <c r="C256" s="735"/>
      <c r="D256" s="735"/>
      <c r="E256" s="735"/>
      <c r="F256" s="735"/>
      <c r="G256" s="735"/>
      <c r="H256" s="735"/>
      <c r="I256" s="735"/>
      <c r="J256" s="735"/>
      <c r="K256" s="735"/>
      <c r="L256" s="735"/>
      <c r="M256" s="735"/>
      <c r="N256" s="735"/>
      <c r="O256" s="736"/>
      <c r="P256" s="732" t="s">
        <v>40</v>
      </c>
      <c r="Q256" s="733"/>
      <c r="R256" s="733"/>
      <c r="S256" s="733"/>
      <c r="T256" s="733"/>
      <c r="U256" s="733"/>
      <c r="V256" s="734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35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2" t="s">
        <v>40</v>
      </c>
      <c r="Q257" s="733"/>
      <c r="R257" s="733"/>
      <c r="S257" s="733"/>
      <c r="T257" s="733"/>
      <c r="U257" s="733"/>
      <c r="V257" s="734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721" t="s">
        <v>438</v>
      </c>
      <c r="B258" s="721"/>
      <c r="C258" s="721"/>
      <c r="D258" s="721"/>
      <c r="E258" s="721"/>
      <c r="F258" s="721"/>
      <c r="G258" s="721"/>
      <c r="H258" s="721"/>
      <c r="I258" s="721"/>
      <c r="J258" s="721"/>
      <c r="K258" s="721"/>
      <c r="L258" s="721"/>
      <c r="M258" s="721"/>
      <c r="N258" s="721"/>
      <c r="O258" s="721"/>
      <c r="P258" s="721"/>
      <c r="Q258" s="721"/>
      <c r="R258" s="721"/>
      <c r="S258" s="721"/>
      <c r="T258" s="721"/>
      <c r="U258" s="721"/>
      <c r="V258" s="721"/>
      <c r="W258" s="721"/>
      <c r="X258" s="721"/>
      <c r="Y258" s="721"/>
      <c r="Z258" s="721"/>
      <c r="AA258" s="65"/>
      <c r="AB258" s="65"/>
      <c r="AC258" s="79"/>
    </row>
    <row r="259" spans="1:68" ht="14.25" customHeight="1" x14ac:dyDescent="0.25">
      <c r="A259" s="722" t="s">
        <v>107</v>
      </c>
      <c r="B259" s="722"/>
      <c r="C259" s="722"/>
      <c r="D259" s="722"/>
      <c r="E259" s="722"/>
      <c r="F259" s="722"/>
      <c r="G259" s="722"/>
      <c r="H259" s="722"/>
      <c r="I259" s="722"/>
      <c r="J259" s="722"/>
      <c r="K259" s="722"/>
      <c r="L259" s="722"/>
      <c r="M259" s="722"/>
      <c r="N259" s="722"/>
      <c r="O259" s="722"/>
      <c r="P259" s="722"/>
      <c r="Q259" s="722"/>
      <c r="R259" s="722"/>
      <c r="S259" s="722"/>
      <c r="T259" s="722"/>
      <c r="U259" s="722"/>
      <c r="V259" s="722"/>
      <c r="W259" s="722"/>
      <c r="X259" s="722"/>
      <c r="Y259" s="722"/>
      <c r="Z259" s="722"/>
      <c r="AA259" s="66"/>
      <c r="AB259" s="66"/>
      <c r="AC259" s="80"/>
    </row>
    <row r="260" spans="1:68" ht="27" customHeight="1" x14ac:dyDescent="0.25">
      <c r="A260" s="63" t="s">
        <v>439</v>
      </c>
      <c r="B260" s="63" t="s">
        <v>440</v>
      </c>
      <c r="C260" s="36">
        <v>4301011855</v>
      </c>
      <c r="D260" s="723">
        <v>4680115885837</v>
      </c>
      <c r="E260" s="7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112</v>
      </c>
      <c r="L260" s="37" t="s">
        <v>45</v>
      </c>
      <c r="M260" s="38" t="s">
        <v>111</v>
      </c>
      <c r="N260" s="38"/>
      <c r="O260" s="37">
        <v>55</v>
      </c>
      <c r="P260" s="8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725"/>
      <c r="R260" s="725"/>
      <c r="S260" s="725"/>
      <c r="T260" s="726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441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442</v>
      </c>
      <c r="B261" s="63" t="s">
        <v>443</v>
      </c>
      <c r="C261" s="36">
        <v>4301011910</v>
      </c>
      <c r="D261" s="723">
        <v>4680115885806</v>
      </c>
      <c r="E261" s="723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112</v>
      </c>
      <c r="L261" s="37" t="s">
        <v>45</v>
      </c>
      <c r="M261" s="38" t="s">
        <v>398</v>
      </c>
      <c r="N261" s="38"/>
      <c r="O261" s="37">
        <v>55</v>
      </c>
      <c r="P261" s="85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725"/>
      <c r="R261" s="725"/>
      <c r="S261" s="725"/>
      <c r="T261" s="72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444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442</v>
      </c>
      <c r="B262" s="63" t="s">
        <v>445</v>
      </c>
      <c r="C262" s="36">
        <v>4301011850</v>
      </c>
      <c r="D262" s="723">
        <v>4680115885806</v>
      </c>
      <c r="E262" s="72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112</v>
      </c>
      <c r="L262" s="37" t="s">
        <v>45</v>
      </c>
      <c r="M262" s="38" t="s">
        <v>111</v>
      </c>
      <c r="N262" s="38"/>
      <c r="O262" s="37">
        <v>55</v>
      </c>
      <c r="P262" s="8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725"/>
      <c r="R262" s="725"/>
      <c r="S262" s="725"/>
      <c r="T262" s="72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446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447</v>
      </c>
      <c r="B263" s="63" t="s">
        <v>448</v>
      </c>
      <c r="C263" s="36">
        <v>4301011853</v>
      </c>
      <c r="D263" s="723">
        <v>4680115885851</v>
      </c>
      <c r="E263" s="723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112</v>
      </c>
      <c r="L263" s="37" t="s">
        <v>45</v>
      </c>
      <c r="M263" s="38" t="s">
        <v>111</v>
      </c>
      <c r="N263" s="38"/>
      <c r="O263" s="37">
        <v>55</v>
      </c>
      <c r="P263" s="85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725"/>
      <c r="R263" s="725"/>
      <c r="S263" s="725"/>
      <c r="T263" s="72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449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450</v>
      </c>
      <c r="B264" s="63" t="s">
        <v>451</v>
      </c>
      <c r="C264" s="36">
        <v>4301011852</v>
      </c>
      <c r="D264" s="723">
        <v>4680115885844</v>
      </c>
      <c r="E264" s="723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116</v>
      </c>
      <c r="L264" s="37" t="s">
        <v>45</v>
      </c>
      <c r="M264" s="38" t="s">
        <v>111</v>
      </c>
      <c r="N264" s="38"/>
      <c r="O264" s="37">
        <v>55</v>
      </c>
      <c r="P264" s="8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725"/>
      <c r="R264" s="725"/>
      <c r="S264" s="725"/>
      <c r="T264" s="72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452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453</v>
      </c>
      <c r="B265" s="63" t="s">
        <v>454</v>
      </c>
      <c r="C265" s="36">
        <v>4301011851</v>
      </c>
      <c r="D265" s="723">
        <v>4680115885820</v>
      </c>
      <c r="E265" s="723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116</v>
      </c>
      <c r="L265" s="37" t="s">
        <v>45</v>
      </c>
      <c r="M265" s="38" t="s">
        <v>111</v>
      </c>
      <c r="N265" s="38"/>
      <c r="O265" s="37">
        <v>55</v>
      </c>
      <c r="P265" s="8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725"/>
      <c r="R265" s="725"/>
      <c r="S265" s="725"/>
      <c r="T265" s="72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455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735"/>
      <c r="B266" s="735"/>
      <c r="C266" s="735"/>
      <c r="D266" s="735"/>
      <c r="E266" s="735"/>
      <c r="F266" s="735"/>
      <c r="G266" s="735"/>
      <c r="H266" s="735"/>
      <c r="I266" s="735"/>
      <c r="J266" s="735"/>
      <c r="K266" s="735"/>
      <c r="L266" s="735"/>
      <c r="M266" s="735"/>
      <c r="N266" s="735"/>
      <c r="O266" s="736"/>
      <c r="P266" s="732" t="s">
        <v>40</v>
      </c>
      <c r="Q266" s="733"/>
      <c r="R266" s="733"/>
      <c r="S266" s="733"/>
      <c r="T266" s="733"/>
      <c r="U266" s="733"/>
      <c r="V266" s="734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735"/>
      <c r="B267" s="735"/>
      <c r="C267" s="735"/>
      <c r="D267" s="735"/>
      <c r="E267" s="735"/>
      <c r="F267" s="735"/>
      <c r="G267" s="735"/>
      <c r="H267" s="735"/>
      <c r="I267" s="735"/>
      <c r="J267" s="735"/>
      <c r="K267" s="735"/>
      <c r="L267" s="735"/>
      <c r="M267" s="735"/>
      <c r="N267" s="735"/>
      <c r="O267" s="736"/>
      <c r="P267" s="732" t="s">
        <v>40</v>
      </c>
      <c r="Q267" s="733"/>
      <c r="R267" s="733"/>
      <c r="S267" s="733"/>
      <c r="T267" s="733"/>
      <c r="U267" s="733"/>
      <c r="V267" s="734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721" t="s">
        <v>456</v>
      </c>
      <c r="B268" s="721"/>
      <c r="C268" s="721"/>
      <c r="D268" s="721"/>
      <c r="E268" s="721"/>
      <c r="F268" s="721"/>
      <c r="G268" s="721"/>
      <c r="H268" s="721"/>
      <c r="I268" s="721"/>
      <c r="J268" s="721"/>
      <c r="K268" s="721"/>
      <c r="L268" s="721"/>
      <c r="M268" s="721"/>
      <c r="N268" s="721"/>
      <c r="O268" s="721"/>
      <c r="P268" s="721"/>
      <c r="Q268" s="721"/>
      <c r="R268" s="721"/>
      <c r="S268" s="721"/>
      <c r="T268" s="721"/>
      <c r="U268" s="721"/>
      <c r="V268" s="721"/>
      <c r="W268" s="721"/>
      <c r="X268" s="721"/>
      <c r="Y268" s="721"/>
      <c r="Z268" s="721"/>
      <c r="AA268" s="65"/>
      <c r="AB268" s="65"/>
      <c r="AC268" s="79"/>
    </row>
    <row r="269" spans="1:68" ht="14.25" customHeight="1" x14ac:dyDescent="0.25">
      <c r="A269" s="722" t="s">
        <v>107</v>
      </c>
      <c r="B269" s="722"/>
      <c r="C269" s="722"/>
      <c r="D269" s="722"/>
      <c r="E269" s="722"/>
      <c r="F269" s="722"/>
      <c r="G269" s="722"/>
      <c r="H269" s="722"/>
      <c r="I269" s="722"/>
      <c r="J269" s="722"/>
      <c r="K269" s="722"/>
      <c r="L269" s="722"/>
      <c r="M269" s="722"/>
      <c r="N269" s="722"/>
      <c r="O269" s="722"/>
      <c r="P269" s="722"/>
      <c r="Q269" s="722"/>
      <c r="R269" s="722"/>
      <c r="S269" s="722"/>
      <c r="T269" s="722"/>
      <c r="U269" s="722"/>
      <c r="V269" s="722"/>
      <c r="W269" s="722"/>
      <c r="X269" s="722"/>
      <c r="Y269" s="722"/>
      <c r="Z269" s="722"/>
      <c r="AA269" s="66"/>
      <c r="AB269" s="66"/>
      <c r="AC269" s="80"/>
    </row>
    <row r="270" spans="1:68" ht="27" customHeight="1" x14ac:dyDescent="0.25">
      <c r="A270" s="63" t="s">
        <v>457</v>
      </c>
      <c r="B270" s="63" t="s">
        <v>458</v>
      </c>
      <c r="C270" s="36">
        <v>4301011223</v>
      </c>
      <c r="D270" s="723">
        <v>4607091383423</v>
      </c>
      <c r="E270" s="723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112</v>
      </c>
      <c r="L270" s="37" t="s">
        <v>45</v>
      </c>
      <c r="M270" s="38" t="s">
        <v>115</v>
      </c>
      <c r="N270" s="38"/>
      <c r="O270" s="37">
        <v>35</v>
      </c>
      <c r="P270" s="8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25"/>
      <c r="R270" s="725"/>
      <c r="S270" s="725"/>
      <c r="T270" s="72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110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459</v>
      </c>
      <c r="B271" s="63" t="s">
        <v>460</v>
      </c>
      <c r="C271" s="36">
        <v>4301012099</v>
      </c>
      <c r="D271" s="723">
        <v>4680115885691</v>
      </c>
      <c r="E271" s="723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112</v>
      </c>
      <c r="L271" s="37" t="s">
        <v>45</v>
      </c>
      <c r="M271" s="38" t="s">
        <v>115</v>
      </c>
      <c r="N271" s="38"/>
      <c r="O271" s="37">
        <v>30</v>
      </c>
      <c r="P271" s="8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25"/>
      <c r="R271" s="725"/>
      <c r="S271" s="725"/>
      <c r="T271" s="72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461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462</v>
      </c>
      <c r="B272" s="63" t="s">
        <v>463</v>
      </c>
      <c r="C272" s="36">
        <v>4301012098</v>
      </c>
      <c r="D272" s="723">
        <v>4680115885660</v>
      </c>
      <c r="E272" s="723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112</v>
      </c>
      <c r="L272" s="37" t="s">
        <v>45</v>
      </c>
      <c r="M272" s="38" t="s">
        <v>115</v>
      </c>
      <c r="N272" s="38"/>
      <c r="O272" s="37">
        <v>35</v>
      </c>
      <c r="P272" s="8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25"/>
      <c r="R272" s="725"/>
      <c r="S272" s="725"/>
      <c r="T272" s="72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464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465</v>
      </c>
      <c r="B273" s="63" t="s">
        <v>466</v>
      </c>
      <c r="C273" s="36">
        <v>4301012176</v>
      </c>
      <c r="D273" s="723">
        <v>4680115886773</v>
      </c>
      <c r="E273" s="723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112</v>
      </c>
      <c r="L273" s="37" t="s">
        <v>45</v>
      </c>
      <c r="M273" s="38" t="s">
        <v>111</v>
      </c>
      <c r="N273" s="38"/>
      <c r="O273" s="37">
        <v>31</v>
      </c>
      <c r="P273" s="864" t="s">
        <v>467</v>
      </c>
      <c r="Q273" s="725"/>
      <c r="R273" s="725"/>
      <c r="S273" s="725"/>
      <c r="T273" s="72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468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2" t="s">
        <v>40</v>
      </c>
      <c r="Q274" s="733"/>
      <c r="R274" s="733"/>
      <c r="S274" s="733"/>
      <c r="T274" s="733"/>
      <c r="U274" s="733"/>
      <c r="V274" s="734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35"/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6"/>
      <c r="P275" s="732" t="s">
        <v>40</v>
      </c>
      <c r="Q275" s="733"/>
      <c r="R275" s="733"/>
      <c r="S275" s="733"/>
      <c r="T275" s="733"/>
      <c r="U275" s="733"/>
      <c r="V275" s="734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721" t="s">
        <v>469</v>
      </c>
      <c r="B276" s="721"/>
      <c r="C276" s="721"/>
      <c r="D276" s="721"/>
      <c r="E276" s="721"/>
      <c r="F276" s="721"/>
      <c r="G276" s="721"/>
      <c r="H276" s="721"/>
      <c r="I276" s="721"/>
      <c r="J276" s="721"/>
      <c r="K276" s="721"/>
      <c r="L276" s="721"/>
      <c r="M276" s="721"/>
      <c r="N276" s="721"/>
      <c r="O276" s="721"/>
      <c r="P276" s="721"/>
      <c r="Q276" s="721"/>
      <c r="R276" s="721"/>
      <c r="S276" s="721"/>
      <c r="T276" s="721"/>
      <c r="U276" s="721"/>
      <c r="V276" s="721"/>
      <c r="W276" s="721"/>
      <c r="X276" s="721"/>
      <c r="Y276" s="721"/>
      <c r="Z276" s="721"/>
      <c r="AA276" s="65"/>
      <c r="AB276" s="65"/>
      <c r="AC276" s="79"/>
    </row>
    <row r="277" spans="1:68" ht="14.25" customHeight="1" x14ac:dyDescent="0.25">
      <c r="A277" s="722" t="s">
        <v>78</v>
      </c>
      <c r="B277" s="722"/>
      <c r="C277" s="722"/>
      <c r="D277" s="722"/>
      <c r="E277" s="722"/>
      <c r="F277" s="722"/>
      <c r="G277" s="722"/>
      <c r="H277" s="722"/>
      <c r="I277" s="722"/>
      <c r="J277" s="722"/>
      <c r="K277" s="722"/>
      <c r="L277" s="722"/>
      <c r="M277" s="722"/>
      <c r="N277" s="722"/>
      <c r="O277" s="722"/>
      <c r="P277" s="722"/>
      <c r="Q277" s="722"/>
      <c r="R277" s="722"/>
      <c r="S277" s="722"/>
      <c r="T277" s="722"/>
      <c r="U277" s="722"/>
      <c r="V277" s="722"/>
      <c r="W277" s="722"/>
      <c r="X277" s="722"/>
      <c r="Y277" s="722"/>
      <c r="Z277" s="722"/>
      <c r="AA277" s="66"/>
      <c r="AB277" s="66"/>
      <c r="AC277" s="80"/>
    </row>
    <row r="278" spans="1:68" ht="27" customHeight="1" x14ac:dyDescent="0.25">
      <c r="A278" s="63" t="s">
        <v>470</v>
      </c>
      <c r="B278" s="63" t="s">
        <v>471</v>
      </c>
      <c r="C278" s="36">
        <v>4301051893</v>
      </c>
      <c r="D278" s="723">
        <v>4680115886186</v>
      </c>
      <c r="E278" s="723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115</v>
      </c>
      <c r="N278" s="38"/>
      <c r="O278" s="37">
        <v>45</v>
      </c>
      <c r="P278" s="8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25"/>
      <c r="R278" s="725"/>
      <c r="S278" s="725"/>
      <c r="T278" s="72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472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473</v>
      </c>
      <c r="B279" s="63" t="s">
        <v>474</v>
      </c>
      <c r="C279" s="36">
        <v>4301051795</v>
      </c>
      <c r="D279" s="723">
        <v>4680115881228</v>
      </c>
      <c r="E279" s="723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144</v>
      </c>
      <c r="N279" s="38"/>
      <c r="O279" s="37">
        <v>40</v>
      </c>
      <c r="P279" s="8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25"/>
      <c r="R279" s="725"/>
      <c r="S279" s="725"/>
      <c r="T279" s="72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475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476</v>
      </c>
      <c r="B280" s="63" t="s">
        <v>477</v>
      </c>
      <c r="C280" s="36">
        <v>4301051388</v>
      </c>
      <c r="D280" s="723">
        <v>4680115881211</v>
      </c>
      <c r="E280" s="723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134</v>
      </c>
      <c r="M280" s="38" t="s">
        <v>115</v>
      </c>
      <c r="N280" s="38"/>
      <c r="O280" s="37">
        <v>45</v>
      </c>
      <c r="P280" s="86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25"/>
      <c r="R280" s="725"/>
      <c r="S280" s="725"/>
      <c r="T280" s="72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478</v>
      </c>
      <c r="AG280" s="78"/>
      <c r="AJ280" s="84" t="s">
        <v>135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479</v>
      </c>
      <c r="B281" s="63" t="s">
        <v>480</v>
      </c>
      <c r="C281" s="36">
        <v>4301051386</v>
      </c>
      <c r="D281" s="723">
        <v>4680115881020</v>
      </c>
      <c r="E281" s="723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116</v>
      </c>
      <c r="L281" s="37" t="s">
        <v>45</v>
      </c>
      <c r="M281" s="38" t="s">
        <v>115</v>
      </c>
      <c r="N281" s="38"/>
      <c r="O281" s="37">
        <v>45</v>
      </c>
      <c r="P281" s="86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25"/>
      <c r="R281" s="725"/>
      <c r="S281" s="725"/>
      <c r="T281" s="72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60" t="s">
        <v>472</v>
      </c>
      <c r="AG281" s="78"/>
      <c r="AJ281" s="84" t="s">
        <v>45</v>
      </c>
      <c r="AK281" s="84">
        <v>0</v>
      </c>
      <c r="BB281" s="361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35"/>
      <c r="B282" s="735"/>
      <c r="C282" s="735"/>
      <c r="D282" s="735"/>
      <c r="E282" s="735"/>
      <c r="F282" s="735"/>
      <c r="G282" s="735"/>
      <c r="H282" s="735"/>
      <c r="I282" s="735"/>
      <c r="J282" s="735"/>
      <c r="K282" s="735"/>
      <c r="L282" s="735"/>
      <c r="M282" s="735"/>
      <c r="N282" s="735"/>
      <c r="O282" s="736"/>
      <c r="P282" s="732" t="s">
        <v>40</v>
      </c>
      <c r="Q282" s="733"/>
      <c r="R282" s="733"/>
      <c r="S282" s="733"/>
      <c r="T282" s="733"/>
      <c r="U282" s="733"/>
      <c r="V282" s="734"/>
      <c r="W282" s="42" t="s">
        <v>39</v>
      </c>
      <c r="X282" s="43">
        <f>IFERROR(X278/H278,"0")+IFERROR(X279/H279,"0")+IFERROR(X280/H280,"0")+IFERROR(X281/H281,"0")</f>
        <v>0</v>
      </c>
      <c r="Y282" s="43">
        <f>IFERROR(Y278/H278,"0")+IFERROR(Y279/H279,"0")+IFERROR(Y280/H280,"0")+IFERROR(Y281/H281,"0")</f>
        <v>0</v>
      </c>
      <c r="Z282" s="43">
        <f>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35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2" t="s">
        <v>40</v>
      </c>
      <c r="Q283" s="733"/>
      <c r="R283" s="733"/>
      <c r="S283" s="733"/>
      <c r="T283" s="733"/>
      <c r="U283" s="733"/>
      <c r="V283" s="734"/>
      <c r="W283" s="42" t="s">
        <v>0</v>
      </c>
      <c r="X283" s="43">
        <f>IFERROR(SUM(X278:X281),"0")</f>
        <v>0</v>
      </c>
      <c r="Y283" s="43">
        <f>IFERROR(SUM(Y278:Y281),"0")</f>
        <v>0</v>
      </c>
      <c r="Z283" s="42"/>
      <c r="AA283" s="67"/>
      <c r="AB283" s="67"/>
      <c r="AC283" s="67"/>
    </row>
    <row r="284" spans="1:68" ht="16.5" customHeight="1" x14ac:dyDescent="0.25">
      <c r="A284" s="721" t="s">
        <v>481</v>
      </c>
      <c r="B284" s="721"/>
      <c r="C284" s="721"/>
      <c r="D284" s="721"/>
      <c r="E284" s="721"/>
      <c r="F284" s="721"/>
      <c r="G284" s="721"/>
      <c r="H284" s="721"/>
      <c r="I284" s="721"/>
      <c r="J284" s="721"/>
      <c r="K284" s="721"/>
      <c r="L284" s="721"/>
      <c r="M284" s="721"/>
      <c r="N284" s="721"/>
      <c r="O284" s="721"/>
      <c r="P284" s="721"/>
      <c r="Q284" s="721"/>
      <c r="R284" s="721"/>
      <c r="S284" s="721"/>
      <c r="T284" s="721"/>
      <c r="U284" s="721"/>
      <c r="V284" s="721"/>
      <c r="W284" s="721"/>
      <c r="X284" s="721"/>
      <c r="Y284" s="721"/>
      <c r="Z284" s="721"/>
      <c r="AA284" s="65"/>
      <c r="AB284" s="65"/>
      <c r="AC284" s="79"/>
    </row>
    <row r="285" spans="1:68" ht="14.25" customHeight="1" x14ac:dyDescent="0.25">
      <c r="A285" s="722" t="s">
        <v>159</v>
      </c>
      <c r="B285" s="722"/>
      <c r="C285" s="722"/>
      <c r="D285" s="722"/>
      <c r="E285" s="722"/>
      <c r="F285" s="722"/>
      <c r="G285" s="722"/>
      <c r="H285" s="722"/>
      <c r="I285" s="722"/>
      <c r="J285" s="722"/>
      <c r="K285" s="722"/>
      <c r="L285" s="722"/>
      <c r="M285" s="722"/>
      <c r="N285" s="722"/>
      <c r="O285" s="722"/>
      <c r="P285" s="722"/>
      <c r="Q285" s="722"/>
      <c r="R285" s="722"/>
      <c r="S285" s="722"/>
      <c r="T285" s="722"/>
      <c r="U285" s="722"/>
      <c r="V285" s="722"/>
      <c r="W285" s="722"/>
      <c r="X285" s="722"/>
      <c r="Y285" s="722"/>
      <c r="Z285" s="722"/>
      <c r="AA285" s="66"/>
      <c r="AB285" s="66"/>
      <c r="AC285" s="80"/>
    </row>
    <row r="286" spans="1:68" ht="27" customHeight="1" x14ac:dyDescent="0.25">
      <c r="A286" s="63" t="s">
        <v>482</v>
      </c>
      <c r="B286" s="63" t="s">
        <v>483</v>
      </c>
      <c r="C286" s="36">
        <v>4301031307</v>
      </c>
      <c r="D286" s="723">
        <v>4680115880344</v>
      </c>
      <c r="E286" s="723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163</v>
      </c>
      <c r="L286" s="37" t="s">
        <v>45</v>
      </c>
      <c r="M286" s="38" t="s">
        <v>82</v>
      </c>
      <c r="N286" s="38"/>
      <c r="O286" s="37">
        <v>40</v>
      </c>
      <c r="P286" s="8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25"/>
      <c r="R286" s="725"/>
      <c r="S286" s="725"/>
      <c r="T286" s="726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62" t="s">
        <v>484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35"/>
      <c r="B287" s="735"/>
      <c r="C287" s="735"/>
      <c r="D287" s="735"/>
      <c r="E287" s="735"/>
      <c r="F287" s="735"/>
      <c r="G287" s="735"/>
      <c r="H287" s="735"/>
      <c r="I287" s="735"/>
      <c r="J287" s="735"/>
      <c r="K287" s="735"/>
      <c r="L287" s="735"/>
      <c r="M287" s="735"/>
      <c r="N287" s="735"/>
      <c r="O287" s="736"/>
      <c r="P287" s="732" t="s">
        <v>40</v>
      </c>
      <c r="Q287" s="733"/>
      <c r="R287" s="733"/>
      <c r="S287" s="733"/>
      <c r="T287" s="733"/>
      <c r="U287" s="733"/>
      <c r="V287" s="734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35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2" t="s">
        <v>40</v>
      </c>
      <c r="Q288" s="733"/>
      <c r="R288" s="733"/>
      <c r="S288" s="733"/>
      <c r="T288" s="733"/>
      <c r="U288" s="733"/>
      <c r="V288" s="734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22" t="s">
        <v>78</v>
      </c>
      <c r="B289" s="722"/>
      <c r="C289" s="722"/>
      <c r="D289" s="722"/>
      <c r="E289" s="722"/>
      <c r="F289" s="722"/>
      <c r="G289" s="722"/>
      <c r="H289" s="722"/>
      <c r="I289" s="722"/>
      <c r="J289" s="722"/>
      <c r="K289" s="722"/>
      <c r="L289" s="722"/>
      <c r="M289" s="722"/>
      <c r="N289" s="722"/>
      <c r="O289" s="722"/>
      <c r="P289" s="722"/>
      <c r="Q289" s="722"/>
      <c r="R289" s="722"/>
      <c r="S289" s="722"/>
      <c r="T289" s="722"/>
      <c r="U289" s="722"/>
      <c r="V289" s="722"/>
      <c r="W289" s="722"/>
      <c r="X289" s="722"/>
      <c r="Y289" s="722"/>
      <c r="Z289" s="722"/>
      <c r="AA289" s="66"/>
      <c r="AB289" s="66"/>
      <c r="AC289" s="80"/>
    </row>
    <row r="290" spans="1:68" ht="27" customHeight="1" x14ac:dyDescent="0.25">
      <c r="A290" s="63" t="s">
        <v>485</v>
      </c>
      <c r="B290" s="63" t="s">
        <v>486</v>
      </c>
      <c r="C290" s="36">
        <v>4301051782</v>
      </c>
      <c r="D290" s="723">
        <v>4680115884618</v>
      </c>
      <c r="E290" s="723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116</v>
      </c>
      <c r="L290" s="37" t="s">
        <v>45</v>
      </c>
      <c r="M290" s="38" t="s">
        <v>115</v>
      </c>
      <c r="N290" s="38"/>
      <c r="O290" s="37">
        <v>45</v>
      </c>
      <c r="P290" s="87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25"/>
      <c r="R290" s="725"/>
      <c r="S290" s="725"/>
      <c r="T290" s="7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64" t="s">
        <v>487</v>
      </c>
      <c r="AG290" s="78"/>
      <c r="AJ290" s="84" t="s">
        <v>45</v>
      </c>
      <c r="AK290" s="84">
        <v>0</v>
      </c>
      <c r="BB290" s="36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35"/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6"/>
      <c r="P291" s="732" t="s">
        <v>40</v>
      </c>
      <c r="Q291" s="733"/>
      <c r="R291" s="733"/>
      <c r="S291" s="733"/>
      <c r="T291" s="733"/>
      <c r="U291" s="733"/>
      <c r="V291" s="734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35"/>
      <c r="B292" s="735"/>
      <c r="C292" s="735"/>
      <c r="D292" s="735"/>
      <c r="E292" s="735"/>
      <c r="F292" s="735"/>
      <c r="G292" s="735"/>
      <c r="H292" s="735"/>
      <c r="I292" s="735"/>
      <c r="J292" s="735"/>
      <c r="K292" s="735"/>
      <c r="L292" s="735"/>
      <c r="M292" s="735"/>
      <c r="N292" s="735"/>
      <c r="O292" s="736"/>
      <c r="P292" s="732" t="s">
        <v>40</v>
      </c>
      <c r="Q292" s="733"/>
      <c r="R292" s="733"/>
      <c r="S292" s="733"/>
      <c r="T292" s="733"/>
      <c r="U292" s="733"/>
      <c r="V292" s="734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721" t="s">
        <v>488</v>
      </c>
      <c r="B293" s="721"/>
      <c r="C293" s="721"/>
      <c r="D293" s="721"/>
      <c r="E293" s="721"/>
      <c r="F293" s="721"/>
      <c r="G293" s="721"/>
      <c r="H293" s="721"/>
      <c r="I293" s="721"/>
      <c r="J293" s="721"/>
      <c r="K293" s="721"/>
      <c r="L293" s="721"/>
      <c r="M293" s="721"/>
      <c r="N293" s="721"/>
      <c r="O293" s="721"/>
      <c r="P293" s="721"/>
      <c r="Q293" s="721"/>
      <c r="R293" s="721"/>
      <c r="S293" s="721"/>
      <c r="T293" s="721"/>
      <c r="U293" s="721"/>
      <c r="V293" s="721"/>
      <c r="W293" s="721"/>
      <c r="X293" s="721"/>
      <c r="Y293" s="721"/>
      <c r="Z293" s="721"/>
      <c r="AA293" s="65"/>
      <c r="AB293" s="65"/>
      <c r="AC293" s="79"/>
    </row>
    <row r="294" spans="1:68" ht="14.25" customHeight="1" x14ac:dyDescent="0.25">
      <c r="A294" s="722" t="s">
        <v>78</v>
      </c>
      <c r="B294" s="722"/>
      <c r="C294" s="722"/>
      <c r="D294" s="722"/>
      <c r="E294" s="722"/>
      <c r="F294" s="722"/>
      <c r="G294" s="722"/>
      <c r="H294" s="722"/>
      <c r="I294" s="722"/>
      <c r="J294" s="722"/>
      <c r="K294" s="722"/>
      <c r="L294" s="722"/>
      <c r="M294" s="722"/>
      <c r="N294" s="722"/>
      <c r="O294" s="722"/>
      <c r="P294" s="722"/>
      <c r="Q294" s="722"/>
      <c r="R294" s="722"/>
      <c r="S294" s="722"/>
      <c r="T294" s="722"/>
      <c r="U294" s="722"/>
      <c r="V294" s="722"/>
      <c r="W294" s="722"/>
      <c r="X294" s="722"/>
      <c r="Y294" s="722"/>
      <c r="Z294" s="722"/>
      <c r="AA294" s="66"/>
      <c r="AB294" s="66"/>
      <c r="AC294" s="80"/>
    </row>
    <row r="295" spans="1:68" ht="27" customHeight="1" x14ac:dyDescent="0.25">
      <c r="A295" s="63" t="s">
        <v>489</v>
      </c>
      <c r="B295" s="63" t="s">
        <v>490</v>
      </c>
      <c r="C295" s="36">
        <v>4301051277</v>
      </c>
      <c r="D295" s="723">
        <v>4680115880511</v>
      </c>
      <c r="E295" s="723"/>
      <c r="F295" s="62">
        <v>0.33</v>
      </c>
      <c r="G295" s="37">
        <v>6</v>
      </c>
      <c r="H295" s="62">
        <v>1.98</v>
      </c>
      <c r="I295" s="62">
        <v>2.16</v>
      </c>
      <c r="J295" s="37">
        <v>182</v>
      </c>
      <c r="K295" s="37" t="s">
        <v>83</v>
      </c>
      <c r="L295" s="37" t="s">
        <v>45</v>
      </c>
      <c r="M295" s="38" t="s">
        <v>115</v>
      </c>
      <c r="N295" s="38"/>
      <c r="O295" s="37">
        <v>40</v>
      </c>
      <c r="P295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725"/>
      <c r="R295" s="725"/>
      <c r="S295" s="725"/>
      <c r="T295" s="726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491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2" t="s">
        <v>40</v>
      </c>
      <c r="Q296" s="733"/>
      <c r="R296" s="733"/>
      <c r="S296" s="733"/>
      <c r="T296" s="733"/>
      <c r="U296" s="733"/>
      <c r="V296" s="734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35"/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6"/>
      <c r="P297" s="732" t="s">
        <v>40</v>
      </c>
      <c r="Q297" s="733"/>
      <c r="R297" s="733"/>
      <c r="S297" s="733"/>
      <c r="T297" s="733"/>
      <c r="U297" s="733"/>
      <c r="V297" s="734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721" t="s">
        <v>492</v>
      </c>
      <c r="B298" s="721"/>
      <c r="C298" s="721"/>
      <c r="D298" s="721"/>
      <c r="E298" s="721"/>
      <c r="F298" s="721"/>
      <c r="G298" s="721"/>
      <c r="H298" s="721"/>
      <c r="I298" s="721"/>
      <c r="J298" s="721"/>
      <c r="K298" s="721"/>
      <c r="L298" s="721"/>
      <c r="M298" s="721"/>
      <c r="N298" s="721"/>
      <c r="O298" s="721"/>
      <c r="P298" s="721"/>
      <c r="Q298" s="721"/>
      <c r="R298" s="721"/>
      <c r="S298" s="721"/>
      <c r="T298" s="721"/>
      <c r="U298" s="721"/>
      <c r="V298" s="721"/>
      <c r="W298" s="721"/>
      <c r="X298" s="721"/>
      <c r="Y298" s="721"/>
      <c r="Z298" s="721"/>
      <c r="AA298" s="65"/>
      <c r="AB298" s="65"/>
      <c r="AC298" s="79"/>
    </row>
    <row r="299" spans="1:68" ht="14.25" customHeight="1" x14ac:dyDescent="0.25">
      <c r="A299" s="722" t="s">
        <v>159</v>
      </c>
      <c r="B299" s="722"/>
      <c r="C299" s="722"/>
      <c r="D299" s="722"/>
      <c r="E299" s="722"/>
      <c r="F299" s="722"/>
      <c r="G299" s="722"/>
      <c r="H299" s="722"/>
      <c r="I299" s="722"/>
      <c r="J299" s="722"/>
      <c r="K299" s="722"/>
      <c r="L299" s="722"/>
      <c r="M299" s="722"/>
      <c r="N299" s="722"/>
      <c r="O299" s="722"/>
      <c r="P299" s="722"/>
      <c r="Q299" s="722"/>
      <c r="R299" s="722"/>
      <c r="S299" s="722"/>
      <c r="T299" s="722"/>
      <c r="U299" s="722"/>
      <c r="V299" s="722"/>
      <c r="W299" s="722"/>
      <c r="X299" s="722"/>
      <c r="Y299" s="722"/>
      <c r="Z299" s="722"/>
      <c r="AA299" s="66"/>
      <c r="AB299" s="66"/>
      <c r="AC299" s="80"/>
    </row>
    <row r="300" spans="1:68" ht="27" customHeight="1" x14ac:dyDescent="0.25">
      <c r="A300" s="63" t="s">
        <v>493</v>
      </c>
      <c r="B300" s="63" t="s">
        <v>494</v>
      </c>
      <c r="C300" s="36">
        <v>4301031305</v>
      </c>
      <c r="D300" s="723">
        <v>4607091389845</v>
      </c>
      <c r="E300" s="723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163</v>
      </c>
      <c r="L300" s="37" t="s">
        <v>45</v>
      </c>
      <c r="M300" s="38" t="s">
        <v>82</v>
      </c>
      <c r="N300" s="38"/>
      <c r="O300" s="37">
        <v>40</v>
      </c>
      <c r="P300" s="8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725"/>
      <c r="R300" s="725"/>
      <c r="S300" s="725"/>
      <c r="T300" s="72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496</v>
      </c>
      <c r="B301" s="63" t="s">
        <v>497</v>
      </c>
      <c r="C301" s="36">
        <v>4301031306</v>
      </c>
      <c r="D301" s="723">
        <v>4680115882881</v>
      </c>
      <c r="E301" s="723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163</v>
      </c>
      <c r="L301" s="37" t="s">
        <v>45</v>
      </c>
      <c r="M301" s="38" t="s">
        <v>82</v>
      </c>
      <c r="N301" s="38"/>
      <c r="O301" s="37">
        <v>40</v>
      </c>
      <c r="P301" s="8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725"/>
      <c r="R301" s="725"/>
      <c r="S301" s="725"/>
      <c r="T301" s="72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35"/>
      <c r="B302" s="735"/>
      <c r="C302" s="735"/>
      <c r="D302" s="735"/>
      <c r="E302" s="735"/>
      <c r="F302" s="735"/>
      <c r="G302" s="735"/>
      <c r="H302" s="735"/>
      <c r="I302" s="735"/>
      <c r="J302" s="735"/>
      <c r="K302" s="735"/>
      <c r="L302" s="735"/>
      <c r="M302" s="735"/>
      <c r="N302" s="735"/>
      <c r="O302" s="736"/>
      <c r="P302" s="732" t="s">
        <v>40</v>
      </c>
      <c r="Q302" s="733"/>
      <c r="R302" s="733"/>
      <c r="S302" s="733"/>
      <c r="T302" s="733"/>
      <c r="U302" s="733"/>
      <c r="V302" s="734"/>
      <c r="W302" s="42" t="s">
        <v>39</v>
      </c>
      <c r="X302" s="43">
        <f>IFERROR(X300/H300,"0")+IFERROR(X301/H301,"0")</f>
        <v>0</v>
      </c>
      <c r="Y302" s="43">
        <f>IFERROR(Y300/H300,"0")+IFERROR(Y301/H301,"0")</f>
        <v>0</v>
      </c>
      <c r="Z302" s="43">
        <f>IFERROR(IF(Z300="",0,Z300),"0")+IFERROR(IF(Z301="",0,Z301),"0")</f>
        <v>0</v>
      </c>
      <c r="AA302" s="67"/>
      <c r="AB302" s="67"/>
      <c r="AC302" s="67"/>
    </row>
    <row r="303" spans="1:68" x14ac:dyDescent="0.2">
      <c r="A303" s="735"/>
      <c r="B303" s="735"/>
      <c r="C303" s="735"/>
      <c r="D303" s="735"/>
      <c r="E303" s="735"/>
      <c r="F303" s="735"/>
      <c r="G303" s="735"/>
      <c r="H303" s="735"/>
      <c r="I303" s="735"/>
      <c r="J303" s="735"/>
      <c r="K303" s="735"/>
      <c r="L303" s="735"/>
      <c r="M303" s="735"/>
      <c r="N303" s="735"/>
      <c r="O303" s="736"/>
      <c r="P303" s="732" t="s">
        <v>40</v>
      </c>
      <c r="Q303" s="733"/>
      <c r="R303" s="733"/>
      <c r="S303" s="733"/>
      <c r="T303" s="733"/>
      <c r="U303" s="733"/>
      <c r="V303" s="734"/>
      <c r="W303" s="42" t="s">
        <v>0</v>
      </c>
      <c r="X303" s="43">
        <f>IFERROR(SUM(X300:X301),"0")</f>
        <v>0</v>
      </c>
      <c r="Y303" s="43">
        <f>IFERROR(SUM(Y300:Y301),"0")</f>
        <v>0</v>
      </c>
      <c r="Z303" s="42"/>
      <c r="AA303" s="67"/>
      <c r="AB303" s="67"/>
      <c r="AC303" s="67"/>
    </row>
    <row r="304" spans="1:68" ht="16.5" customHeight="1" x14ac:dyDescent="0.25">
      <c r="A304" s="721" t="s">
        <v>498</v>
      </c>
      <c r="B304" s="721"/>
      <c r="C304" s="721"/>
      <c r="D304" s="721"/>
      <c r="E304" s="721"/>
      <c r="F304" s="721"/>
      <c r="G304" s="721"/>
      <c r="H304" s="721"/>
      <c r="I304" s="721"/>
      <c r="J304" s="721"/>
      <c r="K304" s="721"/>
      <c r="L304" s="721"/>
      <c r="M304" s="721"/>
      <c r="N304" s="721"/>
      <c r="O304" s="721"/>
      <c r="P304" s="721"/>
      <c r="Q304" s="721"/>
      <c r="R304" s="721"/>
      <c r="S304" s="721"/>
      <c r="T304" s="721"/>
      <c r="U304" s="721"/>
      <c r="V304" s="721"/>
      <c r="W304" s="721"/>
      <c r="X304" s="721"/>
      <c r="Y304" s="721"/>
      <c r="Z304" s="721"/>
      <c r="AA304" s="65"/>
      <c r="AB304" s="65"/>
      <c r="AC304" s="79"/>
    </row>
    <row r="305" spans="1:68" ht="14.25" customHeight="1" x14ac:dyDescent="0.25">
      <c r="A305" s="722" t="s">
        <v>107</v>
      </c>
      <c r="B305" s="722"/>
      <c r="C305" s="722"/>
      <c r="D305" s="722"/>
      <c r="E305" s="722"/>
      <c r="F305" s="722"/>
      <c r="G305" s="722"/>
      <c r="H305" s="722"/>
      <c r="I305" s="722"/>
      <c r="J305" s="722"/>
      <c r="K305" s="722"/>
      <c r="L305" s="722"/>
      <c r="M305" s="722"/>
      <c r="N305" s="722"/>
      <c r="O305" s="722"/>
      <c r="P305" s="722"/>
      <c r="Q305" s="722"/>
      <c r="R305" s="722"/>
      <c r="S305" s="722"/>
      <c r="T305" s="722"/>
      <c r="U305" s="722"/>
      <c r="V305" s="722"/>
      <c r="W305" s="722"/>
      <c r="X305" s="722"/>
      <c r="Y305" s="722"/>
      <c r="Z305" s="722"/>
      <c r="AA305" s="66"/>
      <c r="AB305" s="66"/>
      <c r="AC305" s="80"/>
    </row>
    <row r="306" spans="1:68" ht="27" customHeight="1" x14ac:dyDescent="0.25">
      <c r="A306" s="63" t="s">
        <v>499</v>
      </c>
      <c r="B306" s="63" t="s">
        <v>500</v>
      </c>
      <c r="C306" s="36">
        <v>4301011662</v>
      </c>
      <c r="D306" s="723">
        <v>4680115883703</v>
      </c>
      <c r="E306" s="723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112</v>
      </c>
      <c r="L306" s="37" t="s">
        <v>45</v>
      </c>
      <c r="M306" s="38" t="s">
        <v>111</v>
      </c>
      <c r="N306" s="38"/>
      <c r="O306" s="37">
        <v>55</v>
      </c>
      <c r="P306" s="87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725"/>
      <c r="R306" s="725"/>
      <c r="S306" s="725"/>
      <c r="T306" s="72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502</v>
      </c>
      <c r="AB306" s="69" t="s">
        <v>45</v>
      </c>
      <c r="AC306" s="372" t="s">
        <v>501</v>
      </c>
      <c r="AG306" s="78"/>
      <c r="AJ306" s="84" t="s">
        <v>45</v>
      </c>
      <c r="AK306" s="84">
        <v>0</v>
      </c>
      <c r="BB306" s="37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35"/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6"/>
      <c r="P307" s="732" t="s">
        <v>40</v>
      </c>
      <c r="Q307" s="733"/>
      <c r="R307" s="733"/>
      <c r="S307" s="733"/>
      <c r="T307" s="733"/>
      <c r="U307" s="733"/>
      <c r="V307" s="734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35"/>
      <c r="B308" s="735"/>
      <c r="C308" s="735"/>
      <c r="D308" s="735"/>
      <c r="E308" s="735"/>
      <c r="F308" s="735"/>
      <c r="G308" s="735"/>
      <c r="H308" s="735"/>
      <c r="I308" s="735"/>
      <c r="J308" s="735"/>
      <c r="K308" s="735"/>
      <c r="L308" s="735"/>
      <c r="M308" s="735"/>
      <c r="N308" s="735"/>
      <c r="O308" s="736"/>
      <c r="P308" s="732" t="s">
        <v>40</v>
      </c>
      <c r="Q308" s="733"/>
      <c r="R308" s="733"/>
      <c r="S308" s="733"/>
      <c r="T308" s="733"/>
      <c r="U308" s="733"/>
      <c r="V308" s="734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721" t="s">
        <v>503</v>
      </c>
      <c r="B309" s="721"/>
      <c r="C309" s="721"/>
      <c r="D309" s="721"/>
      <c r="E309" s="721"/>
      <c r="F309" s="721"/>
      <c r="G309" s="721"/>
      <c r="H309" s="721"/>
      <c r="I309" s="721"/>
      <c r="J309" s="721"/>
      <c r="K309" s="721"/>
      <c r="L309" s="721"/>
      <c r="M309" s="721"/>
      <c r="N309" s="721"/>
      <c r="O309" s="721"/>
      <c r="P309" s="721"/>
      <c r="Q309" s="721"/>
      <c r="R309" s="721"/>
      <c r="S309" s="721"/>
      <c r="T309" s="721"/>
      <c r="U309" s="721"/>
      <c r="V309" s="721"/>
      <c r="W309" s="721"/>
      <c r="X309" s="721"/>
      <c r="Y309" s="721"/>
      <c r="Z309" s="721"/>
      <c r="AA309" s="65"/>
      <c r="AB309" s="65"/>
      <c r="AC309" s="79"/>
    </row>
    <row r="310" spans="1:68" ht="14.25" customHeight="1" x14ac:dyDescent="0.25">
      <c r="A310" s="722" t="s">
        <v>107</v>
      </c>
      <c r="B310" s="722"/>
      <c r="C310" s="722"/>
      <c r="D310" s="722"/>
      <c r="E310" s="722"/>
      <c r="F310" s="722"/>
      <c r="G310" s="722"/>
      <c r="H310" s="722"/>
      <c r="I310" s="722"/>
      <c r="J310" s="722"/>
      <c r="K310" s="722"/>
      <c r="L310" s="722"/>
      <c r="M310" s="722"/>
      <c r="N310" s="722"/>
      <c r="O310" s="722"/>
      <c r="P310" s="722"/>
      <c r="Q310" s="722"/>
      <c r="R310" s="722"/>
      <c r="S310" s="722"/>
      <c r="T310" s="722"/>
      <c r="U310" s="722"/>
      <c r="V310" s="722"/>
      <c r="W310" s="722"/>
      <c r="X310" s="722"/>
      <c r="Y310" s="722"/>
      <c r="Z310" s="722"/>
      <c r="AA310" s="66"/>
      <c r="AB310" s="66"/>
      <c r="AC310" s="80"/>
    </row>
    <row r="311" spans="1:68" ht="27" customHeight="1" x14ac:dyDescent="0.25">
      <c r="A311" s="63" t="s">
        <v>504</v>
      </c>
      <c r="B311" s="63" t="s">
        <v>505</v>
      </c>
      <c r="C311" s="36">
        <v>4301012024</v>
      </c>
      <c r="D311" s="723">
        <v>4680115885615</v>
      </c>
      <c r="E311" s="723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112</v>
      </c>
      <c r="L311" s="37" t="s">
        <v>45</v>
      </c>
      <c r="M311" s="38" t="s">
        <v>115</v>
      </c>
      <c r="N311" s="38"/>
      <c r="O311" s="37">
        <v>55</v>
      </c>
      <c r="P311" s="8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725"/>
      <c r="R311" s="725"/>
      <c r="S311" s="725"/>
      <c r="T311" s="726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ref="Y311:Y316" si="52"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506</v>
      </c>
      <c r="AG311" s="78"/>
      <c r="AJ311" s="84" t="s">
        <v>45</v>
      </c>
      <c r="AK311" s="84">
        <v>0</v>
      </c>
      <c r="BB311" s="375" t="s">
        <v>66</v>
      </c>
      <c r="BM311" s="78">
        <f t="shared" ref="BM311:BM316" si="53">IFERROR(X311*I311/H311,"0")</f>
        <v>0</v>
      </c>
      <c r="BN311" s="78">
        <f t="shared" ref="BN311:BN316" si="54">IFERROR(Y311*I311/H311,"0")</f>
        <v>0</v>
      </c>
      <c r="BO311" s="78">
        <f t="shared" ref="BO311:BO316" si="55">IFERROR(1/J311*(X311/H311),"0")</f>
        <v>0</v>
      </c>
      <c r="BP311" s="78">
        <f t="shared" ref="BP311:BP316" si="56">IFERROR(1/J311*(Y311/H311),"0")</f>
        <v>0</v>
      </c>
    </row>
    <row r="312" spans="1:68" ht="27" customHeight="1" x14ac:dyDescent="0.25">
      <c r="A312" s="63" t="s">
        <v>507</v>
      </c>
      <c r="B312" s="63" t="s">
        <v>508</v>
      </c>
      <c r="C312" s="36">
        <v>4301011911</v>
      </c>
      <c r="D312" s="723">
        <v>4680115885554</v>
      </c>
      <c r="E312" s="723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112</v>
      </c>
      <c r="L312" s="37" t="s">
        <v>45</v>
      </c>
      <c r="M312" s="38" t="s">
        <v>398</v>
      </c>
      <c r="N312" s="38"/>
      <c r="O312" s="37">
        <v>55</v>
      </c>
      <c r="P312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725"/>
      <c r="R312" s="725"/>
      <c r="S312" s="725"/>
      <c r="T312" s="726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509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507</v>
      </c>
      <c r="B313" s="63" t="s">
        <v>510</v>
      </c>
      <c r="C313" s="36">
        <v>4301012016</v>
      </c>
      <c r="D313" s="723">
        <v>4680115885554</v>
      </c>
      <c r="E313" s="723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112</v>
      </c>
      <c r="L313" s="37" t="s">
        <v>45</v>
      </c>
      <c r="M313" s="38" t="s">
        <v>115</v>
      </c>
      <c r="N313" s="38"/>
      <c r="O313" s="37">
        <v>55</v>
      </c>
      <c r="P313" s="8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725"/>
      <c r="R313" s="725"/>
      <c r="S313" s="725"/>
      <c r="T313" s="726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511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37.5" customHeight="1" x14ac:dyDescent="0.25">
      <c r="A314" s="63" t="s">
        <v>512</v>
      </c>
      <c r="B314" s="63" t="s">
        <v>513</v>
      </c>
      <c r="C314" s="36">
        <v>4301011858</v>
      </c>
      <c r="D314" s="723">
        <v>4680115885646</v>
      </c>
      <c r="E314" s="723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112</v>
      </c>
      <c r="L314" s="37" t="s">
        <v>45</v>
      </c>
      <c r="M314" s="38" t="s">
        <v>111</v>
      </c>
      <c r="N314" s="38"/>
      <c r="O314" s="37">
        <v>55</v>
      </c>
      <c r="P314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725"/>
      <c r="R314" s="725"/>
      <c r="S314" s="725"/>
      <c r="T314" s="726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514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4301011857</v>
      </c>
      <c r="D315" s="723">
        <v>4680115885622</v>
      </c>
      <c r="E315" s="723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116</v>
      </c>
      <c r="L315" s="37" t="s">
        <v>45</v>
      </c>
      <c r="M315" s="38" t="s">
        <v>111</v>
      </c>
      <c r="N315" s="38"/>
      <c r="O315" s="37">
        <v>55</v>
      </c>
      <c r="P315" s="8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725"/>
      <c r="R315" s="725"/>
      <c r="S315" s="725"/>
      <c r="T315" s="726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4301011859</v>
      </c>
      <c r="D316" s="723">
        <v>4680115885608</v>
      </c>
      <c r="E316" s="723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116</v>
      </c>
      <c r="L316" s="37" t="s">
        <v>45</v>
      </c>
      <c r="M316" s="38" t="s">
        <v>111</v>
      </c>
      <c r="N316" s="38"/>
      <c r="O316" s="37">
        <v>55</v>
      </c>
      <c r="P316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725"/>
      <c r="R316" s="725"/>
      <c r="S316" s="725"/>
      <c r="T316" s="726"/>
      <c r="U316" s="39" t="s">
        <v>45</v>
      </c>
      <c r="V316" s="39" t="s">
        <v>45</v>
      </c>
      <c r="W316" s="40" t="s">
        <v>0</v>
      </c>
      <c r="X316" s="58">
        <v>0</v>
      </c>
      <c r="Y316" s="55">
        <f t="shared" si="52"/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84" t="s">
        <v>511</v>
      </c>
      <c r="AG316" s="78"/>
      <c r="AJ316" s="84" t="s">
        <v>45</v>
      </c>
      <c r="AK316" s="84">
        <v>0</v>
      </c>
      <c r="BB316" s="385" t="s">
        <v>66</v>
      </c>
      <c r="BM316" s="78">
        <f t="shared" si="53"/>
        <v>0</v>
      </c>
      <c r="BN316" s="78">
        <f t="shared" si="54"/>
        <v>0</v>
      </c>
      <c r="BO316" s="78">
        <f t="shared" si="55"/>
        <v>0</v>
      </c>
      <c r="BP316" s="78">
        <f t="shared" si="56"/>
        <v>0</v>
      </c>
    </row>
    <row r="317" spans="1:68" x14ac:dyDescent="0.2">
      <c r="A317" s="735"/>
      <c r="B317" s="735"/>
      <c r="C317" s="735"/>
      <c r="D317" s="735"/>
      <c r="E317" s="735"/>
      <c r="F317" s="735"/>
      <c r="G317" s="735"/>
      <c r="H317" s="735"/>
      <c r="I317" s="735"/>
      <c r="J317" s="735"/>
      <c r="K317" s="735"/>
      <c r="L317" s="735"/>
      <c r="M317" s="735"/>
      <c r="N317" s="735"/>
      <c r="O317" s="736"/>
      <c r="P317" s="732" t="s">
        <v>40</v>
      </c>
      <c r="Q317" s="733"/>
      <c r="R317" s="733"/>
      <c r="S317" s="733"/>
      <c r="T317" s="733"/>
      <c r="U317" s="733"/>
      <c r="V317" s="734"/>
      <c r="W317" s="42" t="s">
        <v>39</v>
      </c>
      <c r="X317" s="43">
        <f>IFERROR(X311/H311,"0")+IFERROR(X312/H312,"0")+IFERROR(X313/H313,"0")+IFERROR(X314/H314,"0")+IFERROR(X315/H315,"0")+IFERROR(X316/H316,"0")</f>
        <v>0</v>
      </c>
      <c r="Y317" s="43">
        <f>IFERROR(Y311/H311,"0")+IFERROR(Y312/H312,"0")+IFERROR(Y313/H313,"0")+IFERROR(Y314/H314,"0")+IFERROR(Y315/H315,"0")+IFERROR(Y316/H316,"0")</f>
        <v>0</v>
      </c>
      <c r="Z317" s="43">
        <f>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735"/>
      <c r="B318" s="735"/>
      <c r="C318" s="735"/>
      <c r="D318" s="735"/>
      <c r="E318" s="735"/>
      <c r="F318" s="735"/>
      <c r="G318" s="735"/>
      <c r="H318" s="735"/>
      <c r="I318" s="735"/>
      <c r="J318" s="735"/>
      <c r="K318" s="735"/>
      <c r="L318" s="735"/>
      <c r="M318" s="735"/>
      <c r="N318" s="735"/>
      <c r="O318" s="736"/>
      <c r="P318" s="732" t="s">
        <v>40</v>
      </c>
      <c r="Q318" s="733"/>
      <c r="R318" s="733"/>
      <c r="S318" s="733"/>
      <c r="T318" s="733"/>
      <c r="U318" s="733"/>
      <c r="V318" s="734"/>
      <c r="W318" s="42" t="s">
        <v>0</v>
      </c>
      <c r="X318" s="43">
        <f>IFERROR(SUM(X311:X316),"0")</f>
        <v>0</v>
      </c>
      <c r="Y318" s="43">
        <f>IFERROR(SUM(Y311:Y316),"0")</f>
        <v>0</v>
      </c>
      <c r="Z318" s="42"/>
      <c r="AA318" s="67"/>
      <c r="AB318" s="67"/>
      <c r="AC318" s="67"/>
    </row>
    <row r="319" spans="1:68" ht="14.25" customHeight="1" x14ac:dyDescent="0.25">
      <c r="A319" s="722" t="s">
        <v>159</v>
      </c>
      <c r="B319" s="722"/>
      <c r="C319" s="722"/>
      <c r="D319" s="722"/>
      <c r="E319" s="722"/>
      <c r="F319" s="722"/>
      <c r="G319" s="722"/>
      <c r="H319" s="722"/>
      <c r="I319" s="722"/>
      <c r="J319" s="722"/>
      <c r="K319" s="722"/>
      <c r="L319" s="722"/>
      <c r="M319" s="722"/>
      <c r="N319" s="722"/>
      <c r="O319" s="722"/>
      <c r="P319" s="722"/>
      <c r="Q319" s="722"/>
      <c r="R319" s="722"/>
      <c r="S319" s="722"/>
      <c r="T319" s="722"/>
      <c r="U319" s="722"/>
      <c r="V319" s="722"/>
      <c r="W319" s="722"/>
      <c r="X319" s="722"/>
      <c r="Y319" s="722"/>
      <c r="Z319" s="722"/>
      <c r="AA319" s="66"/>
      <c r="AB319" s="66"/>
      <c r="AC319" s="80"/>
    </row>
    <row r="320" spans="1:68" ht="27" customHeight="1" x14ac:dyDescent="0.25">
      <c r="A320" s="63" t="s">
        <v>520</v>
      </c>
      <c r="B320" s="63" t="s">
        <v>521</v>
      </c>
      <c r="C320" s="36">
        <v>4301030878</v>
      </c>
      <c r="D320" s="723">
        <v>4607091387193</v>
      </c>
      <c r="E320" s="723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116</v>
      </c>
      <c r="L320" s="37" t="s">
        <v>45</v>
      </c>
      <c r="M320" s="38" t="s">
        <v>82</v>
      </c>
      <c r="N320" s="38"/>
      <c r="O320" s="37">
        <v>35</v>
      </c>
      <c r="P320" s="8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725"/>
      <c r="R320" s="725"/>
      <c r="S320" s="725"/>
      <c r="T320" s="72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522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523</v>
      </c>
      <c r="B321" s="63" t="s">
        <v>524</v>
      </c>
      <c r="C321" s="36">
        <v>4301031153</v>
      </c>
      <c r="D321" s="723">
        <v>4607091387230</v>
      </c>
      <c r="E321" s="723"/>
      <c r="F321" s="62">
        <v>0.7</v>
      </c>
      <c r="G321" s="37">
        <v>6</v>
      </c>
      <c r="H321" s="62">
        <v>4.2</v>
      </c>
      <c r="I321" s="62">
        <v>4.47</v>
      </c>
      <c r="J321" s="37">
        <v>132</v>
      </c>
      <c r="K321" s="37" t="s">
        <v>116</v>
      </c>
      <c r="L321" s="37" t="s">
        <v>45</v>
      </c>
      <c r="M321" s="38" t="s">
        <v>82</v>
      </c>
      <c r="N321" s="38"/>
      <c r="O321" s="37">
        <v>40</v>
      </c>
      <c r="P321" s="8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725"/>
      <c r="R321" s="725"/>
      <c r="S321" s="725"/>
      <c r="T321" s="7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525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526</v>
      </c>
      <c r="B322" s="63" t="s">
        <v>527</v>
      </c>
      <c r="C322" s="36">
        <v>4301031154</v>
      </c>
      <c r="D322" s="723">
        <v>4607091387292</v>
      </c>
      <c r="E322" s="723"/>
      <c r="F322" s="62">
        <v>0.73</v>
      </c>
      <c r="G322" s="37">
        <v>6</v>
      </c>
      <c r="H322" s="62">
        <v>4.38</v>
      </c>
      <c r="I322" s="62">
        <v>4.6500000000000004</v>
      </c>
      <c r="J322" s="37">
        <v>132</v>
      </c>
      <c r="K322" s="37" t="s">
        <v>116</v>
      </c>
      <c r="L322" s="37" t="s">
        <v>45</v>
      </c>
      <c r="M322" s="38" t="s">
        <v>82</v>
      </c>
      <c r="N322" s="38"/>
      <c r="O322" s="37">
        <v>45</v>
      </c>
      <c r="P322" s="8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725"/>
      <c r="R322" s="725"/>
      <c r="S322" s="725"/>
      <c r="T322" s="7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528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529</v>
      </c>
      <c r="B323" s="63" t="s">
        <v>530</v>
      </c>
      <c r="C323" s="36">
        <v>4301031152</v>
      </c>
      <c r="D323" s="723">
        <v>4607091387285</v>
      </c>
      <c r="E323" s="723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163</v>
      </c>
      <c r="L323" s="37" t="s">
        <v>45</v>
      </c>
      <c r="M323" s="38" t="s">
        <v>82</v>
      </c>
      <c r="N323" s="38"/>
      <c r="O323" s="37">
        <v>40</v>
      </c>
      <c r="P323" s="8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725"/>
      <c r="R323" s="725"/>
      <c r="S323" s="725"/>
      <c r="T323" s="7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92" t="s">
        <v>525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35"/>
      <c r="B324" s="735"/>
      <c r="C324" s="735"/>
      <c r="D324" s="735"/>
      <c r="E324" s="735"/>
      <c r="F324" s="735"/>
      <c r="G324" s="735"/>
      <c r="H324" s="735"/>
      <c r="I324" s="735"/>
      <c r="J324" s="735"/>
      <c r="K324" s="735"/>
      <c r="L324" s="735"/>
      <c r="M324" s="735"/>
      <c r="N324" s="735"/>
      <c r="O324" s="736"/>
      <c r="P324" s="732" t="s">
        <v>40</v>
      </c>
      <c r="Q324" s="733"/>
      <c r="R324" s="733"/>
      <c r="S324" s="733"/>
      <c r="T324" s="733"/>
      <c r="U324" s="733"/>
      <c r="V324" s="73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735"/>
      <c r="B325" s="735"/>
      <c r="C325" s="735"/>
      <c r="D325" s="735"/>
      <c r="E325" s="735"/>
      <c r="F325" s="735"/>
      <c r="G325" s="735"/>
      <c r="H325" s="735"/>
      <c r="I325" s="735"/>
      <c r="J325" s="735"/>
      <c r="K325" s="735"/>
      <c r="L325" s="735"/>
      <c r="M325" s="735"/>
      <c r="N325" s="735"/>
      <c r="O325" s="736"/>
      <c r="P325" s="732" t="s">
        <v>40</v>
      </c>
      <c r="Q325" s="733"/>
      <c r="R325" s="733"/>
      <c r="S325" s="733"/>
      <c r="T325" s="733"/>
      <c r="U325" s="733"/>
      <c r="V325" s="73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722" t="s">
        <v>78</v>
      </c>
      <c r="B326" s="722"/>
      <c r="C326" s="722"/>
      <c r="D326" s="722"/>
      <c r="E326" s="722"/>
      <c r="F326" s="722"/>
      <c r="G326" s="722"/>
      <c r="H326" s="722"/>
      <c r="I326" s="722"/>
      <c r="J326" s="722"/>
      <c r="K326" s="722"/>
      <c r="L326" s="722"/>
      <c r="M326" s="722"/>
      <c r="N326" s="722"/>
      <c r="O326" s="722"/>
      <c r="P326" s="722"/>
      <c r="Q326" s="722"/>
      <c r="R326" s="722"/>
      <c r="S326" s="722"/>
      <c r="T326" s="722"/>
      <c r="U326" s="722"/>
      <c r="V326" s="722"/>
      <c r="W326" s="722"/>
      <c r="X326" s="722"/>
      <c r="Y326" s="722"/>
      <c r="Z326" s="72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4301051100</v>
      </c>
      <c r="D327" s="723">
        <v>4607091387766</v>
      </c>
      <c r="E327" s="723"/>
      <c r="F327" s="62">
        <v>1.3</v>
      </c>
      <c r="G327" s="37">
        <v>6</v>
      </c>
      <c r="H327" s="62">
        <v>7.8</v>
      </c>
      <c r="I327" s="62">
        <v>8.3130000000000006</v>
      </c>
      <c r="J327" s="37">
        <v>64</v>
      </c>
      <c r="K327" s="37" t="s">
        <v>112</v>
      </c>
      <c r="L327" s="37" t="s">
        <v>45</v>
      </c>
      <c r="M327" s="38" t="s">
        <v>115</v>
      </c>
      <c r="N327" s="38"/>
      <c r="O327" s="37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725"/>
      <c r="R327" s="725"/>
      <c r="S327" s="725"/>
      <c r="T327" s="72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533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534</v>
      </c>
      <c r="B328" s="63" t="s">
        <v>535</v>
      </c>
      <c r="C328" s="36">
        <v>4301051818</v>
      </c>
      <c r="D328" s="723">
        <v>4607091387957</v>
      </c>
      <c r="E328" s="723"/>
      <c r="F328" s="62">
        <v>1.3</v>
      </c>
      <c r="G328" s="37">
        <v>6</v>
      </c>
      <c r="H328" s="62">
        <v>7.8</v>
      </c>
      <c r="I328" s="62">
        <v>8.3190000000000008</v>
      </c>
      <c r="J328" s="37">
        <v>64</v>
      </c>
      <c r="K328" s="37" t="s">
        <v>112</v>
      </c>
      <c r="L328" s="37" t="s">
        <v>45</v>
      </c>
      <c r="M328" s="38" t="s">
        <v>115</v>
      </c>
      <c r="N328" s="38"/>
      <c r="O328" s="37">
        <v>40</v>
      </c>
      <c r="P328" s="8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725"/>
      <c r="R328" s="725"/>
      <c r="S328" s="725"/>
      <c r="T328" s="7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536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4301051819</v>
      </c>
      <c r="D329" s="723">
        <v>4607091387964</v>
      </c>
      <c r="E329" s="723"/>
      <c r="F329" s="62">
        <v>1.35</v>
      </c>
      <c r="G329" s="37">
        <v>6</v>
      </c>
      <c r="H329" s="62">
        <v>8.1</v>
      </c>
      <c r="I329" s="62">
        <v>8.6010000000000009</v>
      </c>
      <c r="J329" s="37">
        <v>64</v>
      </c>
      <c r="K329" s="37" t="s">
        <v>112</v>
      </c>
      <c r="L329" s="37" t="s">
        <v>45</v>
      </c>
      <c r="M329" s="38" t="s">
        <v>115</v>
      </c>
      <c r="N329" s="38"/>
      <c r="O329" s="37">
        <v>40</v>
      </c>
      <c r="P329" s="8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725"/>
      <c r="R329" s="725"/>
      <c r="S329" s="725"/>
      <c r="T329" s="7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398" t="s">
        <v>539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540</v>
      </c>
      <c r="B330" s="63" t="s">
        <v>541</v>
      </c>
      <c r="C330" s="36">
        <v>4301051734</v>
      </c>
      <c r="D330" s="723">
        <v>4680115884588</v>
      </c>
      <c r="E330" s="723"/>
      <c r="F330" s="62">
        <v>0.5</v>
      </c>
      <c r="G330" s="37">
        <v>6</v>
      </c>
      <c r="H330" s="62">
        <v>3</v>
      </c>
      <c r="I330" s="62">
        <v>3.246</v>
      </c>
      <c r="J330" s="37">
        <v>182</v>
      </c>
      <c r="K330" s="37" t="s">
        <v>83</v>
      </c>
      <c r="L330" s="37" t="s">
        <v>45</v>
      </c>
      <c r="M330" s="38" t="s">
        <v>115</v>
      </c>
      <c r="N330" s="38"/>
      <c r="O330" s="37">
        <v>40</v>
      </c>
      <c r="P330" s="8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725"/>
      <c r="R330" s="725"/>
      <c r="S330" s="725"/>
      <c r="T330" s="7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542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543</v>
      </c>
      <c r="B331" s="63" t="s">
        <v>544</v>
      </c>
      <c r="C331" s="36">
        <v>4301051578</v>
      </c>
      <c r="D331" s="723">
        <v>4607091387513</v>
      </c>
      <c r="E331" s="723"/>
      <c r="F331" s="62">
        <v>0.45</v>
      </c>
      <c r="G331" s="37">
        <v>6</v>
      </c>
      <c r="H331" s="62">
        <v>2.7</v>
      </c>
      <c r="I331" s="62">
        <v>2.9580000000000002</v>
      </c>
      <c r="J331" s="37">
        <v>182</v>
      </c>
      <c r="K331" s="37" t="s">
        <v>83</v>
      </c>
      <c r="L331" s="37" t="s">
        <v>45</v>
      </c>
      <c r="M331" s="38" t="s">
        <v>144</v>
      </c>
      <c r="N331" s="38"/>
      <c r="O331" s="37">
        <v>40</v>
      </c>
      <c r="P331" s="8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725"/>
      <c r="R331" s="725"/>
      <c r="S331" s="725"/>
      <c r="T331" s="72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2" t="s">
        <v>545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2" t="s">
        <v>40</v>
      </c>
      <c r="Q332" s="733"/>
      <c r="R332" s="733"/>
      <c r="S332" s="733"/>
      <c r="T332" s="733"/>
      <c r="U332" s="733"/>
      <c r="V332" s="734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35"/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6"/>
      <c r="P333" s="732" t="s">
        <v>40</v>
      </c>
      <c r="Q333" s="733"/>
      <c r="R333" s="733"/>
      <c r="S333" s="733"/>
      <c r="T333" s="733"/>
      <c r="U333" s="733"/>
      <c r="V333" s="734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722" t="s">
        <v>185</v>
      </c>
      <c r="B334" s="722"/>
      <c r="C334" s="722"/>
      <c r="D334" s="722"/>
      <c r="E334" s="722"/>
      <c r="F334" s="722"/>
      <c r="G334" s="722"/>
      <c r="H334" s="722"/>
      <c r="I334" s="722"/>
      <c r="J334" s="722"/>
      <c r="K334" s="722"/>
      <c r="L334" s="722"/>
      <c r="M334" s="722"/>
      <c r="N334" s="722"/>
      <c r="O334" s="722"/>
      <c r="P334" s="722"/>
      <c r="Q334" s="722"/>
      <c r="R334" s="722"/>
      <c r="S334" s="722"/>
      <c r="T334" s="722"/>
      <c r="U334" s="722"/>
      <c r="V334" s="722"/>
      <c r="W334" s="722"/>
      <c r="X334" s="722"/>
      <c r="Y334" s="722"/>
      <c r="Z334" s="722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4301060387</v>
      </c>
      <c r="D335" s="723">
        <v>4607091380880</v>
      </c>
      <c r="E335" s="723"/>
      <c r="F335" s="62">
        <v>1.4</v>
      </c>
      <c r="G335" s="37">
        <v>6</v>
      </c>
      <c r="H335" s="62">
        <v>8.4</v>
      </c>
      <c r="I335" s="62">
        <v>8.9190000000000005</v>
      </c>
      <c r="J335" s="37">
        <v>64</v>
      </c>
      <c r="K335" s="37" t="s">
        <v>112</v>
      </c>
      <c r="L335" s="37" t="s">
        <v>45</v>
      </c>
      <c r="M335" s="38" t="s">
        <v>115</v>
      </c>
      <c r="N335" s="38"/>
      <c r="O335" s="37">
        <v>30</v>
      </c>
      <c r="P335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725"/>
      <c r="R335" s="725"/>
      <c r="S335" s="725"/>
      <c r="T335" s="7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548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4301060406</v>
      </c>
      <c r="D336" s="723">
        <v>4607091384482</v>
      </c>
      <c r="E336" s="723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112</v>
      </c>
      <c r="L336" s="37" t="s">
        <v>45</v>
      </c>
      <c r="M336" s="38" t="s">
        <v>115</v>
      </c>
      <c r="N336" s="38"/>
      <c r="O336" s="37">
        <v>30</v>
      </c>
      <c r="P336" s="8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725"/>
      <c r="R336" s="725"/>
      <c r="S336" s="725"/>
      <c r="T336" s="7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551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552</v>
      </c>
      <c r="B337" s="63" t="s">
        <v>553</v>
      </c>
      <c r="C337" s="36">
        <v>4301060484</v>
      </c>
      <c r="D337" s="723">
        <v>4607091380897</v>
      </c>
      <c r="E337" s="723"/>
      <c r="F337" s="62">
        <v>1.4</v>
      </c>
      <c r="G337" s="37">
        <v>6</v>
      </c>
      <c r="H337" s="62">
        <v>8.4</v>
      </c>
      <c r="I337" s="62">
        <v>8.9190000000000005</v>
      </c>
      <c r="J337" s="37">
        <v>64</v>
      </c>
      <c r="K337" s="37" t="s">
        <v>112</v>
      </c>
      <c r="L337" s="37" t="s">
        <v>45</v>
      </c>
      <c r="M337" s="38" t="s">
        <v>144</v>
      </c>
      <c r="N337" s="38"/>
      <c r="O337" s="37">
        <v>30</v>
      </c>
      <c r="P337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725"/>
      <c r="R337" s="725"/>
      <c r="S337" s="725"/>
      <c r="T337" s="7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8" t="s">
        <v>554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35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2" t="s">
        <v>40</v>
      </c>
      <c r="Q338" s="733"/>
      <c r="R338" s="733"/>
      <c r="S338" s="733"/>
      <c r="T338" s="733"/>
      <c r="U338" s="733"/>
      <c r="V338" s="734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2" t="s">
        <v>40</v>
      </c>
      <c r="Q339" s="733"/>
      <c r="R339" s="733"/>
      <c r="S339" s="733"/>
      <c r="T339" s="733"/>
      <c r="U339" s="733"/>
      <c r="V339" s="734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4.25" customHeight="1" x14ac:dyDescent="0.25">
      <c r="A340" s="722" t="s">
        <v>99</v>
      </c>
      <c r="B340" s="722"/>
      <c r="C340" s="722"/>
      <c r="D340" s="722"/>
      <c r="E340" s="722"/>
      <c r="F340" s="722"/>
      <c r="G340" s="722"/>
      <c r="H340" s="722"/>
      <c r="I340" s="722"/>
      <c r="J340" s="722"/>
      <c r="K340" s="722"/>
      <c r="L340" s="722"/>
      <c r="M340" s="722"/>
      <c r="N340" s="722"/>
      <c r="O340" s="722"/>
      <c r="P340" s="722"/>
      <c r="Q340" s="722"/>
      <c r="R340" s="722"/>
      <c r="S340" s="722"/>
      <c r="T340" s="722"/>
      <c r="U340" s="722"/>
      <c r="V340" s="722"/>
      <c r="W340" s="722"/>
      <c r="X340" s="722"/>
      <c r="Y340" s="722"/>
      <c r="Z340" s="722"/>
      <c r="AA340" s="66"/>
      <c r="AB340" s="66"/>
      <c r="AC340" s="80"/>
    </row>
    <row r="341" spans="1:68" ht="27" customHeight="1" x14ac:dyDescent="0.25">
      <c r="A341" s="63" t="s">
        <v>555</v>
      </c>
      <c r="B341" s="63" t="s">
        <v>556</v>
      </c>
      <c r="C341" s="36">
        <v>4301032055</v>
      </c>
      <c r="D341" s="723">
        <v>4680115886476</v>
      </c>
      <c r="E341" s="723"/>
      <c r="F341" s="62">
        <v>0.38</v>
      </c>
      <c r="G341" s="37">
        <v>8</v>
      </c>
      <c r="H341" s="62">
        <v>3.04</v>
      </c>
      <c r="I341" s="62">
        <v>3.32</v>
      </c>
      <c r="J341" s="37">
        <v>156</v>
      </c>
      <c r="K341" s="37" t="s">
        <v>116</v>
      </c>
      <c r="L341" s="37" t="s">
        <v>45</v>
      </c>
      <c r="M341" s="38" t="s">
        <v>104</v>
      </c>
      <c r="N341" s="38"/>
      <c r="O341" s="37">
        <v>180</v>
      </c>
      <c r="P341" s="893" t="s">
        <v>557</v>
      </c>
      <c r="Q341" s="725"/>
      <c r="R341" s="725"/>
      <c r="S341" s="725"/>
      <c r="T341" s="72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10" t="s">
        <v>558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559</v>
      </c>
      <c r="B342" s="63" t="s">
        <v>560</v>
      </c>
      <c r="C342" s="36">
        <v>4301030232</v>
      </c>
      <c r="D342" s="723">
        <v>4607091388374</v>
      </c>
      <c r="E342" s="723"/>
      <c r="F342" s="62">
        <v>0.38</v>
      </c>
      <c r="G342" s="37">
        <v>8</v>
      </c>
      <c r="H342" s="62">
        <v>3.04</v>
      </c>
      <c r="I342" s="62">
        <v>3.29</v>
      </c>
      <c r="J342" s="37">
        <v>132</v>
      </c>
      <c r="K342" s="37" t="s">
        <v>116</v>
      </c>
      <c r="L342" s="37" t="s">
        <v>45</v>
      </c>
      <c r="M342" s="38" t="s">
        <v>104</v>
      </c>
      <c r="N342" s="38"/>
      <c r="O342" s="37">
        <v>180</v>
      </c>
      <c r="P342" s="894" t="s">
        <v>561</v>
      </c>
      <c r="Q342" s="725"/>
      <c r="R342" s="725"/>
      <c r="S342" s="725"/>
      <c r="T342" s="72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12" t="s">
        <v>562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4301032015</v>
      </c>
      <c r="D343" s="723">
        <v>4607091383102</v>
      </c>
      <c r="E343" s="723"/>
      <c r="F343" s="62">
        <v>0.17</v>
      </c>
      <c r="G343" s="37">
        <v>15</v>
      </c>
      <c r="H343" s="62">
        <v>2.5499999999999998</v>
      </c>
      <c r="I343" s="62">
        <v>2.9550000000000001</v>
      </c>
      <c r="J343" s="37">
        <v>182</v>
      </c>
      <c r="K343" s="37" t="s">
        <v>83</v>
      </c>
      <c r="L343" s="37" t="s">
        <v>45</v>
      </c>
      <c r="M343" s="38" t="s">
        <v>104</v>
      </c>
      <c r="N343" s="38"/>
      <c r="O343" s="37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725"/>
      <c r="R343" s="725"/>
      <c r="S343" s="725"/>
      <c r="T343" s="72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565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566</v>
      </c>
      <c r="B344" s="63" t="s">
        <v>567</v>
      </c>
      <c r="C344" s="36">
        <v>4301030233</v>
      </c>
      <c r="D344" s="723">
        <v>4607091388404</v>
      </c>
      <c r="E344" s="723"/>
      <c r="F344" s="62">
        <v>0.17</v>
      </c>
      <c r="G344" s="37">
        <v>15</v>
      </c>
      <c r="H344" s="62">
        <v>2.5499999999999998</v>
      </c>
      <c r="I344" s="62">
        <v>2.88</v>
      </c>
      <c r="J344" s="37">
        <v>182</v>
      </c>
      <c r="K344" s="37" t="s">
        <v>83</v>
      </c>
      <c r="L344" s="37" t="s">
        <v>45</v>
      </c>
      <c r="M344" s="38" t="s">
        <v>104</v>
      </c>
      <c r="N344" s="38"/>
      <c r="O344" s="37">
        <v>180</v>
      </c>
      <c r="P344" s="8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725"/>
      <c r="R344" s="725"/>
      <c r="S344" s="725"/>
      <c r="T344" s="72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6" t="s">
        <v>562</v>
      </c>
      <c r="AG344" s="78"/>
      <c r="AJ344" s="84" t="s">
        <v>45</v>
      </c>
      <c r="AK344" s="84">
        <v>0</v>
      </c>
      <c r="BB344" s="417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35"/>
      <c r="B345" s="735"/>
      <c r="C345" s="735"/>
      <c r="D345" s="735"/>
      <c r="E345" s="735"/>
      <c r="F345" s="735"/>
      <c r="G345" s="735"/>
      <c r="H345" s="735"/>
      <c r="I345" s="735"/>
      <c r="J345" s="735"/>
      <c r="K345" s="735"/>
      <c r="L345" s="735"/>
      <c r="M345" s="735"/>
      <c r="N345" s="735"/>
      <c r="O345" s="736"/>
      <c r="P345" s="732" t="s">
        <v>40</v>
      </c>
      <c r="Q345" s="733"/>
      <c r="R345" s="733"/>
      <c r="S345" s="733"/>
      <c r="T345" s="733"/>
      <c r="U345" s="733"/>
      <c r="V345" s="734"/>
      <c r="W345" s="42" t="s">
        <v>39</v>
      </c>
      <c r="X345" s="43">
        <f>IFERROR(X341/H341,"0")+IFERROR(X342/H342,"0")+IFERROR(X343/H343,"0")+IFERROR(X344/H344,"0")</f>
        <v>0</v>
      </c>
      <c r="Y345" s="43">
        <f>IFERROR(Y341/H341,"0")+IFERROR(Y342/H342,"0")+IFERROR(Y343/H343,"0")+IFERROR(Y344/H344,"0")</f>
        <v>0</v>
      </c>
      <c r="Z345" s="43">
        <f>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35"/>
      <c r="B346" s="735"/>
      <c r="C346" s="735"/>
      <c r="D346" s="735"/>
      <c r="E346" s="735"/>
      <c r="F346" s="735"/>
      <c r="G346" s="735"/>
      <c r="H346" s="735"/>
      <c r="I346" s="735"/>
      <c r="J346" s="735"/>
      <c r="K346" s="735"/>
      <c r="L346" s="735"/>
      <c r="M346" s="735"/>
      <c r="N346" s="735"/>
      <c r="O346" s="736"/>
      <c r="P346" s="732" t="s">
        <v>40</v>
      </c>
      <c r="Q346" s="733"/>
      <c r="R346" s="733"/>
      <c r="S346" s="733"/>
      <c r="T346" s="733"/>
      <c r="U346" s="733"/>
      <c r="V346" s="734"/>
      <c r="W346" s="42" t="s">
        <v>0</v>
      </c>
      <c r="X346" s="43">
        <f>IFERROR(SUM(X341:X344),"0")</f>
        <v>0</v>
      </c>
      <c r="Y346" s="43">
        <f>IFERROR(SUM(Y341:Y344),"0")</f>
        <v>0</v>
      </c>
      <c r="Z346" s="42"/>
      <c r="AA346" s="67"/>
      <c r="AB346" s="67"/>
      <c r="AC346" s="67"/>
    </row>
    <row r="347" spans="1:68" ht="14.25" customHeight="1" x14ac:dyDescent="0.25">
      <c r="A347" s="722" t="s">
        <v>568</v>
      </c>
      <c r="B347" s="722"/>
      <c r="C347" s="722"/>
      <c r="D347" s="722"/>
      <c r="E347" s="722"/>
      <c r="F347" s="722"/>
      <c r="G347" s="722"/>
      <c r="H347" s="722"/>
      <c r="I347" s="722"/>
      <c r="J347" s="722"/>
      <c r="K347" s="722"/>
      <c r="L347" s="722"/>
      <c r="M347" s="722"/>
      <c r="N347" s="722"/>
      <c r="O347" s="722"/>
      <c r="P347" s="722"/>
      <c r="Q347" s="722"/>
      <c r="R347" s="722"/>
      <c r="S347" s="722"/>
      <c r="T347" s="722"/>
      <c r="U347" s="722"/>
      <c r="V347" s="722"/>
      <c r="W347" s="722"/>
      <c r="X347" s="722"/>
      <c r="Y347" s="722"/>
      <c r="Z347" s="722"/>
      <c r="AA347" s="66"/>
      <c r="AB347" s="66"/>
      <c r="AC347" s="80"/>
    </row>
    <row r="348" spans="1:68" ht="16.5" customHeight="1" x14ac:dyDescent="0.25">
      <c r="A348" s="63" t="s">
        <v>569</v>
      </c>
      <c r="B348" s="63" t="s">
        <v>570</v>
      </c>
      <c r="C348" s="36">
        <v>4301180007</v>
      </c>
      <c r="D348" s="723">
        <v>4680115881808</v>
      </c>
      <c r="E348" s="723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83</v>
      </c>
      <c r="L348" s="37" t="s">
        <v>45</v>
      </c>
      <c r="M348" s="38" t="s">
        <v>572</v>
      </c>
      <c r="N348" s="38"/>
      <c r="O348" s="37">
        <v>730</v>
      </c>
      <c r="P348" s="8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725"/>
      <c r="R348" s="725"/>
      <c r="S348" s="725"/>
      <c r="T348" s="726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571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4301180006</v>
      </c>
      <c r="D349" s="723">
        <v>4680115881822</v>
      </c>
      <c r="E349" s="723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83</v>
      </c>
      <c r="L349" s="37" t="s">
        <v>45</v>
      </c>
      <c r="M349" s="38" t="s">
        <v>572</v>
      </c>
      <c r="N349" s="38"/>
      <c r="O349" s="37">
        <v>730</v>
      </c>
      <c r="P349" s="8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725"/>
      <c r="R349" s="725"/>
      <c r="S349" s="725"/>
      <c r="T349" s="726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571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575</v>
      </c>
      <c r="B350" s="63" t="s">
        <v>576</v>
      </c>
      <c r="C350" s="36">
        <v>4301180001</v>
      </c>
      <c r="D350" s="723">
        <v>4680115880016</v>
      </c>
      <c r="E350" s="723"/>
      <c r="F350" s="62">
        <v>0.1</v>
      </c>
      <c r="G350" s="37">
        <v>20</v>
      </c>
      <c r="H350" s="62">
        <v>2</v>
      </c>
      <c r="I350" s="62">
        <v>2.2400000000000002</v>
      </c>
      <c r="J350" s="37">
        <v>238</v>
      </c>
      <c r="K350" s="37" t="s">
        <v>83</v>
      </c>
      <c r="L350" s="37" t="s">
        <v>45</v>
      </c>
      <c r="M350" s="38" t="s">
        <v>572</v>
      </c>
      <c r="N350" s="38"/>
      <c r="O350" s="37">
        <v>730</v>
      </c>
      <c r="P350" s="8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725"/>
      <c r="R350" s="725"/>
      <c r="S350" s="725"/>
      <c r="T350" s="72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IFERROR(IF(Y350=0,"",ROUNDUP(Y350/H350,0)*0.00474),"")</f>
        <v/>
      </c>
      <c r="AA350" s="68" t="s">
        <v>45</v>
      </c>
      <c r="AB350" s="69" t="s">
        <v>45</v>
      </c>
      <c r="AC350" s="422" t="s">
        <v>571</v>
      </c>
      <c r="AG350" s="78"/>
      <c r="AJ350" s="84" t="s">
        <v>45</v>
      </c>
      <c r="AK350" s="84">
        <v>0</v>
      </c>
      <c r="BB350" s="42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35"/>
      <c r="B351" s="735"/>
      <c r="C351" s="735"/>
      <c r="D351" s="735"/>
      <c r="E351" s="735"/>
      <c r="F351" s="735"/>
      <c r="G351" s="735"/>
      <c r="H351" s="735"/>
      <c r="I351" s="735"/>
      <c r="J351" s="735"/>
      <c r="K351" s="735"/>
      <c r="L351" s="735"/>
      <c r="M351" s="735"/>
      <c r="N351" s="735"/>
      <c r="O351" s="736"/>
      <c r="P351" s="732" t="s">
        <v>40</v>
      </c>
      <c r="Q351" s="733"/>
      <c r="R351" s="733"/>
      <c r="S351" s="733"/>
      <c r="T351" s="733"/>
      <c r="U351" s="733"/>
      <c r="V351" s="734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35"/>
      <c r="B352" s="735"/>
      <c r="C352" s="735"/>
      <c r="D352" s="735"/>
      <c r="E352" s="735"/>
      <c r="F352" s="735"/>
      <c r="G352" s="735"/>
      <c r="H352" s="735"/>
      <c r="I352" s="735"/>
      <c r="J352" s="735"/>
      <c r="K352" s="735"/>
      <c r="L352" s="735"/>
      <c r="M352" s="735"/>
      <c r="N352" s="735"/>
      <c r="O352" s="736"/>
      <c r="P352" s="732" t="s">
        <v>40</v>
      </c>
      <c r="Q352" s="733"/>
      <c r="R352" s="733"/>
      <c r="S352" s="733"/>
      <c r="T352" s="733"/>
      <c r="U352" s="733"/>
      <c r="V352" s="734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6.5" customHeight="1" x14ac:dyDescent="0.25">
      <c r="A353" s="721" t="s">
        <v>577</v>
      </c>
      <c r="B353" s="721"/>
      <c r="C353" s="721"/>
      <c r="D353" s="721"/>
      <c r="E353" s="721"/>
      <c r="F353" s="721"/>
      <c r="G353" s="721"/>
      <c r="H353" s="721"/>
      <c r="I353" s="721"/>
      <c r="J353" s="721"/>
      <c r="K353" s="721"/>
      <c r="L353" s="721"/>
      <c r="M353" s="721"/>
      <c r="N353" s="721"/>
      <c r="O353" s="721"/>
      <c r="P353" s="721"/>
      <c r="Q353" s="721"/>
      <c r="R353" s="721"/>
      <c r="S353" s="721"/>
      <c r="T353" s="721"/>
      <c r="U353" s="721"/>
      <c r="V353" s="721"/>
      <c r="W353" s="721"/>
      <c r="X353" s="721"/>
      <c r="Y353" s="721"/>
      <c r="Z353" s="721"/>
      <c r="AA353" s="65"/>
      <c r="AB353" s="65"/>
      <c r="AC353" s="79"/>
    </row>
    <row r="354" spans="1:68" ht="14.25" customHeight="1" x14ac:dyDescent="0.25">
      <c r="A354" s="722" t="s">
        <v>159</v>
      </c>
      <c r="B354" s="722"/>
      <c r="C354" s="722"/>
      <c r="D354" s="722"/>
      <c r="E354" s="722"/>
      <c r="F354" s="722"/>
      <c r="G354" s="722"/>
      <c r="H354" s="722"/>
      <c r="I354" s="722"/>
      <c r="J354" s="722"/>
      <c r="K354" s="722"/>
      <c r="L354" s="722"/>
      <c r="M354" s="722"/>
      <c r="N354" s="722"/>
      <c r="O354" s="722"/>
      <c r="P354" s="722"/>
      <c r="Q354" s="722"/>
      <c r="R354" s="722"/>
      <c r="S354" s="722"/>
      <c r="T354" s="722"/>
      <c r="U354" s="722"/>
      <c r="V354" s="722"/>
      <c r="W354" s="722"/>
      <c r="X354" s="722"/>
      <c r="Y354" s="722"/>
      <c r="Z354" s="722"/>
      <c r="AA354" s="66"/>
      <c r="AB354" s="66"/>
      <c r="AC354" s="80"/>
    </row>
    <row r="355" spans="1:68" ht="27" customHeight="1" x14ac:dyDescent="0.25">
      <c r="A355" s="63" t="s">
        <v>578</v>
      </c>
      <c r="B355" s="63" t="s">
        <v>579</v>
      </c>
      <c r="C355" s="36">
        <v>4301031066</v>
      </c>
      <c r="D355" s="723">
        <v>4607091383836</v>
      </c>
      <c r="E355" s="723"/>
      <c r="F355" s="62">
        <v>0.3</v>
      </c>
      <c r="G355" s="37">
        <v>6</v>
      </c>
      <c r="H355" s="62">
        <v>1.8</v>
      </c>
      <c r="I355" s="62">
        <v>2.028</v>
      </c>
      <c r="J355" s="37">
        <v>182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9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725"/>
      <c r="R355" s="725"/>
      <c r="S355" s="725"/>
      <c r="T355" s="72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24" t="s">
        <v>580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35"/>
      <c r="B356" s="735"/>
      <c r="C356" s="735"/>
      <c r="D356" s="735"/>
      <c r="E356" s="735"/>
      <c r="F356" s="735"/>
      <c r="G356" s="735"/>
      <c r="H356" s="735"/>
      <c r="I356" s="735"/>
      <c r="J356" s="735"/>
      <c r="K356" s="735"/>
      <c r="L356" s="735"/>
      <c r="M356" s="735"/>
      <c r="N356" s="735"/>
      <c r="O356" s="736"/>
      <c r="P356" s="732" t="s">
        <v>40</v>
      </c>
      <c r="Q356" s="733"/>
      <c r="R356" s="733"/>
      <c r="S356" s="733"/>
      <c r="T356" s="733"/>
      <c r="U356" s="733"/>
      <c r="V356" s="734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35"/>
      <c r="B357" s="735"/>
      <c r="C357" s="735"/>
      <c r="D357" s="735"/>
      <c r="E357" s="735"/>
      <c r="F357" s="735"/>
      <c r="G357" s="735"/>
      <c r="H357" s="735"/>
      <c r="I357" s="735"/>
      <c r="J357" s="735"/>
      <c r="K357" s="735"/>
      <c r="L357" s="735"/>
      <c r="M357" s="735"/>
      <c r="N357" s="735"/>
      <c r="O357" s="736"/>
      <c r="P357" s="732" t="s">
        <v>40</v>
      </c>
      <c r="Q357" s="733"/>
      <c r="R357" s="733"/>
      <c r="S357" s="733"/>
      <c r="T357" s="733"/>
      <c r="U357" s="733"/>
      <c r="V357" s="734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4.25" customHeight="1" x14ac:dyDescent="0.25">
      <c r="A358" s="722" t="s">
        <v>78</v>
      </c>
      <c r="B358" s="722"/>
      <c r="C358" s="722"/>
      <c r="D358" s="722"/>
      <c r="E358" s="722"/>
      <c r="F358" s="722"/>
      <c r="G358" s="722"/>
      <c r="H358" s="722"/>
      <c r="I358" s="722"/>
      <c r="J358" s="722"/>
      <c r="K358" s="722"/>
      <c r="L358" s="722"/>
      <c r="M358" s="722"/>
      <c r="N358" s="722"/>
      <c r="O358" s="722"/>
      <c r="P358" s="722"/>
      <c r="Q358" s="722"/>
      <c r="R358" s="722"/>
      <c r="S358" s="722"/>
      <c r="T358" s="722"/>
      <c r="U358" s="722"/>
      <c r="V358" s="722"/>
      <c r="W358" s="722"/>
      <c r="X358" s="722"/>
      <c r="Y358" s="722"/>
      <c r="Z358" s="722"/>
      <c r="AA358" s="66"/>
      <c r="AB358" s="66"/>
      <c r="AC358" s="80"/>
    </row>
    <row r="359" spans="1:68" ht="27" customHeight="1" x14ac:dyDescent="0.25">
      <c r="A359" s="63" t="s">
        <v>581</v>
      </c>
      <c r="B359" s="63" t="s">
        <v>582</v>
      </c>
      <c r="C359" s="36">
        <v>4301051489</v>
      </c>
      <c r="D359" s="723">
        <v>4607091387919</v>
      </c>
      <c r="E359" s="723"/>
      <c r="F359" s="62">
        <v>1.35</v>
      </c>
      <c r="G359" s="37">
        <v>6</v>
      </c>
      <c r="H359" s="62">
        <v>8.1</v>
      </c>
      <c r="I359" s="62">
        <v>8.6189999999999998</v>
      </c>
      <c r="J359" s="37">
        <v>64</v>
      </c>
      <c r="K359" s="37" t="s">
        <v>112</v>
      </c>
      <c r="L359" s="37" t="s">
        <v>45</v>
      </c>
      <c r="M359" s="38" t="s">
        <v>144</v>
      </c>
      <c r="N359" s="38"/>
      <c r="O359" s="37">
        <v>45</v>
      </c>
      <c r="P359" s="9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725"/>
      <c r="R359" s="725"/>
      <c r="S359" s="725"/>
      <c r="T359" s="7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583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584</v>
      </c>
      <c r="B360" s="63" t="s">
        <v>585</v>
      </c>
      <c r="C360" s="36">
        <v>4301051461</v>
      </c>
      <c r="D360" s="723">
        <v>4680115883604</v>
      </c>
      <c r="E360" s="723"/>
      <c r="F360" s="62">
        <v>0.35</v>
      </c>
      <c r="G360" s="37">
        <v>6</v>
      </c>
      <c r="H360" s="62">
        <v>2.1</v>
      </c>
      <c r="I360" s="62">
        <v>2.3519999999999999</v>
      </c>
      <c r="J360" s="37">
        <v>182</v>
      </c>
      <c r="K360" s="37" t="s">
        <v>83</v>
      </c>
      <c r="L360" s="37" t="s">
        <v>45</v>
      </c>
      <c r="M360" s="38" t="s">
        <v>115</v>
      </c>
      <c r="N360" s="38"/>
      <c r="O360" s="37">
        <v>45</v>
      </c>
      <c r="P360" s="9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725"/>
      <c r="R360" s="725"/>
      <c r="S360" s="725"/>
      <c r="T360" s="72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586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4301051864</v>
      </c>
      <c r="D361" s="723">
        <v>4680115883567</v>
      </c>
      <c r="E361" s="723"/>
      <c r="F361" s="62">
        <v>0.35</v>
      </c>
      <c r="G361" s="37">
        <v>6</v>
      </c>
      <c r="H361" s="62">
        <v>2.1</v>
      </c>
      <c r="I361" s="62">
        <v>2.34</v>
      </c>
      <c r="J361" s="37">
        <v>182</v>
      </c>
      <c r="K361" s="37" t="s">
        <v>83</v>
      </c>
      <c r="L361" s="37" t="s">
        <v>45</v>
      </c>
      <c r="M361" s="38" t="s">
        <v>144</v>
      </c>
      <c r="N361" s="38"/>
      <c r="O361" s="37">
        <v>40</v>
      </c>
      <c r="P361" s="90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725"/>
      <c r="R361" s="725"/>
      <c r="S361" s="725"/>
      <c r="T361" s="72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IFERROR(IF(Y361=0,"",ROUNDUP(Y361/H361,0)*0.00651),"")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735"/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6"/>
      <c r="P362" s="732" t="s">
        <v>40</v>
      </c>
      <c r="Q362" s="733"/>
      <c r="R362" s="733"/>
      <c r="S362" s="733"/>
      <c r="T362" s="733"/>
      <c r="U362" s="733"/>
      <c r="V362" s="734"/>
      <c r="W362" s="42" t="s">
        <v>39</v>
      </c>
      <c r="X362" s="43">
        <f>IFERROR(X359/H359,"0")+IFERROR(X360/H360,"0")+IFERROR(X361/H361,"0")</f>
        <v>0</v>
      </c>
      <c r="Y362" s="43">
        <f>IFERROR(Y359/H359,"0")+IFERROR(Y360/H360,"0")+IFERROR(Y361/H361,"0")</f>
        <v>0</v>
      </c>
      <c r="Z362" s="43">
        <f>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35"/>
      <c r="B363" s="735"/>
      <c r="C363" s="735"/>
      <c r="D363" s="735"/>
      <c r="E363" s="735"/>
      <c r="F363" s="735"/>
      <c r="G363" s="735"/>
      <c r="H363" s="735"/>
      <c r="I363" s="735"/>
      <c r="J363" s="735"/>
      <c r="K363" s="735"/>
      <c r="L363" s="735"/>
      <c r="M363" s="735"/>
      <c r="N363" s="735"/>
      <c r="O363" s="736"/>
      <c r="P363" s="732" t="s">
        <v>40</v>
      </c>
      <c r="Q363" s="733"/>
      <c r="R363" s="733"/>
      <c r="S363" s="733"/>
      <c r="T363" s="733"/>
      <c r="U363" s="733"/>
      <c r="V363" s="734"/>
      <c r="W363" s="42" t="s">
        <v>0</v>
      </c>
      <c r="X363" s="43">
        <f>IFERROR(SUM(X359:X361),"0")</f>
        <v>0</v>
      </c>
      <c r="Y363" s="43">
        <f>IFERROR(SUM(Y359:Y361),"0")</f>
        <v>0</v>
      </c>
      <c r="Z363" s="42"/>
      <c r="AA363" s="67"/>
      <c r="AB363" s="67"/>
      <c r="AC363" s="67"/>
    </row>
    <row r="364" spans="1:68" ht="27.75" customHeight="1" x14ac:dyDescent="0.2">
      <c r="A364" s="720" t="s">
        <v>590</v>
      </c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0"/>
      <c r="P364" s="720"/>
      <c r="Q364" s="720"/>
      <c r="R364" s="720"/>
      <c r="S364" s="720"/>
      <c r="T364" s="720"/>
      <c r="U364" s="720"/>
      <c r="V364" s="720"/>
      <c r="W364" s="720"/>
      <c r="X364" s="720"/>
      <c r="Y364" s="720"/>
      <c r="Z364" s="720"/>
      <c r="AA364" s="54"/>
      <c r="AB364" s="54"/>
      <c r="AC364" s="54"/>
    </row>
    <row r="365" spans="1:68" ht="16.5" customHeight="1" x14ac:dyDescent="0.25">
      <c r="A365" s="721" t="s">
        <v>591</v>
      </c>
      <c r="B365" s="721"/>
      <c r="C365" s="721"/>
      <c r="D365" s="721"/>
      <c r="E365" s="721"/>
      <c r="F365" s="721"/>
      <c r="G365" s="721"/>
      <c r="H365" s="721"/>
      <c r="I365" s="721"/>
      <c r="J365" s="721"/>
      <c r="K365" s="721"/>
      <c r="L365" s="721"/>
      <c r="M365" s="721"/>
      <c r="N365" s="721"/>
      <c r="O365" s="721"/>
      <c r="P365" s="721"/>
      <c r="Q365" s="721"/>
      <c r="R365" s="721"/>
      <c r="S365" s="721"/>
      <c r="T365" s="721"/>
      <c r="U365" s="721"/>
      <c r="V365" s="721"/>
      <c r="W365" s="721"/>
      <c r="X365" s="721"/>
      <c r="Y365" s="721"/>
      <c r="Z365" s="721"/>
      <c r="AA365" s="65"/>
      <c r="AB365" s="65"/>
      <c r="AC365" s="79"/>
    </row>
    <row r="366" spans="1:68" ht="14.25" customHeight="1" x14ac:dyDescent="0.25">
      <c r="A366" s="722" t="s">
        <v>107</v>
      </c>
      <c r="B366" s="722"/>
      <c r="C366" s="722"/>
      <c r="D366" s="722"/>
      <c r="E366" s="722"/>
      <c r="F366" s="722"/>
      <c r="G366" s="722"/>
      <c r="H366" s="722"/>
      <c r="I366" s="722"/>
      <c r="J366" s="722"/>
      <c r="K366" s="722"/>
      <c r="L366" s="722"/>
      <c r="M366" s="722"/>
      <c r="N366" s="722"/>
      <c r="O366" s="722"/>
      <c r="P366" s="722"/>
      <c r="Q366" s="722"/>
      <c r="R366" s="722"/>
      <c r="S366" s="722"/>
      <c r="T366" s="722"/>
      <c r="U366" s="722"/>
      <c r="V366" s="722"/>
      <c r="W366" s="722"/>
      <c r="X366" s="722"/>
      <c r="Y366" s="722"/>
      <c r="Z366" s="722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4301011869</v>
      </c>
      <c r="D367" s="723">
        <v>4680115884847</v>
      </c>
      <c r="E367" s="723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112</v>
      </c>
      <c r="L367" s="37" t="s">
        <v>117</v>
      </c>
      <c r="M367" s="38" t="s">
        <v>82</v>
      </c>
      <c r="N367" s="38"/>
      <c r="O367" s="37">
        <v>60</v>
      </c>
      <c r="P367" s="9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725"/>
      <c r="R367" s="725"/>
      <c r="S367" s="725"/>
      <c r="T367" s="726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ref="Y367:Y373" si="57">IFERROR(IF(X367="",0,CEILING((X367/$H367),1)*$H367),"")</f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594</v>
      </c>
      <c r="AG367" s="78"/>
      <c r="AJ367" s="84" t="s">
        <v>118</v>
      </c>
      <c r="AK367" s="84">
        <v>720</v>
      </c>
      <c r="BB367" s="433" t="s">
        <v>66</v>
      </c>
      <c r="BM367" s="78">
        <f t="shared" ref="BM367:BM373" si="58">IFERROR(X367*I367/H367,"0")</f>
        <v>0</v>
      </c>
      <c r="BN367" s="78">
        <f t="shared" ref="BN367:BN373" si="59">IFERROR(Y367*I367/H367,"0")</f>
        <v>0</v>
      </c>
      <c r="BO367" s="78">
        <f t="shared" ref="BO367:BO373" si="60">IFERROR(1/J367*(X367/H367),"0")</f>
        <v>0</v>
      </c>
      <c r="BP367" s="78">
        <f t="shared" ref="BP367:BP373" si="61">IFERROR(1/J367*(Y367/H367),"0")</f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4301011870</v>
      </c>
      <c r="D368" s="723">
        <v>4680115884854</v>
      </c>
      <c r="E368" s="723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112</v>
      </c>
      <c r="L368" s="37" t="s">
        <v>117</v>
      </c>
      <c r="M368" s="38" t="s">
        <v>82</v>
      </c>
      <c r="N368" s="38"/>
      <c r="O368" s="37">
        <v>60</v>
      </c>
      <c r="P368" s="9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725"/>
      <c r="R368" s="725"/>
      <c r="S368" s="725"/>
      <c r="T368" s="726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597</v>
      </c>
      <c r="AG368" s="78"/>
      <c r="AJ368" s="84" t="s">
        <v>118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4301011867</v>
      </c>
      <c r="D369" s="723">
        <v>4680115884830</v>
      </c>
      <c r="E369" s="723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112</v>
      </c>
      <c r="L369" s="37" t="s">
        <v>117</v>
      </c>
      <c r="M369" s="38" t="s">
        <v>82</v>
      </c>
      <c r="N369" s="38"/>
      <c r="O369" s="37">
        <v>60</v>
      </c>
      <c r="P369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725"/>
      <c r="R369" s="725"/>
      <c r="S369" s="725"/>
      <c r="T369" s="726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600</v>
      </c>
      <c r="AG369" s="78"/>
      <c r="AJ369" s="84" t="s">
        <v>118</v>
      </c>
      <c r="AK369" s="84">
        <v>720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601</v>
      </c>
      <c r="B370" s="63" t="s">
        <v>602</v>
      </c>
      <c r="C370" s="36">
        <v>4301011832</v>
      </c>
      <c r="D370" s="723">
        <v>4607091383997</v>
      </c>
      <c r="E370" s="723"/>
      <c r="F370" s="62">
        <v>2.5</v>
      </c>
      <c r="G370" s="37">
        <v>6</v>
      </c>
      <c r="H370" s="62">
        <v>15</v>
      </c>
      <c r="I370" s="62">
        <v>15.48</v>
      </c>
      <c r="J370" s="37">
        <v>48</v>
      </c>
      <c r="K370" s="37" t="s">
        <v>112</v>
      </c>
      <c r="L370" s="37" t="s">
        <v>45</v>
      </c>
      <c r="M370" s="38" t="s">
        <v>144</v>
      </c>
      <c r="N370" s="38"/>
      <c r="O370" s="37">
        <v>60</v>
      </c>
      <c r="P370" s="9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725"/>
      <c r="R370" s="725"/>
      <c r="S370" s="725"/>
      <c r="T370" s="726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38" t="s">
        <v>603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604</v>
      </c>
      <c r="B371" s="63" t="s">
        <v>605</v>
      </c>
      <c r="C371" s="36">
        <v>4301011433</v>
      </c>
      <c r="D371" s="723">
        <v>4680115882638</v>
      </c>
      <c r="E371" s="723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116</v>
      </c>
      <c r="L371" s="37" t="s">
        <v>45</v>
      </c>
      <c r="M371" s="38" t="s">
        <v>111</v>
      </c>
      <c r="N371" s="38"/>
      <c r="O371" s="37">
        <v>90</v>
      </c>
      <c r="P371" s="9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725"/>
      <c r="R371" s="725"/>
      <c r="S371" s="725"/>
      <c r="T371" s="726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606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27" customHeight="1" x14ac:dyDescent="0.25">
      <c r="A372" s="63" t="s">
        <v>607</v>
      </c>
      <c r="B372" s="63" t="s">
        <v>608</v>
      </c>
      <c r="C372" s="36">
        <v>4301011952</v>
      </c>
      <c r="D372" s="723">
        <v>4680115884922</v>
      </c>
      <c r="E372" s="723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116</v>
      </c>
      <c r="L372" s="37" t="s">
        <v>45</v>
      </c>
      <c r="M372" s="38" t="s">
        <v>82</v>
      </c>
      <c r="N372" s="38"/>
      <c r="O372" s="37">
        <v>60</v>
      </c>
      <c r="P372" s="90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725"/>
      <c r="R372" s="725"/>
      <c r="S372" s="725"/>
      <c r="T372" s="726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597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ht="37.5" customHeight="1" x14ac:dyDescent="0.25">
      <c r="A373" s="63" t="s">
        <v>609</v>
      </c>
      <c r="B373" s="63" t="s">
        <v>610</v>
      </c>
      <c r="C373" s="36">
        <v>4301011868</v>
      </c>
      <c r="D373" s="723">
        <v>4680115884861</v>
      </c>
      <c r="E373" s="723"/>
      <c r="F373" s="62">
        <v>0.5</v>
      </c>
      <c r="G373" s="37">
        <v>10</v>
      </c>
      <c r="H373" s="62">
        <v>5</v>
      </c>
      <c r="I373" s="62">
        <v>5.21</v>
      </c>
      <c r="J373" s="37">
        <v>132</v>
      </c>
      <c r="K373" s="37" t="s">
        <v>116</v>
      </c>
      <c r="L373" s="37" t="s">
        <v>45</v>
      </c>
      <c r="M373" s="38" t="s">
        <v>82</v>
      </c>
      <c r="N373" s="38"/>
      <c r="O373" s="37">
        <v>60</v>
      </c>
      <c r="P373" s="9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725"/>
      <c r="R373" s="725"/>
      <c r="S373" s="725"/>
      <c r="T373" s="726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57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4" t="s">
        <v>600</v>
      </c>
      <c r="AG373" s="78"/>
      <c r="AJ373" s="84" t="s">
        <v>45</v>
      </c>
      <c r="AK373" s="84">
        <v>0</v>
      </c>
      <c r="BB373" s="445" t="s">
        <v>66</v>
      </c>
      <c r="BM373" s="78">
        <f t="shared" si="58"/>
        <v>0</v>
      </c>
      <c r="BN373" s="78">
        <f t="shared" si="59"/>
        <v>0</v>
      </c>
      <c r="BO373" s="78">
        <f t="shared" si="60"/>
        <v>0</v>
      </c>
      <c r="BP373" s="78">
        <f t="shared" si="61"/>
        <v>0</v>
      </c>
    </row>
    <row r="374" spans="1:68" x14ac:dyDescent="0.2">
      <c r="A374" s="735"/>
      <c r="B374" s="735"/>
      <c r="C374" s="735"/>
      <c r="D374" s="735"/>
      <c r="E374" s="735"/>
      <c r="F374" s="735"/>
      <c r="G374" s="735"/>
      <c r="H374" s="735"/>
      <c r="I374" s="735"/>
      <c r="J374" s="735"/>
      <c r="K374" s="735"/>
      <c r="L374" s="735"/>
      <c r="M374" s="735"/>
      <c r="N374" s="735"/>
      <c r="O374" s="736"/>
      <c r="P374" s="732" t="s">
        <v>40</v>
      </c>
      <c r="Q374" s="733"/>
      <c r="R374" s="733"/>
      <c r="S374" s="733"/>
      <c r="T374" s="733"/>
      <c r="U374" s="733"/>
      <c r="V374" s="734"/>
      <c r="W374" s="42" t="s">
        <v>39</v>
      </c>
      <c r="X374" s="43">
        <f>IFERROR(X367/H367,"0")+IFERROR(X368/H368,"0")+IFERROR(X369/H369,"0")+IFERROR(X370/H370,"0")+IFERROR(X371/H371,"0")+IFERROR(X372/H372,"0")+IFERROR(X373/H373,"0")</f>
        <v>0</v>
      </c>
      <c r="Y374" s="43">
        <f>IFERROR(Y367/H367,"0")+IFERROR(Y368/H368,"0")+IFERROR(Y369/H369,"0")+IFERROR(Y370/H370,"0")+IFERROR(Y371/H371,"0")+IFERROR(Y372/H372,"0")+IFERROR(Y373/H373,"0")</f>
        <v>0</v>
      </c>
      <c r="Z374" s="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35"/>
      <c r="B375" s="735"/>
      <c r="C375" s="735"/>
      <c r="D375" s="735"/>
      <c r="E375" s="735"/>
      <c r="F375" s="735"/>
      <c r="G375" s="735"/>
      <c r="H375" s="735"/>
      <c r="I375" s="735"/>
      <c r="J375" s="735"/>
      <c r="K375" s="735"/>
      <c r="L375" s="735"/>
      <c r="M375" s="735"/>
      <c r="N375" s="735"/>
      <c r="O375" s="736"/>
      <c r="P375" s="732" t="s">
        <v>40</v>
      </c>
      <c r="Q375" s="733"/>
      <c r="R375" s="733"/>
      <c r="S375" s="733"/>
      <c r="T375" s="733"/>
      <c r="U375" s="733"/>
      <c r="V375" s="734"/>
      <c r="W375" s="42" t="s">
        <v>0</v>
      </c>
      <c r="X375" s="43">
        <f>IFERROR(SUM(X367:X373),"0")</f>
        <v>0</v>
      </c>
      <c r="Y375" s="43">
        <f>IFERROR(SUM(Y367:Y373),"0")</f>
        <v>0</v>
      </c>
      <c r="Z375" s="42"/>
      <c r="AA375" s="67"/>
      <c r="AB375" s="67"/>
      <c r="AC375" s="67"/>
    </row>
    <row r="376" spans="1:68" ht="14.25" customHeight="1" x14ac:dyDescent="0.25">
      <c r="A376" s="722" t="s">
        <v>148</v>
      </c>
      <c r="B376" s="722"/>
      <c r="C376" s="722"/>
      <c r="D376" s="722"/>
      <c r="E376" s="722"/>
      <c r="F376" s="722"/>
      <c r="G376" s="722"/>
      <c r="H376" s="722"/>
      <c r="I376" s="722"/>
      <c r="J376" s="722"/>
      <c r="K376" s="722"/>
      <c r="L376" s="722"/>
      <c r="M376" s="722"/>
      <c r="N376" s="722"/>
      <c r="O376" s="722"/>
      <c r="P376" s="722"/>
      <c r="Q376" s="722"/>
      <c r="R376" s="722"/>
      <c r="S376" s="722"/>
      <c r="T376" s="722"/>
      <c r="U376" s="722"/>
      <c r="V376" s="722"/>
      <c r="W376" s="722"/>
      <c r="X376" s="722"/>
      <c r="Y376" s="722"/>
      <c r="Z376" s="722"/>
      <c r="AA376" s="66"/>
      <c r="AB376" s="66"/>
      <c r="AC376" s="80"/>
    </row>
    <row r="377" spans="1:68" ht="27" customHeight="1" x14ac:dyDescent="0.25">
      <c r="A377" s="63" t="s">
        <v>611</v>
      </c>
      <c r="B377" s="63" t="s">
        <v>612</v>
      </c>
      <c r="C377" s="36">
        <v>4301020178</v>
      </c>
      <c r="D377" s="723">
        <v>4607091383980</v>
      </c>
      <c r="E377" s="723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112</v>
      </c>
      <c r="L377" s="37" t="s">
        <v>117</v>
      </c>
      <c r="M377" s="38" t="s">
        <v>111</v>
      </c>
      <c r="N377" s="38"/>
      <c r="O377" s="37">
        <v>50</v>
      </c>
      <c r="P377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725"/>
      <c r="R377" s="725"/>
      <c r="S377" s="725"/>
      <c r="T377" s="72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46" t="s">
        <v>613</v>
      </c>
      <c r="AG377" s="78"/>
      <c r="AJ377" s="84" t="s">
        <v>118</v>
      </c>
      <c r="AK377" s="84">
        <v>720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614</v>
      </c>
      <c r="B378" s="63" t="s">
        <v>615</v>
      </c>
      <c r="C378" s="36">
        <v>4301020179</v>
      </c>
      <c r="D378" s="723">
        <v>4607091384178</v>
      </c>
      <c r="E378" s="72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116</v>
      </c>
      <c r="L378" s="37" t="s">
        <v>45</v>
      </c>
      <c r="M378" s="38" t="s">
        <v>111</v>
      </c>
      <c r="N378" s="38"/>
      <c r="O378" s="37">
        <v>50</v>
      </c>
      <c r="P378" s="9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725"/>
      <c r="R378" s="725"/>
      <c r="S378" s="725"/>
      <c r="T378" s="7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8" t="s">
        <v>613</v>
      </c>
      <c r="AG378" s="78"/>
      <c r="AJ378" s="84" t="s">
        <v>45</v>
      </c>
      <c r="AK378" s="84">
        <v>0</v>
      </c>
      <c r="BB378" s="44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35"/>
      <c r="B379" s="735"/>
      <c r="C379" s="735"/>
      <c r="D379" s="735"/>
      <c r="E379" s="735"/>
      <c r="F379" s="735"/>
      <c r="G379" s="735"/>
      <c r="H379" s="735"/>
      <c r="I379" s="735"/>
      <c r="J379" s="735"/>
      <c r="K379" s="735"/>
      <c r="L379" s="735"/>
      <c r="M379" s="735"/>
      <c r="N379" s="735"/>
      <c r="O379" s="736"/>
      <c r="P379" s="732" t="s">
        <v>40</v>
      </c>
      <c r="Q379" s="733"/>
      <c r="R379" s="733"/>
      <c r="S379" s="733"/>
      <c r="T379" s="733"/>
      <c r="U379" s="733"/>
      <c r="V379" s="734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735"/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6"/>
      <c r="P380" s="732" t="s">
        <v>40</v>
      </c>
      <c r="Q380" s="733"/>
      <c r="R380" s="733"/>
      <c r="S380" s="733"/>
      <c r="T380" s="733"/>
      <c r="U380" s="733"/>
      <c r="V380" s="734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722" t="s">
        <v>78</v>
      </c>
      <c r="B381" s="722"/>
      <c r="C381" s="722"/>
      <c r="D381" s="722"/>
      <c r="E381" s="722"/>
      <c r="F381" s="722"/>
      <c r="G381" s="722"/>
      <c r="H381" s="722"/>
      <c r="I381" s="722"/>
      <c r="J381" s="722"/>
      <c r="K381" s="722"/>
      <c r="L381" s="722"/>
      <c r="M381" s="722"/>
      <c r="N381" s="722"/>
      <c r="O381" s="722"/>
      <c r="P381" s="722"/>
      <c r="Q381" s="722"/>
      <c r="R381" s="722"/>
      <c r="S381" s="722"/>
      <c r="T381" s="722"/>
      <c r="U381" s="722"/>
      <c r="V381" s="722"/>
      <c r="W381" s="722"/>
      <c r="X381" s="722"/>
      <c r="Y381" s="722"/>
      <c r="Z381" s="722"/>
      <c r="AA381" s="66"/>
      <c r="AB381" s="66"/>
      <c r="AC381" s="80"/>
    </row>
    <row r="382" spans="1:68" ht="27" customHeight="1" x14ac:dyDescent="0.25">
      <c r="A382" s="63" t="s">
        <v>616</v>
      </c>
      <c r="B382" s="63" t="s">
        <v>617</v>
      </c>
      <c r="C382" s="36">
        <v>4301051903</v>
      </c>
      <c r="D382" s="723">
        <v>4607091383928</v>
      </c>
      <c r="E382" s="723"/>
      <c r="F382" s="62">
        <v>1.5</v>
      </c>
      <c r="G382" s="37">
        <v>6</v>
      </c>
      <c r="H382" s="62">
        <v>9</v>
      </c>
      <c r="I382" s="62">
        <v>9.5250000000000004</v>
      </c>
      <c r="J382" s="37">
        <v>64</v>
      </c>
      <c r="K382" s="37" t="s">
        <v>112</v>
      </c>
      <c r="L382" s="37" t="s">
        <v>45</v>
      </c>
      <c r="M382" s="38" t="s">
        <v>115</v>
      </c>
      <c r="N382" s="38"/>
      <c r="O382" s="37">
        <v>40</v>
      </c>
      <c r="P382" s="91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725"/>
      <c r="R382" s="725"/>
      <c r="S382" s="725"/>
      <c r="T382" s="72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618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619</v>
      </c>
      <c r="B383" s="63" t="s">
        <v>620</v>
      </c>
      <c r="C383" s="36">
        <v>4301051897</v>
      </c>
      <c r="D383" s="723">
        <v>4607091384260</v>
      </c>
      <c r="E383" s="723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112</v>
      </c>
      <c r="L383" s="37" t="s">
        <v>45</v>
      </c>
      <c r="M383" s="38" t="s">
        <v>115</v>
      </c>
      <c r="N383" s="38"/>
      <c r="O383" s="37">
        <v>40</v>
      </c>
      <c r="P383" s="91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725"/>
      <c r="R383" s="725"/>
      <c r="S383" s="725"/>
      <c r="T383" s="72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52" t="s">
        <v>621</v>
      </c>
      <c r="AG383" s="78"/>
      <c r="AJ383" s="84" t="s">
        <v>45</v>
      </c>
      <c r="AK383" s="84">
        <v>0</v>
      </c>
      <c r="BB383" s="45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35"/>
      <c r="B384" s="735"/>
      <c r="C384" s="735"/>
      <c r="D384" s="735"/>
      <c r="E384" s="735"/>
      <c r="F384" s="735"/>
      <c r="G384" s="735"/>
      <c r="H384" s="735"/>
      <c r="I384" s="735"/>
      <c r="J384" s="735"/>
      <c r="K384" s="735"/>
      <c r="L384" s="735"/>
      <c r="M384" s="735"/>
      <c r="N384" s="735"/>
      <c r="O384" s="736"/>
      <c r="P384" s="732" t="s">
        <v>40</v>
      </c>
      <c r="Q384" s="733"/>
      <c r="R384" s="733"/>
      <c r="S384" s="733"/>
      <c r="T384" s="733"/>
      <c r="U384" s="733"/>
      <c r="V384" s="734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735"/>
      <c r="B385" s="735"/>
      <c r="C385" s="735"/>
      <c r="D385" s="735"/>
      <c r="E385" s="735"/>
      <c r="F385" s="735"/>
      <c r="G385" s="735"/>
      <c r="H385" s="735"/>
      <c r="I385" s="735"/>
      <c r="J385" s="735"/>
      <c r="K385" s="735"/>
      <c r="L385" s="735"/>
      <c r="M385" s="735"/>
      <c r="N385" s="735"/>
      <c r="O385" s="736"/>
      <c r="P385" s="732" t="s">
        <v>40</v>
      </c>
      <c r="Q385" s="733"/>
      <c r="R385" s="733"/>
      <c r="S385" s="733"/>
      <c r="T385" s="733"/>
      <c r="U385" s="733"/>
      <c r="V385" s="734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722" t="s">
        <v>185</v>
      </c>
      <c r="B386" s="722"/>
      <c r="C386" s="722"/>
      <c r="D386" s="722"/>
      <c r="E386" s="722"/>
      <c r="F386" s="722"/>
      <c r="G386" s="722"/>
      <c r="H386" s="722"/>
      <c r="I386" s="722"/>
      <c r="J386" s="722"/>
      <c r="K386" s="722"/>
      <c r="L386" s="722"/>
      <c r="M386" s="722"/>
      <c r="N386" s="722"/>
      <c r="O386" s="722"/>
      <c r="P386" s="722"/>
      <c r="Q386" s="722"/>
      <c r="R386" s="722"/>
      <c r="S386" s="722"/>
      <c r="T386" s="722"/>
      <c r="U386" s="722"/>
      <c r="V386" s="722"/>
      <c r="W386" s="722"/>
      <c r="X386" s="722"/>
      <c r="Y386" s="722"/>
      <c r="Z386" s="722"/>
      <c r="AA386" s="66"/>
      <c r="AB386" s="66"/>
      <c r="AC386" s="80"/>
    </row>
    <row r="387" spans="1:68" ht="27" customHeight="1" x14ac:dyDescent="0.25">
      <c r="A387" s="63" t="s">
        <v>622</v>
      </c>
      <c r="B387" s="63" t="s">
        <v>623</v>
      </c>
      <c r="C387" s="36">
        <v>4301060439</v>
      </c>
      <c r="D387" s="723">
        <v>4607091384673</v>
      </c>
      <c r="E387" s="723"/>
      <c r="F387" s="62">
        <v>1.5</v>
      </c>
      <c r="G387" s="37">
        <v>6</v>
      </c>
      <c r="H387" s="62">
        <v>9</v>
      </c>
      <c r="I387" s="62">
        <v>9.5190000000000001</v>
      </c>
      <c r="J387" s="37">
        <v>64</v>
      </c>
      <c r="K387" s="37" t="s">
        <v>112</v>
      </c>
      <c r="L387" s="37" t="s">
        <v>45</v>
      </c>
      <c r="M387" s="38" t="s">
        <v>115</v>
      </c>
      <c r="N387" s="38"/>
      <c r="O387" s="37">
        <v>30</v>
      </c>
      <c r="P387" s="91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725"/>
      <c r="R387" s="725"/>
      <c r="S387" s="725"/>
      <c r="T387" s="72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4" t="s">
        <v>624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35"/>
      <c r="B388" s="735"/>
      <c r="C388" s="735"/>
      <c r="D388" s="735"/>
      <c r="E388" s="735"/>
      <c r="F388" s="735"/>
      <c r="G388" s="735"/>
      <c r="H388" s="735"/>
      <c r="I388" s="735"/>
      <c r="J388" s="735"/>
      <c r="K388" s="735"/>
      <c r="L388" s="735"/>
      <c r="M388" s="735"/>
      <c r="N388" s="735"/>
      <c r="O388" s="736"/>
      <c r="P388" s="732" t="s">
        <v>40</v>
      </c>
      <c r="Q388" s="733"/>
      <c r="R388" s="733"/>
      <c r="S388" s="733"/>
      <c r="T388" s="733"/>
      <c r="U388" s="733"/>
      <c r="V388" s="734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735"/>
      <c r="B389" s="735"/>
      <c r="C389" s="735"/>
      <c r="D389" s="735"/>
      <c r="E389" s="735"/>
      <c r="F389" s="735"/>
      <c r="G389" s="735"/>
      <c r="H389" s="735"/>
      <c r="I389" s="735"/>
      <c r="J389" s="735"/>
      <c r="K389" s="735"/>
      <c r="L389" s="735"/>
      <c r="M389" s="735"/>
      <c r="N389" s="735"/>
      <c r="O389" s="736"/>
      <c r="P389" s="732" t="s">
        <v>40</v>
      </c>
      <c r="Q389" s="733"/>
      <c r="R389" s="733"/>
      <c r="S389" s="733"/>
      <c r="T389" s="733"/>
      <c r="U389" s="733"/>
      <c r="V389" s="734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16.5" customHeight="1" x14ac:dyDescent="0.25">
      <c r="A390" s="721" t="s">
        <v>625</v>
      </c>
      <c r="B390" s="721"/>
      <c r="C390" s="721"/>
      <c r="D390" s="721"/>
      <c r="E390" s="721"/>
      <c r="F390" s="721"/>
      <c r="G390" s="721"/>
      <c r="H390" s="721"/>
      <c r="I390" s="721"/>
      <c r="J390" s="721"/>
      <c r="K390" s="721"/>
      <c r="L390" s="721"/>
      <c r="M390" s="721"/>
      <c r="N390" s="721"/>
      <c r="O390" s="721"/>
      <c r="P390" s="721"/>
      <c r="Q390" s="721"/>
      <c r="R390" s="721"/>
      <c r="S390" s="721"/>
      <c r="T390" s="721"/>
      <c r="U390" s="721"/>
      <c r="V390" s="721"/>
      <c r="W390" s="721"/>
      <c r="X390" s="721"/>
      <c r="Y390" s="721"/>
      <c r="Z390" s="721"/>
      <c r="AA390" s="65"/>
      <c r="AB390" s="65"/>
      <c r="AC390" s="79"/>
    </row>
    <row r="391" spans="1:68" ht="14.25" customHeight="1" x14ac:dyDescent="0.25">
      <c r="A391" s="722" t="s">
        <v>107</v>
      </c>
      <c r="B391" s="722"/>
      <c r="C391" s="722"/>
      <c r="D391" s="722"/>
      <c r="E391" s="722"/>
      <c r="F391" s="722"/>
      <c r="G391" s="722"/>
      <c r="H391" s="722"/>
      <c r="I391" s="722"/>
      <c r="J391" s="722"/>
      <c r="K391" s="722"/>
      <c r="L391" s="722"/>
      <c r="M391" s="722"/>
      <c r="N391" s="722"/>
      <c r="O391" s="722"/>
      <c r="P391" s="722"/>
      <c r="Q391" s="722"/>
      <c r="R391" s="722"/>
      <c r="S391" s="722"/>
      <c r="T391" s="722"/>
      <c r="U391" s="722"/>
      <c r="V391" s="722"/>
      <c r="W391" s="722"/>
      <c r="X391" s="722"/>
      <c r="Y391" s="722"/>
      <c r="Z391" s="722"/>
      <c r="AA391" s="66"/>
      <c r="AB391" s="66"/>
      <c r="AC391" s="80"/>
    </row>
    <row r="392" spans="1:68" ht="37.5" customHeight="1" x14ac:dyDescent="0.25">
      <c r="A392" s="63" t="s">
        <v>626</v>
      </c>
      <c r="B392" s="63" t="s">
        <v>627</v>
      </c>
      <c r="C392" s="36">
        <v>4301011873</v>
      </c>
      <c r="D392" s="723">
        <v>4680115881907</v>
      </c>
      <c r="E392" s="723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112</v>
      </c>
      <c r="L392" s="37" t="s">
        <v>45</v>
      </c>
      <c r="M392" s="38" t="s">
        <v>82</v>
      </c>
      <c r="N392" s="38"/>
      <c r="O392" s="37">
        <v>60</v>
      </c>
      <c r="P392" s="9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725"/>
      <c r="R392" s="725"/>
      <c r="S392" s="725"/>
      <c r="T392" s="726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628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626</v>
      </c>
      <c r="B393" s="63" t="s">
        <v>629</v>
      </c>
      <c r="C393" s="36">
        <v>4301011483</v>
      </c>
      <c r="D393" s="723">
        <v>4680115881907</v>
      </c>
      <c r="E393" s="723"/>
      <c r="F393" s="62">
        <v>1.8</v>
      </c>
      <c r="G393" s="37">
        <v>6</v>
      </c>
      <c r="H393" s="62">
        <v>10.8</v>
      </c>
      <c r="I393" s="62">
        <v>11.234999999999999</v>
      </c>
      <c r="J393" s="37">
        <v>64</v>
      </c>
      <c r="K393" s="37" t="s">
        <v>112</v>
      </c>
      <c r="L393" s="37" t="s">
        <v>45</v>
      </c>
      <c r="M393" s="38" t="s">
        <v>82</v>
      </c>
      <c r="N393" s="38"/>
      <c r="O393" s="37">
        <v>60</v>
      </c>
      <c r="P393" s="9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725"/>
      <c r="R393" s="725"/>
      <c r="S393" s="725"/>
      <c r="T393" s="72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630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631</v>
      </c>
      <c r="B394" s="63" t="s">
        <v>632</v>
      </c>
      <c r="C394" s="36">
        <v>4301011874</v>
      </c>
      <c r="D394" s="723">
        <v>4680115884892</v>
      </c>
      <c r="E394" s="723"/>
      <c r="F394" s="62">
        <v>1.8</v>
      </c>
      <c r="G394" s="37">
        <v>6</v>
      </c>
      <c r="H394" s="62">
        <v>10.8</v>
      </c>
      <c r="I394" s="62">
        <v>11.234999999999999</v>
      </c>
      <c r="J394" s="37">
        <v>64</v>
      </c>
      <c r="K394" s="37" t="s">
        <v>112</v>
      </c>
      <c r="L394" s="37" t="s">
        <v>45</v>
      </c>
      <c r="M394" s="38" t="s">
        <v>82</v>
      </c>
      <c r="N394" s="38"/>
      <c r="O394" s="37">
        <v>60</v>
      </c>
      <c r="P394" s="9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725"/>
      <c r="R394" s="725"/>
      <c r="S394" s="725"/>
      <c r="T394" s="72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633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37.5" customHeight="1" x14ac:dyDescent="0.25">
      <c r="A395" s="63" t="s">
        <v>634</v>
      </c>
      <c r="B395" s="63" t="s">
        <v>635</v>
      </c>
      <c r="C395" s="36">
        <v>4301011875</v>
      </c>
      <c r="D395" s="723">
        <v>4680115884885</v>
      </c>
      <c r="E395" s="723"/>
      <c r="F395" s="62">
        <v>0.8</v>
      </c>
      <c r="G395" s="37">
        <v>15</v>
      </c>
      <c r="H395" s="62">
        <v>12</v>
      </c>
      <c r="I395" s="62">
        <v>12.435</v>
      </c>
      <c r="J395" s="37">
        <v>64</v>
      </c>
      <c r="K395" s="37" t="s">
        <v>112</v>
      </c>
      <c r="L395" s="37" t="s">
        <v>45</v>
      </c>
      <c r="M395" s="38" t="s">
        <v>82</v>
      </c>
      <c r="N395" s="38"/>
      <c r="O395" s="37">
        <v>60</v>
      </c>
      <c r="P395" s="9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725"/>
      <c r="R395" s="725"/>
      <c r="S395" s="725"/>
      <c r="T395" s="72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636</v>
      </c>
      <c r="B396" s="63" t="s">
        <v>637</v>
      </c>
      <c r="C396" s="36">
        <v>4301011871</v>
      </c>
      <c r="D396" s="723">
        <v>4680115884908</v>
      </c>
      <c r="E396" s="723"/>
      <c r="F396" s="62">
        <v>0.4</v>
      </c>
      <c r="G396" s="37">
        <v>10</v>
      </c>
      <c r="H396" s="62">
        <v>4</v>
      </c>
      <c r="I396" s="62">
        <v>4.21</v>
      </c>
      <c r="J396" s="37">
        <v>132</v>
      </c>
      <c r="K396" s="37" t="s">
        <v>116</v>
      </c>
      <c r="L396" s="37" t="s">
        <v>45</v>
      </c>
      <c r="M396" s="38" t="s">
        <v>82</v>
      </c>
      <c r="N396" s="38"/>
      <c r="O396" s="37">
        <v>60</v>
      </c>
      <c r="P396" s="9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725"/>
      <c r="R396" s="725"/>
      <c r="S396" s="725"/>
      <c r="T396" s="72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64" t="s">
        <v>633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35"/>
      <c r="B397" s="735"/>
      <c r="C397" s="735"/>
      <c r="D397" s="735"/>
      <c r="E397" s="735"/>
      <c r="F397" s="735"/>
      <c r="G397" s="735"/>
      <c r="H397" s="735"/>
      <c r="I397" s="735"/>
      <c r="J397" s="735"/>
      <c r="K397" s="735"/>
      <c r="L397" s="735"/>
      <c r="M397" s="735"/>
      <c r="N397" s="735"/>
      <c r="O397" s="736"/>
      <c r="P397" s="732" t="s">
        <v>40</v>
      </c>
      <c r="Q397" s="733"/>
      <c r="R397" s="733"/>
      <c r="S397" s="733"/>
      <c r="T397" s="733"/>
      <c r="U397" s="733"/>
      <c r="V397" s="734"/>
      <c r="W397" s="42" t="s">
        <v>39</v>
      </c>
      <c r="X397" s="43">
        <f>IFERROR(X392/H392,"0")+IFERROR(X393/H393,"0")+IFERROR(X394/H394,"0")+IFERROR(X395/H395,"0")+IFERROR(X396/H396,"0")</f>
        <v>0</v>
      </c>
      <c r="Y397" s="43">
        <f>IFERROR(Y392/H392,"0")+IFERROR(Y393/H393,"0")+IFERROR(Y394/H394,"0")+IFERROR(Y395/H395,"0")+IFERROR(Y396/H396,"0")</f>
        <v>0</v>
      </c>
      <c r="Z397" s="43">
        <f>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35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2" t="s">
        <v>40</v>
      </c>
      <c r="Q398" s="733"/>
      <c r="R398" s="733"/>
      <c r="S398" s="733"/>
      <c r="T398" s="733"/>
      <c r="U398" s="733"/>
      <c r="V398" s="734"/>
      <c r="W398" s="42" t="s">
        <v>0</v>
      </c>
      <c r="X398" s="43">
        <f>IFERROR(SUM(X392:X396),"0")</f>
        <v>0</v>
      </c>
      <c r="Y398" s="43">
        <f>IFERROR(SUM(Y392:Y396),"0")</f>
        <v>0</v>
      </c>
      <c r="Z398" s="42"/>
      <c r="AA398" s="67"/>
      <c r="AB398" s="67"/>
      <c r="AC398" s="67"/>
    </row>
    <row r="399" spans="1:68" ht="14.25" customHeight="1" x14ac:dyDescent="0.25">
      <c r="A399" s="722" t="s">
        <v>159</v>
      </c>
      <c r="B399" s="722"/>
      <c r="C399" s="722"/>
      <c r="D399" s="722"/>
      <c r="E399" s="722"/>
      <c r="F399" s="722"/>
      <c r="G399" s="722"/>
      <c r="H399" s="722"/>
      <c r="I399" s="722"/>
      <c r="J399" s="722"/>
      <c r="K399" s="722"/>
      <c r="L399" s="722"/>
      <c r="M399" s="722"/>
      <c r="N399" s="722"/>
      <c r="O399" s="722"/>
      <c r="P399" s="722"/>
      <c r="Q399" s="722"/>
      <c r="R399" s="722"/>
      <c r="S399" s="722"/>
      <c r="T399" s="722"/>
      <c r="U399" s="722"/>
      <c r="V399" s="722"/>
      <c r="W399" s="722"/>
      <c r="X399" s="722"/>
      <c r="Y399" s="722"/>
      <c r="Z399" s="722"/>
      <c r="AA399" s="66"/>
      <c r="AB399" s="66"/>
      <c r="AC399" s="80"/>
    </row>
    <row r="400" spans="1:68" ht="27" customHeight="1" x14ac:dyDescent="0.25">
      <c r="A400" s="63" t="s">
        <v>638</v>
      </c>
      <c r="B400" s="63" t="s">
        <v>639</v>
      </c>
      <c r="C400" s="36">
        <v>4301031303</v>
      </c>
      <c r="D400" s="723">
        <v>4607091384802</v>
      </c>
      <c r="E400" s="723"/>
      <c r="F400" s="62">
        <v>0.73</v>
      </c>
      <c r="G400" s="37">
        <v>6</v>
      </c>
      <c r="H400" s="62">
        <v>4.38</v>
      </c>
      <c r="I400" s="62">
        <v>4.6500000000000004</v>
      </c>
      <c r="J400" s="37">
        <v>132</v>
      </c>
      <c r="K400" s="37" t="s">
        <v>116</v>
      </c>
      <c r="L400" s="37" t="s">
        <v>45</v>
      </c>
      <c r="M400" s="38" t="s">
        <v>82</v>
      </c>
      <c r="N400" s="38"/>
      <c r="O400" s="37">
        <v>35</v>
      </c>
      <c r="P400" s="9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725"/>
      <c r="R400" s="725"/>
      <c r="S400" s="725"/>
      <c r="T400" s="72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35"/>
      <c r="B401" s="735"/>
      <c r="C401" s="735"/>
      <c r="D401" s="735"/>
      <c r="E401" s="735"/>
      <c r="F401" s="735"/>
      <c r="G401" s="735"/>
      <c r="H401" s="735"/>
      <c r="I401" s="735"/>
      <c r="J401" s="735"/>
      <c r="K401" s="735"/>
      <c r="L401" s="735"/>
      <c r="M401" s="735"/>
      <c r="N401" s="735"/>
      <c r="O401" s="736"/>
      <c r="P401" s="732" t="s">
        <v>40</v>
      </c>
      <c r="Q401" s="733"/>
      <c r="R401" s="733"/>
      <c r="S401" s="733"/>
      <c r="T401" s="733"/>
      <c r="U401" s="733"/>
      <c r="V401" s="734"/>
      <c r="W401" s="42" t="s">
        <v>39</v>
      </c>
      <c r="X401" s="43">
        <f>IFERROR(X400/H400,"0")</f>
        <v>0</v>
      </c>
      <c r="Y401" s="43">
        <f>IFERROR(Y400/H400,"0")</f>
        <v>0</v>
      </c>
      <c r="Z401" s="43">
        <f>IFERROR(IF(Z400="",0,Z400),"0")</f>
        <v>0</v>
      </c>
      <c r="AA401" s="67"/>
      <c r="AB401" s="67"/>
      <c r="AC401" s="67"/>
    </row>
    <row r="402" spans="1:68" x14ac:dyDescent="0.2">
      <c r="A402" s="735"/>
      <c r="B402" s="735"/>
      <c r="C402" s="735"/>
      <c r="D402" s="735"/>
      <c r="E402" s="735"/>
      <c r="F402" s="735"/>
      <c r="G402" s="735"/>
      <c r="H402" s="735"/>
      <c r="I402" s="735"/>
      <c r="J402" s="735"/>
      <c r="K402" s="735"/>
      <c r="L402" s="735"/>
      <c r="M402" s="735"/>
      <c r="N402" s="735"/>
      <c r="O402" s="736"/>
      <c r="P402" s="732" t="s">
        <v>40</v>
      </c>
      <c r="Q402" s="733"/>
      <c r="R402" s="733"/>
      <c r="S402" s="733"/>
      <c r="T402" s="733"/>
      <c r="U402" s="733"/>
      <c r="V402" s="734"/>
      <c r="W402" s="42" t="s">
        <v>0</v>
      </c>
      <c r="X402" s="43">
        <f>IFERROR(SUM(X400:X400),"0")</f>
        <v>0</v>
      </c>
      <c r="Y402" s="43">
        <f>IFERROR(SUM(Y400:Y400),"0")</f>
        <v>0</v>
      </c>
      <c r="Z402" s="42"/>
      <c r="AA402" s="67"/>
      <c r="AB402" s="67"/>
      <c r="AC402" s="67"/>
    </row>
    <row r="403" spans="1:68" ht="14.25" customHeight="1" x14ac:dyDescent="0.25">
      <c r="A403" s="722" t="s">
        <v>78</v>
      </c>
      <c r="B403" s="722"/>
      <c r="C403" s="722"/>
      <c r="D403" s="722"/>
      <c r="E403" s="722"/>
      <c r="F403" s="722"/>
      <c r="G403" s="722"/>
      <c r="H403" s="722"/>
      <c r="I403" s="722"/>
      <c r="J403" s="722"/>
      <c r="K403" s="722"/>
      <c r="L403" s="722"/>
      <c r="M403" s="722"/>
      <c r="N403" s="722"/>
      <c r="O403" s="722"/>
      <c r="P403" s="722"/>
      <c r="Q403" s="722"/>
      <c r="R403" s="722"/>
      <c r="S403" s="722"/>
      <c r="T403" s="722"/>
      <c r="U403" s="722"/>
      <c r="V403" s="722"/>
      <c r="W403" s="722"/>
      <c r="X403" s="722"/>
      <c r="Y403" s="722"/>
      <c r="Z403" s="722"/>
      <c r="AA403" s="66"/>
      <c r="AB403" s="66"/>
      <c r="AC403" s="80"/>
    </row>
    <row r="404" spans="1:68" ht="27" customHeight="1" x14ac:dyDescent="0.25">
      <c r="A404" s="63" t="s">
        <v>641</v>
      </c>
      <c r="B404" s="63" t="s">
        <v>642</v>
      </c>
      <c r="C404" s="36">
        <v>4301051899</v>
      </c>
      <c r="D404" s="723">
        <v>4607091384246</v>
      </c>
      <c r="E404" s="723"/>
      <c r="F404" s="62">
        <v>1.5</v>
      </c>
      <c r="G404" s="37">
        <v>6</v>
      </c>
      <c r="H404" s="62">
        <v>9</v>
      </c>
      <c r="I404" s="62">
        <v>9.5190000000000001</v>
      </c>
      <c r="J404" s="37">
        <v>64</v>
      </c>
      <c r="K404" s="37" t="s">
        <v>112</v>
      </c>
      <c r="L404" s="37" t="s">
        <v>45</v>
      </c>
      <c r="M404" s="38" t="s">
        <v>115</v>
      </c>
      <c r="N404" s="38"/>
      <c r="O404" s="37">
        <v>40</v>
      </c>
      <c r="P404" s="9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725"/>
      <c r="R404" s="725"/>
      <c r="S404" s="725"/>
      <c r="T404" s="72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644</v>
      </c>
      <c r="B405" s="63" t="s">
        <v>645</v>
      </c>
      <c r="C405" s="36">
        <v>4301051901</v>
      </c>
      <c r="D405" s="723">
        <v>4680115881976</v>
      </c>
      <c r="E405" s="723"/>
      <c r="F405" s="62">
        <v>1.5</v>
      </c>
      <c r="G405" s="37">
        <v>6</v>
      </c>
      <c r="H405" s="62">
        <v>9</v>
      </c>
      <c r="I405" s="62">
        <v>9.4350000000000005</v>
      </c>
      <c r="J405" s="37">
        <v>64</v>
      </c>
      <c r="K405" s="37" t="s">
        <v>112</v>
      </c>
      <c r="L405" s="37" t="s">
        <v>45</v>
      </c>
      <c r="M405" s="38" t="s">
        <v>115</v>
      </c>
      <c r="N405" s="38"/>
      <c r="O405" s="37">
        <v>40</v>
      </c>
      <c r="P405" s="92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725"/>
      <c r="R405" s="725"/>
      <c r="S405" s="725"/>
      <c r="T405" s="72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647</v>
      </c>
      <c r="B406" s="63" t="s">
        <v>648</v>
      </c>
      <c r="C406" s="36">
        <v>4301051660</v>
      </c>
      <c r="D406" s="723">
        <v>4607091384253</v>
      </c>
      <c r="E406" s="723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83</v>
      </c>
      <c r="L406" s="37" t="s">
        <v>45</v>
      </c>
      <c r="M406" s="38" t="s">
        <v>115</v>
      </c>
      <c r="N406" s="38"/>
      <c r="O406" s="37">
        <v>40</v>
      </c>
      <c r="P406" s="9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25"/>
      <c r="R406" s="725"/>
      <c r="S406" s="725"/>
      <c r="T406" s="726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643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649</v>
      </c>
      <c r="B407" s="63" t="s">
        <v>650</v>
      </c>
      <c r="C407" s="36">
        <v>4301051446</v>
      </c>
      <c r="D407" s="723">
        <v>4680115881969</v>
      </c>
      <c r="E407" s="723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83</v>
      </c>
      <c r="L407" s="37" t="s">
        <v>45</v>
      </c>
      <c r="M407" s="38" t="s">
        <v>115</v>
      </c>
      <c r="N407" s="38"/>
      <c r="O407" s="37">
        <v>40</v>
      </c>
      <c r="P407" s="9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25"/>
      <c r="R407" s="725"/>
      <c r="S407" s="725"/>
      <c r="T407" s="72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651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35"/>
      <c r="B408" s="735"/>
      <c r="C408" s="735"/>
      <c r="D408" s="735"/>
      <c r="E408" s="735"/>
      <c r="F408" s="735"/>
      <c r="G408" s="735"/>
      <c r="H408" s="735"/>
      <c r="I408" s="735"/>
      <c r="J408" s="735"/>
      <c r="K408" s="735"/>
      <c r="L408" s="735"/>
      <c r="M408" s="735"/>
      <c r="N408" s="735"/>
      <c r="O408" s="736"/>
      <c r="P408" s="732" t="s">
        <v>40</v>
      </c>
      <c r="Q408" s="733"/>
      <c r="R408" s="733"/>
      <c r="S408" s="733"/>
      <c r="T408" s="733"/>
      <c r="U408" s="733"/>
      <c r="V408" s="734"/>
      <c r="W408" s="42" t="s">
        <v>39</v>
      </c>
      <c r="X408" s="43">
        <f>IFERROR(X404/H404,"0")+IFERROR(X405/H405,"0")+IFERROR(X406/H406,"0")+IFERROR(X407/H407,"0")</f>
        <v>0</v>
      </c>
      <c r="Y408" s="43">
        <f>IFERROR(Y404/H404,"0")+IFERROR(Y405/H405,"0")+IFERROR(Y406/H406,"0")+IFERROR(Y407/H407,"0")</f>
        <v>0</v>
      </c>
      <c r="Z408" s="43">
        <f>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35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2" t="s">
        <v>40</v>
      </c>
      <c r="Q409" s="733"/>
      <c r="R409" s="733"/>
      <c r="S409" s="733"/>
      <c r="T409" s="733"/>
      <c r="U409" s="733"/>
      <c r="V409" s="734"/>
      <c r="W409" s="42" t="s">
        <v>0</v>
      </c>
      <c r="X409" s="43">
        <f>IFERROR(SUM(X404:X407),"0")</f>
        <v>0</v>
      </c>
      <c r="Y409" s="43">
        <f>IFERROR(SUM(Y404:Y407),"0")</f>
        <v>0</v>
      </c>
      <c r="Z409" s="42"/>
      <c r="AA409" s="67"/>
      <c r="AB409" s="67"/>
      <c r="AC409" s="67"/>
    </row>
    <row r="410" spans="1:68" ht="14.25" customHeight="1" x14ac:dyDescent="0.25">
      <c r="A410" s="722" t="s">
        <v>185</v>
      </c>
      <c r="B410" s="722"/>
      <c r="C410" s="722"/>
      <c r="D410" s="722"/>
      <c r="E410" s="722"/>
      <c r="F410" s="722"/>
      <c r="G410" s="722"/>
      <c r="H410" s="722"/>
      <c r="I410" s="722"/>
      <c r="J410" s="722"/>
      <c r="K410" s="722"/>
      <c r="L410" s="722"/>
      <c r="M410" s="722"/>
      <c r="N410" s="722"/>
      <c r="O410" s="722"/>
      <c r="P410" s="722"/>
      <c r="Q410" s="722"/>
      <c r="R410" s="722"/>
      <c r="S410" s="722"/>
      <c r="T410" s="722"/>
      <c r="U410" s="722"/>
      <c r="V410" s="722"/>
      <c r="W410" s="722"/>
      <c r="X410" s="722"/>
      <c r="Y410" s="722"/>
      <c r="Z410" s="722"/>
      <c r="AA410" s="66"/>
      <c r="AB410" s="66"/>
      <c r="AC410" s="80"/>
    </row>
    <row r="411" spans="1:68" ht="27" customHeight="1" x14ac:dyDescent="0.25">
      <c r="A411" s="63" t="s">
        <v>652</v>
      </c>
      <c r="B411" s="63" t="s">
        <v>653</v>
      </c>
      <c r="C411" s="36">
        <v>4301060441</v>
      </c>
      <c r="D411" s="723">
        <v>4607091389357</v>
      </c>
      <c r="E411" s="723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112</v>
      </c>
      <c r="L411" s="37" t="s">
        <v>45</v>
      </c>
      <c r="M411" s="38" t="s">
        <v>115</v>
      </c>
      <c r="N411" s="38"/>
      <c r="O411" s="37">
        <v>40</v>
      </c>
      <c r="P411" s="92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725"/>
      <c r="R411" s="725"/>
      <c r="S411" s="725"/>
      <c r="T411" s="7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6" t="s">
        <v>654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35"/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6"/>
      <c r="P412" s="732" t="s">
        <v>40</v>
      </c>
      <c r="Q412" s="733"/>
      <c r="R412" s="733"/>
      <c r="S412" s="733"/>
      <c r="T412" s="733"/>
      <c r="U412" s="733"/>
      <c r="V412" s="734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35"/>
      <c r="B413" s="735"/>
      <c r="C413" s="735"/>
      <c r="D413" s="735"/>
      <c r="E413" s="735"/>
      <c r="F413" s="735"/>
      <c r="G413" s="735"/>
      <c r="H413" s="735"/>
      <c r="I413" s="735"/>
      <c r="J413" s="735"/>
      <c r="K413" s="735"/>
      <c r="L413" s="735"/>
      <c r="M413" s="735"/>
      <c r="N413" s="735"/>
      <c r="O413" s="736"/>
      <c r="P413" s="732" t="s">
        <v>40</v>
      </c>
      <c r="Q413" s="733"/>
      <c r="R413" s="733"/>
      <c r="S413" s="733"/>
      <c r="T413" s="733"/>
      <c r="U413" s="733"/>
      <c r="V413" s="734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720" t="s">
        <v>655</v>
      </c>
      <c r="B414" s="720"/>
      <c r="C414" s="720"/>
      <c r="D414" s="720"/>
      <c r="E414" s="720"/>
      <c r="F414" s="720"/>
      <c r="G414" s="720"/>
      <c r="H414" s="720"/>
      <c r="I414" s="720"/>
      <c r="J414" s="720"/>
      <c r="K414" s="720"/>
      <c r="L414" s="720"/>
      <c r="M414" s="720"/>
      <c r="N414" s="720"/>
      <c r="O414" s="720"/>
      <c r="P414" s="720"/>
      <c r="Q414" s="720"/>
      <c r="R414" s="720"/>
      <c r="S414" s="720"/>
      <c r="T414" s="720"/>
      <c r="U414" s="720"/>
      <c r="V414" s="720"/>
      <c r="W414" s="720"/>
      <c r="X414" s="720"/>
      <c r="Y414" s="720"/>
      <c r="Z414" s="720"/>
      <c r="AA414" s="54"/>
      <c r="AB414" s="54"/>
      <c r="AC414" s="54"/>
    </row>
    <row r="415" spans="1:68" ht="16.5" customHeight="1" x14ac:dyDescent="0.25">
      <c r="A415" s="721" t="s">
        <v>656</v>
      </c>
      <c r="B415" s="721"/>
      <c r="C415" s="721"/>
      <c r="D415" s="721"/>
      <c r="E415" s="721"/>
      <c r="F415" s="721"/>
      <c r="G415" s="721"/>
      <c r="H415" s="721"/>
      <c r="I415" s="721"/>
      <c r="J415" s="721"/>
      <c r="K415" s="721"/>
      <c r="L415" s="721"/>
      <c r="M415" s="721"/>
      <c r="N415" s="721"/>
      <c r="O415" s="721"/>
      <c r="P415" s="721"/>
      <c r="Q415" s="721"/>
      <c r="R415" s="721"/>
      <c r="S415" s="721"/>
      <c r="T415" s="721"/>
      <c r="U415" s="721"/>
      <c r="V415" s="721"/>
      <c r="W415" s="721"/>
      <c r="X415" s="721"/>
      <c r="Y415" s="721"/>
      <c r="Z415" s="721"/>
      <c r="AA415" s="65"/>
      <c r="AB415" s="65"/>
      <c r="AC415" s="79"/>
    </row>
    <row r="416" spans="1:68" ht="14.25" customHeight="1" x14ac:dyDescent="0.25">
      <c r="A416" s="722" t="s">
        <v>159</v>
      </c>
      <c r="B416" s="722"/>
      <c r="C416" s="722"/>
      <c r="D416" s="722"/>
      <c r="E416" s="722"/>
      <c r="F416" s="722"/>
      <c r="G416" s="722"/>
      <c r="H416" s="722"/>
      <c r="I416" s="722"/>
      <c r="J416" s="722"/>
      <c r="K416" s="722"/>
      <c r="L416" s="722"/>
      <c r="M416" s="722"/>
      <c r="N416" s="722"/>
      <c r="O416" s="722"/>
      <c r="P416" s="722"/>
      <c r="Q416" s="722"/>
      <c r="R416" s="722"/>
      <c r="S416" s="722"/>
      <c r="T416" s="722"/>
      <c r="U416" s="722"/>
      <c r="V416" s="722"/>
      <c r="W416" s="722"/>
      <c r="X416" s="722"/>
      <c r="Y416" s="722"/>
      <c r="Z416" s="722"/>
      <c r="AA416" s="66"/>
      <c r="AB416" s="66"/>
      <c r="AC416" s="80"/>
    </row>
    <row r="417" spans="1:68" ht="27" customHeight="1" x14ac:dyDescent="0.25">
      <c r="A417" s="63" t="s">
        <v>657</v>
      </c>
      <c r="B417" s="63" t="s">
        <v>658</v>
      </c>
      <c r="C417" s="36">
        <v>4301031405</v>
      </c>
      <c r="D417" s="723">
        <v>4680115886100</v>
      </c>
      <c r="E417" s="723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116</v>
      </c>
      <c r="L417" s="37" t="s">
        <v>45</v>
      </c>
      <c r="M417" s="38" t="s">
        <v>82</v>
      </c>
      <c r="N417" s="38"/>
      <c r="O417" s="37">
        <v>50</v>
      </c>
      <c r="P417" s="92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725"/>
      <c r="R417" s="725"/>
      <c r="S417" s="725"/>
      <c r="T417" s="72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6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659</v>
      </c>
      <c r="AG417" s="78"/>
      <c r="AJ417" s="84" t="s">
        <v>45</v>
      </c>
      <c r="AK417" s="84">
        <v>0</v>
      </c>
      <c r="BB417" s="479" t="s">
        <v>66</v>
      </c>
      <c r="BM417" s="78">
        <f t="shared" ref="BM417:BM426" si="63">IFERROR(X417*I417/H417,"0")</f>
        <v>0</v>
      </c>
      <c r="BN417" s="78">
        <f t="shared" ref="BN417:BN426" si="64">IFERROR(Y417*I417/H417,"0")</f>
        <v>0</v>
      </c>
      <c r="BO417" s="78">
        <f t="shared" ref="BO417:BO426" si="65">IFERROR(1/J417*(X417/H417),"0")</f>
        <v>0</v>
      </c>
      <c r="BP417" s="78">
        <f t="shared" ref="BP417:BP426" si="66">IFERROR(1/J417*(Y417/H417),"0")</f>
        <v>0</v>
      </c>
    </row>
    <row r="418" spans="1:68" ht="27" customHeight="1" x14ac:dyDescent="0.25">
      <c r="A418" s="63" t="s">
        <v>660</v>
      </c>
      <c r="B418" s="63" t="s">
        <v>661</v>
      </c>
      <c r="C418" s="36">
        <v>4301031406</v>
      </c>
      <c r="D418" s="723">
        <v>4680115886117</v>
      </c>
      <c r="E418" s="723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116</v>
      </c>
      <c r="L418" s="37" t="s">
        <v>45</v>
      </c>
      <c r="M418" s="38" t="s">
        <v>82</v>
      </c>
      <c r="N418" s="38"/>
      <c r="O418" s="37">
        <v>50</v>
      </c>
      <c r="P418" s="9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725"/>
      <c r="R418" s="725"/>
      <c r="S418" s="725"/>
      <c r="T418" s="72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80" t="s">
        <v>662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660</v>
      </c>
      <c r="B419" s="63" t="s">
        <v>663</v>
      </c>
      <c r="C419" s="36">
        <v>4301031382</v>
      </c>
      <c r="D419" s="723">
        <v>4680115886117</v>
      </c>
      <c r="E419" s="72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116</v>
      </c>
      <c r="L419" s="37" t="s">
        <v>45</v>
      </c>
      <c r="M419" s="38" t="s">
        <v>82</v>
      </c>
      <c r="N419" s="38"/>
      <c r="O419" s="37">
        <v>50</v>
      </c>
      <c r="P419" s="9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725"/>
      <c r="R419" s="725"/>
      <c r="S419" s="725"/>
      <c r="T419" s="72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2" t="s">
        <v>662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664</v>
      </c>
      <c r="B420" s="63" t="s">
        <v>665</v>
      </c>
      <c r="C420" s="36">
        <v>4301031402</v>
      </c>
      <c r="D420" s="723">
        <v>4680115886124</v>
      </c>
      <c r="E420" s="723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116</v>
      </c>
      <c r="L420" s="37" t="s">
        <v>45</v>
      </c>
      <c r="M420" s="38" t="s">
        <v>82</v>
      </c>
      <c r="N420" s="38"/>
      <c r="O420" s="37">
        <v>50</v>
      </c>
      <c r="P420" s="93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725"/>
      <c r="R420" s="725"/>
      <c r="S420" s="725"/>
      <c r="T420" s="72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4" t="s">
        <v>666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667</v>
      </c>
      <c r="B421" s="63" t="s">
        <v>668</v>
      </c>
      <c r="C421" s="36">
        <v>4301031366</v>
      </c>
      <c r="D421" s="723">
        <v>4680115883147</v>
      </c>
      <c r="E421" s="72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163</v>
      </c>
      <c r="L421" s="37" t="s">
        <v>45</v>
      </c>
      <c r="M421" s="38" t="s">
        <v>82</v>
      </c>
      <c r="N421" s="38"/>
      <c r="O421" s="37">
        <v>50</v>
      </c>
      <c r="P421" s="93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25"/>
      <c r="R421" s="725"/>
      <c r="S421" s="725"/>
      <c r="T421" s="72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6" si="67">IFERROR(IF(Y421=0,"",ROUNDUP(Y421/H421,0)*0.00502),"")</f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669</v>
      </c>
      <c r="B422" s="63" t="s">
        <v>670</v>
      </c>
      <c r="C422" s="36">
        <v>4301031362</v>
      </c>
      <c r="D422" s="723">
        <v>4607091384338</v>
      </c>
      <c r="E422" s="72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163</v>
      </c>
      <c r="L422" s="37" t="s">
        <v>45</v>
      </c>
      <c r="M422" s="38" t="s">
        <v>82</v>
      </c>
      <c r="N422" s="38"/>
      <c r="O422" s="37">
        <v>50</v>
      </c>
      <c r="P422" s="93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725"/>
      <c r="R422" s="725"/>
      <c r="S422" s="725"/>
      <c r="T422" s="72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659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671</v>
      </c>
      <c r="B423" s="63" t="s">
        <v>672</v>
      </c>
      <c r="C423" s="36">
        <v>4301031361</v>
      </c>
      <c r="D423" s="723">
        <v>4607091389524</v>
      </c>
      <c r="E423" s="723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163</v>
      </c>
      <c r="L423" s="37" t="s">
        <v>45</v>
      </c>
      <c r="M423" s="38" t="s">
        <v>82</v>
      </c>
      <c r="N423" s="38"/>
      <c r="O423" s="37">
        <v>50</v>
      </c>
      <c r="P423" s="93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725"/>
      <c r="R423" s="725"/>
      <c r="S423" s="725"/>
      <c r="T423" s="72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673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27" customHeight="1" x14ac:dyDescent="0.25">
      <c r="A424" s="63" t="s">
        <v>674</v>
      </c>
      <c r="B424" s="63" t="s">
        <v>675</v>
      </c>
      <c r="C424" s="36">
        <v>4301031364</v>
      </c>
      <c r="D424" s="723">
        <v>4680115883161</v>
      </c>
      <c r="E424" s="723"/>
      <c r="F424" s="62">
        <v>0.28000000000000003</v>
      </c>
      <c r="G424" s="37">
        <v>6</v>
      </c>
      <c r="H424" s="62">
        <v>1.68</v>
      </c>
      <c r="I424" s="62">
        <v>1.81</v>
      </c>
      <c r="J424" s="37">
        <v>234</v>
      </c>
      <c r="K424" s="37" t="s">
        <v>163</v>
      </c>
      <c r="L424" s="37" t="s">
        <v>45</v>
      </c>
      <c r="M424" s="38" t="s">
        <v>82</v>
      </c>
      <c r="N424" s="38"/>
      <c r="O424" s="37">
        <v>50</v>
      </c>
      <c r="P424" s="93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725"/>
      <c r="R424" s="725"/>
      <c r="S424" s="725"/>
      <c r="T424" s="72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492" t="s">
        <v>676</v>
      </c>
      <c r="AG424" s="78"/>
      <c r="AJ424" s="84" t="s">
        <v>45</v>
      </c>
      <c r="AK424" s="84">
        <v>0</v>
      </c>
      <c r="BB424" s="493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677</v>
      </c>
      <c r="B425" s="63" t="s">
        <v>678</v>
      </c>
      <c r="C425" s="36">
        <v>4301031358</v>
      </c>
      <c r="D425" s="723">
        <v>4607091389531</v>
      </c>
      <c r="E425" s="723"/>
      <c r="F425" s="62">
        <v>0.35</v>
      </c>
      <c r="G425" s="37">
        <v>6</v>
      </c>
      <c r="H425" s="62">
        <v>2.1</v>
      </c>
      <c r="I425" s="62">
        <v>2.23</v>
      </c>
      <c r="J425" s="37">
        <v>234</v>
      </c>
      <c r="K425" s="37" t="s">
        <v>163</v>
      </c>
      <c r="L425" s="37" t="s">
        <v>45</v>
      </c>
      <c r="M425" s="38" t="s">
        <v>82</v>
      </c>
      <c r="N425" s="38"/>
      <c r="O425" s="37">
        <v>50</v>
      </c>
      <c r="P425" s="9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725"/>
      <c r="R425" s="725"/>
      <c r="S425" s="725"/>
      <c r="T425" s="72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494" t="s">
        <v>679</v>
      </c>
      <c r="AG425" s="78"/>
      <c r="AJ425" s="84" t="s">
        <v>45</v>
      </c>
      <c r="AK425" s="84">
        <v>0</v>
      </c>
      <c r="BB425" s="495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37.5" customHeight="1" x14ac:dyDescent="0.25">
      <c r="A426" s="63" t="s">
        <v>680</v>
      </c>
      <c r="B426" s="63" t="s">
        <v>681</v>
      </c>
      <c r="C426" s="36">
        <v>4301031360</v>
      </c>
      <c r="D426" s="723">
        <v>4607091384345</v>
      </c>
      <c r="E426" s="723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163</v>
      </c>
      <c r="L426" s="37" t="s">
        <v>45</v>
      </c>
      <c r="M426" s="38" t="s">
        <v>82</v>
      </c>
      <c r="N426" s="38"/>
      <c r="O426" s="37">
        <v>50</v>
      </c>
      <c r="P426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725"/>
      <c r="R426" s="725"/>
      <c r="S426" s="725"/>
      <c r="T426" s="72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496" t="s">
        <v>676</v>
      </c>
      <c r="AG426" s="78"/>
      <c r="AJ426" s="84" t="s">
        <v>45</v>
      </c>
      <c r="AK426" s="84">
        <v>0</v>
      </c>
      <c r="BB426" s="497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x14ac:dyDescent="0.2">
      <c r="A427" s="735"/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6"/>
      <c r="P427" s="732" t="s">
        <v>40</v>
      </c>
      <c r="Q427" s="733"/>
      <c r="R427" s="733"/>
      <c r="S427" s="733"/>
      <c r="T427" s="733"/>
      <c r="U427" s="733"/>
      <c r="V427" s="734"/>
      <c r="W427" s="42" t="s">
        <v>39</v>
      </c>
      <c r="X427" s="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35"/>
      <c r="B428" s="735"/>
      <c r="C428" s="735"/>
      <c r="D428" s="735"/>
      <c r="E428" s="735"/>
      <c r="F428" s="735"/>
      <c r="G428" s="735"/>
      <c r="H428" s="735"/>
      <c r="I428" s="735"/>
      <c r="J428" s="735"/>
      <c r="K428" s="735"/>
      <c r="L428" s="735"/>
      <c r="M428" s="735"/>
      <c r="N428" s="735"/>
      <c r="O428" s="736"/>
      <c r="P428" s="732" t="s">
        <v>40</v>
      </c>
      <c r="Q428" s="733"/>
      <c r="R428" s="733"/>
      <c r="S428" s="733"/>
      <c r="T428" s="733"/>
      <c r="U428" s="733"/>
      <c r="V428" s="734"/>
      <c r="W428" s="42" t="s">
        <v>0</v>
      </c>
      <c r="X428" s="43">
        <f>IFERROR(SUM(X417:X426),"0")</f>
        <v>0</v>
      </c>
      <c r="Y428" s="43">
        <f>IFERROR(SUM(Y417:Y426),"0")</f>
        <v>0</v>
      </c>
      <c r="Z428" s="42"/>
      <c r="AA428" s="67"/>
      <c r="AB428" s="67"/>
      <c r="AC428" s="67"/>
    </row>
    <row r="429" spans="1:68" ht="14.25" customHeight="1" x14ac:dyDescent="0.25">
      <c r="A429" s="722" t="s">
        <v>78</v>
      </c>
      <c r="B429" s="722"/>
      <c r="C429" s="722"/>
      <c r="D429" s="722"/>
      <c r="E429" s="722"/>
      <c r="F429" s="722"/>
      <c r="G429" s="722"/>
      <c r="H429" s="722"/>
      <c r="I429" s="722"/>
      <c r="J429" s="722"/>
      <c r="K429" s="722"/>
      <c r="L429" s="722"/>
      <c r="M429" s="722"/>
      <c r="N429" s="722"/>
      <c r="O429" s="722"/>
      <c r="P429" s="722"/>
      <c r="Q429" s="722"/>
      <c r="R429" s="722"/>
      <c r="S429" s="722"/>
      <c r="T429" s="722"/>
      <c r="U429" s="722"/>
      <c r="V429" s="722"/>
      <c r="W429" s="722"/>
      <c r="X429" s="722"/>
      <c r="Y429" s="722"/>
      <c r="Z429" s="722"/>
      <c r="AA429" s="66"/>
      <c r="AB429" s="66"/>
      <c r="AC429" s="80"/>
    </row>
    <row r="430" spans="1:68" ht="27" customHeight="1" x14ac:dyDescent="0.25">
      <c r="A430" s="63" t="s">
        <v>682</v>
      </c>
      <c r="B430" s="63" t="s">
        <v>683</v>
      </c>
      <c r="C430" s="36">
        <v>4301051284</v>
      </c>
      <c r="D430" s="723">
        <v>4607091384352</v>
      </c>
      <c r="E430" s="723"/>
      <c r="F430" s="62">
        <v>0.6</v>
      </c>
      <c r="G430" s="37">
        <v>4</v>
      </c>
      <c r="H430" s="62">
        <v>2.4</v>
      </c>
      <c r="I430" s="62">
        <v>2.6459999999999999</v>
      </c>
      <c r="J430" s="37">
        <v>132</v>
      </c>
      <c r="K430" s="37" t="s">
        <v>116</v>
      </c>
      <c r="L430" s="37" t="s">
        <v>45</v>
      </c>
      <c r="M430" s="38" t="s">
        <v>115</v>
      </c>
      <c r="N430" s="38"/>
      <c r="O430" s="37">
        <v>45</v>
      </c>
      <c r="P430" s="9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725"/>
      <c r="R430" s="725"/>
      <c r="S430" s="725"/>
      <c r="T430" s="72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8" t="s">
        <v>684</v>
      </c>
      <c r="AG430" s="78"/>
      <c r="AJ430" s="84" t="s">
        <v>45</v>
      </c>
      <c r="AK430" s="84">
        <v>0</v>
      </c>
      <c r="BB430" s="499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685</v>
      </c>
      <c r="B431" s="63" t="s">
        <v>686</v>
      </c>
      <c r="C431" s="36">
        <v>4301051431</v>
      </c>
      <c r="D431" s="723">
        <v>4607091389654</v>
      </c>
      <c r="E431" s="723"/>
      <c r="F431" s="62">
        <v>0.33</v>
      </c>
      <c r="G431" s="37">
        <v>6</v>
      </c>
      <c r="H431" s="62">
        <v>1.98</v>
      </c>
      <c r="I431" s="62">
        <v>2.238</v>
      </c>
      <c r="J431" s="37">
        <v>182</v>
      </c>
      <c r="K431" s="37" t="s">
        <v>83</v>
      </c>
      <c r="L431" s="37" t="s">
        <v>45</v>
      </c>
      <c r="M431" s="38" t="s">
        <v>115</v>
      </c>
      <c r="N431" s="38"/>
      <c r="O431" s="37">
        <v>45</v>
      </c>
      <c r="P431" s="9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725"/>
      <c r="R431" s="725"/>
      <c r="S431" s="725"/>
      <c r="T431" s="72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500" t="s">
        <v>687</v>
      </c>
      <c r="AG431" s="78"/>
      <c r="AJ431" s="84" t="s">
        <v>45</v>
      </c>
      <c r="AK431" s="84">
        <v>0</v>
      </c>
      <c r="BB431" s="501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35"/>
      <c r="B432" s="735"/>
      <c r="C432" s="735"/>
      <c r="D432" s="735"/>
      <c r="E432" s="735"/>
      <c r="F432" s="735"/>
      <c r="G432" s="735"/>
      <c r="H432" s="735"/>
      <c r="I432" s="735"/>
      <c r="J432" s="735"/>
      <c r="K432" s="735"/>
      <c r="L432" s="735"/>
      <c r="M432" s="735"/>
      <c r="N432" s="735"/>
      <c r="O432" s="736"/>
      <c r="P432" s="732" t="s">
        <v>40</v>
      </c>
      <c r="Q432" s="733"/>
      <c r="R432" s="733"/>
      <c r="S432" s="733"/>
      <c r="T432" s="733"/>
      <c r="U432" s="733"/>
      <c r="V432" s="734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35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2" t="s">
        <v>40</v>
      </c>
      <c r="Q433" s="733"/>
      <c r="R433" s="733"/>
      <c r="S433" s="733"/>
      <c r="T433" s="733"/>
      <c r="U433" s="733"/>
      <c r="V433" s="734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6.5" customHeight="1" x14ac:dyDescent="0.25">
      <c r="A434" s="721" t="s">
        <v>688</v>
      </c>
      <c r="B434" s="721"/>
      <c r="C434" s="721"/>
      <c r="D434" s="721"/>
      <c r="E434" s="721"/>
      <c r="F434" s="721"/>
      <c r="G434" s="721"/>
      <c r="H434" s="721"/>
      <c r="I434" s="721"/>
      <c r="J434" s="721"/>
      <c r="K434" s="721"/>
      <c r="L434" s="721"/>
      <c r="M434" s="721"/>
      <c r="N434" s="721"/>
      <c r="O434" s="721"/>
      <c r="P434" s="721"/>
      <c r="Q434" s="721"/>
      <c r="R434" s="721"/>
      <c r="S434" s="721"/>
      <c r="T434" s="721"/>
      <c r="U434" s="721"/>
      <c r="V434" s="721"/>
      <c r="W434" s="721"/>
      <c r="X434" s="721"/>
      <c r="Y434" s="721"/>
      <c r="Z434" s="721"/>
      <c r="AA434" s="65"/>
      <c r="AB434" s="65"/>
      <c r="AC434" s="79"/>
    </row>
    <row r="435" spans="1:68" ht="14.25" customHeight="1" x14ac:dyDescent="0.25">
      <c r="A435" s="722" t="s">
        <v>148</v>
      </c>
      <c r="B435" s="722"/>
      <c r="C435" s="722"/>
      <c r="D435" s="722"/>
      <c r="E435" s="722"/>
      <c r="F435" s="722"/>
      <c r="G435" s="722"/>
      <c r="H435" s="722"/>
      <c r="I435" s="722"/>
      <c r="J435" s="722"/>
      <c r="K435" s="722"/>
      <c r="L435" s="722"/>
      <c r="M435" s="722"/>
      <c r="N435" s="722"/>
      <c r="O435" s="722"/>
      <c r="P435" s="722"/>
      <c r="Q435" s="722"/>
      <c r="R435" s="722"/>
      <c r="S435" s="722"/>
      <c r="T435" s="722"/>
      <c r="U435" s="722"/>
      <c r="V435" s="722"/>
      <c r="W435" s="722"/>
      <c r="X435" s="722"/>
      <c r="Y435" s="722"/>
      <c r="Z435" s="722"/>
      <c r="AA435" s="66"/>
      <c r="AB435" s="66"/>
      <c r="AC435" s="80"/>
    </row>
    <row r="436" spans="1:68" ht="27" customHeight="1" x14ac:dyDescent="0.25">
      <c r="A436" s="63" t="s">
        <v>689</v>
      </c>
      <c r="B436" s="63" t="s">
        <v>690</v>
      </c>
      <c r="C436" s="36">
        <v>4301020319</v>
      </c>
      <c r="D436" s="723">
        <v>4680115885240</v>
      </c>
      <c r="E436" s="723"/>
      <c r="F436" s="62">
        <v>0.35</v>
      </c>
      <c r="G436" s="37">
        <v>6</v>
      </c>
      <c r="H436" s="62">
        <v>2.1</v>
      </c>
      <c r="I436" s="62">
        <v>2.31</v>
      </c>
      <c r="J436" s="37">
        <v>182</v>
      </c>
      <c r="K436" s="37" t="s">
        <v>83</v>
      </c>
      <c r="L436" s="37" t="s">
        <v>45</v>
      </c>
      <c r="M436" s="38" t="s">
        <v>82</v>
      </c>
      <c r="N436" s="38"/>
      <c r="O436" s="37">
        <v>40</v>
      </c>
      <c r="P436" s="93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725"/>
      <c r="R436" s="725"/>
      <c r="S436" s="725"/>
      <c r="T436" s="72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691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692</v>
      </c>
      <c r="B437" s="63" t="s">
        <v>693</v>
      </c>
      <c r="C437" s="36">
        <v>4301020315</v>
      </c>
      <c r="D437" s="723">
        <v>4607091389364</v>
      </c>
      <c r="E437" s="723"/>
      <c r="F437" s="62">
        <v>0.42</v>
      </c>
      <c r="G437" s="37">
        <v>6</v>
      </c>
      <c r="H437" s="62">
        <v>2.52</v>
      </c>
      <c r="I437" s="62">
        <v>2.73</v>
      </c>
      <c r="J437" s="37">
        <v>182</v>
      </c>
      <c r="K437" s="37" t="s">
        <v>83</v>
      </c>
      <c r="L437" s="37" t="s">
        <v>45</v>
      </c>
      <c r="M437" s="38" t="s">
        <v>82</v>
      </c>
      <c r="N437" s="38"/>
      <c r="O437" s="37">
        <v>40</v>
      </c>
      <c r="P437" s="94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725"/>
      <c r="R437" s="725"/>
      <c r="S437" s="725"/>
      <c r="T437" s="72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694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2" t="s">
        <v>40</v>
      </c>
      <c r="Q438" s="733"/>
      <c r="R438" s="733"/>
      <c r="S438" s="733"/>
      <c r="T438" s="733"/>
      <c r="U438" s="733"/>
      <c r="V438" s="734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35"/>
      <c r="B439" s="735"/>
      <c r="C439" s="735"/>
      <c r="D439" s="735"/>
      <c r="E439" s="735"/>
      <c r="F439" s="735"/>
      <c r="G439" s="735"/>
      <c r="H439" s="735"/>
      <c r="I439" s="735"/>
      <c r="J439" s="735"/>
      <c r="K439" s="735"/>
      <c r="L439" s="735"/>
      <c r="M439" s="735"/>
      <c r="N439" s="735"/>
      <c r="O439" s="736"/>
      <c r="P439" s="732" t="s">
        <v>40</v>
      </c>
      <c r="Q439" s="733"/>
      <c r="R439" s="733"/>
      <c r="S439" s="733"/>
      <c r="T439" s="733"/>
      <c r="U439" s="733"/>
      <c r="V439" s="734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722" t="s">
        <v>159</v>
      </c>
      <c r="B440" s="722"/>
      <c r="C440" s="722"/>
      <c r="D440" s="722"/>
      <c r="E440" s="722"/>
      <c r="F440" s="722"/>
      <c r="G440" s="722"/>
      <c r="H440" s="722"/>
      <c r="I440" s="722"/>
      <c r="J440" s="722"/>
      <c r="K440" s="722"/>
      <c r="L440" s="722"/>
      <c r="M440" s="722"/>
      <c r="N440" s="722"/>
      <c r="O440" s="722"/>
      <c r="P440" s="722"/>
      <c r="Q440" s="722"/>
      <c r="R440" s="722"/>
      <c r="S440" s="722"/>
      <c r="T440" s="722"/>
      <c r="U440" s="722"/>
      <c r="V440" s="722"/>
      <c r="W440" s="722"/>
      <c r="X440" s="722"/>
      <c r="Y440" s="722"/>
      <c r="Z440" s="722"/>
      <c r="AA440" s="66"/>
      <c r="AB440" s="66"/>
      <c r="AC440" s="80"/>
    </row>
    <row r="441" spans="1:68" ht="27" customHeight="1" x14ac:dyDescent="0.25">
      <c r="A441" s="63" t="s">
        <v>695</v>
      </c>
      <c r="B441" s="63" t="s">
        <v>696</v>
      </c>
      <c r="C441" s="36">
        <v>4301031403</v>
      </c>
      <c r="D441" s="723">
        <v>4680115886094</v>
      </c>
      <c r="E441" s="723"/>
      <c r="F441" s="62">
        <v>0.9</v>
      </c>
      <c r="G441" s="37">
        <v>6</v>
      </c>
      <c r="H441" s="62">
        <v>5.4</v>
      </c>
      <c r="I441" s="62">
        <v>5.61</v>
      </c>
      <c r="J441" s="37">
        <v>132</v>
      </c>
      <c r="K441" s="37" t="s">
        <v>116</v>
      </c>
      <c r="L441" s="37" t="s">
        <v>45</v>
      </c>
      <c r="M441" s="38" t="s">
        <v>111</v>
      </c>
      <c r="N441" s="38"/>
      <c r="O441" s="37">
        <v>50</v>
      </c>
      <c r="P441" s="9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725"/>
      <c r="R441" s="725"/>
      <c r="S441" s="725"/>
      <c r="T441" s="726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6" t="s">
        <v>697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4301031363</v>
      </c>
      <c r="D442" s="723">
        <v>4607091389425</v>
      </c>
      <c r="E442" s="723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163</v>
      </c>
      <c r="L442" s="37" t="s">
        <v>45</v>
      </c>
      <c r="M442" s="38" t="s">
        <v>82</v>
      </c>
      <c r="N442" s="38"/>
      <c r="O442" s="37">
        <v>50</v>
      </c>
      <c r="P442" s="9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725"/>
      <c r="R442" s="725"/>
      <c r="S442" s="725"/>
      <c r="T442" s="726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08" t="s">
        <v>700</v>
      </c>
      <c r="AG442" s="78"/>
      <c r="AJ442" s="84" t="s">
        <v>45</v>
      </c>
      <c r="AK442" s="84">
        <v>0</v>
      </c>
      <c r="BB442" s="50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4301031373</v>
      </c>
      <c r="D443" s="723">
        <v>4680115880771</v>
      </c>
      <c r="E443" s="723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163</v>
      </c>
      <c r="L443" s="37" t="s">
        <v>45</v>
      </c>
      <c r="M443" s="38" t="s">
        <v>82</v>
      </c>
      <c r="N443" s="38"/>
      <c r="O443" s="37">
        <v>50</v>
      </c>
      <c r="P443" s="9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725"/>
      <c r="R443" s="725"/>
      <c r="S443" s="725"/>
      <c r="T443" s="726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IFERROR(IF(Y443=0,"",ROUNDUP(Y443/H443,0)*0.00502),"")</f>
        <v/>
      </c>
      <c r="AA443" s="68" t="s">
        <v>45</v>
      </c>
      <c r="AB443" s="69" t="s">
        <v>45</v>
      </c>
      <c r="AC443" s="510" t="s">
        <v>703</v>
      </c>
      <c r="AG443" s="78"/>
      <c r="AJ443" s="84" t="s">
        <v>45</v>
      </c>
      <c r="AK443" s="84">
        <v>0</v>
      </c>
      <c r="BB443" s="51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704</v>
      </c>
      <c r="B444" s="63" t="s">
        <v>705</v>
      </c>
      <c r="C444" s="36">
        <v>4301031359</v>
      </c>
      <c r="D444" s="723">
        <v>4607091389500</v>
      </c>
      <c r="E444" s="723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163</v>
      </c>
      <c r="L444" s="37" t="s">
        <v>45</v>
      </c>
      <c r="M444" s="38" t="s">
        <v>82</v>
      </c>
      <c r="N444" s="38"/>
      <c r="O444" s="37">
        <v>50</v>
      </c>
      <c r="P444" s="9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725"/>
      <c r="R444" s="725"/>
      <c r="S444" s="725"/>
      <c r="T444" s="7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12" t="s">
        <v>703</v>
      </c>
      <c r="AG444" s="78"/>
      <c r="AJ444" s="84" t="s">
        <v>45</v>
      </c>
      <c r="AK444" s="84">
        <v>0</v>
      </c>
      <c r="BB444" s="51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735"/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6"/>
      <c r="P445" s="732" t="s">
        <v>40</v>
      </c>
      <c r="Q445" s="733"/>
      <c r="R445" s="733"/>
      <c r="S445" s="733"/>
      <c r="T445" s="733"/>
      <c r="U445" s="733"/>
      <c r="V445" s="734"/>
      <c r="W445" s="42" t="s">
        <v>39</v>
      </c>
      <c r="X445" s="43">
        <f>IFERROR(X441/H441,"0")+IFERROR(X442/H442,"0")+IFERROR(X443/H443,"0")+IFERROR(X444/H444,"0")</f>
        <v>0</v>
      </c>
      <c r="Y445" s="43">
        <f>IFERROR(Y441/H441,"0")+IFERROR(Y442/H442,"0")+IFERROR(Y443/H443,"0")+IFERROR(Y444/H444,"0")</f>
        <v>0</v>
      </c>
      <c r="Z445" s="43">
        <f>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735"/>
      <c r="B446" s="735"/>
      <c r="C446" s="735"/>
      <c r="D446" s="735"/>
      <c r="E446" s="735"/>
      <c r="F446" s="735"/>
      <c r="G446" s="735"/>
      <c r="H446" s="735"/>
      <c r="I446" s="735"/>
      <c r="J446" s="735"/>
      <c r="K446" s="735"/>
      <c r="L446" s="735"/>
      <c r="M446" s="735"/>
      <c r="N446" s="735"/>
      <c r="O446" s="736"/>
      <c r="P446" s="732" t="s">
        <v>40</v>
      </c>
      <c r="Q446" s="733"/>
      <c r="R446" s="733"/>
      <c r="S446" s="733"/>
      <c r="T446" s="733"/>
      <c r="U446" s="733"/>
      <c r="V446" s="734"/>
      <c r="W446" s="42" t="s">
        <v>0</v>
      </c>
      <c r="X446" s="43">
        <f>IFERROR(SUM(X441:X444),"0")</f>
        <v>0</v>
      </c>
      <c r="Y446" s="43">
        <f>IFERROR(SUM(Y441:Y444),"0")</f>
        <v>0</v>
      </c>
      <c r="Z446" s="42"/>
      <c r="AA446" s="67"/>
      <c r="AB446" s="67"/>
      <c r="AC446" s="67"/>
    </row>
    <row r="447" spans="1:68" ht="16.5" customHeight="1" x14ac:dyDescent="0.25">
      <c r="A447" s="721" t="s">
        <v>706</v>
      </c>
      <c r="B447" s="721"/>
      <c r="C447" s="721"/>
      <c r="D447" s="721"/>
      <c r="E447" s="721"/>
      <c r="F447" s="721"/>
      <c r="G447" s="721"/>
      <c r="H447" s="721"/>
      <c r="I447" s="721"/>
      <c r="J447" s="721"/>
      <c r="K447" s="721"/>
      <c r="L447" s="721"/>
      <c r="M447" s="721"/>
      <c r="N447" s="721"/>
      <c r="O447" s="721"/>
      <c r="P447" s="721"/>
      <c r="Q447" s="721"/>
      <c r="R447" s="721"/>
      <c r="S447" s="721"/>
      <c r="T447" s="721"/>
      <c r="U447" s="721"/>
      <c r="V447" s="721"/>
      <c r="W447" s="721"/>
      <c r="X447" s="721"/>
      <c r="Y447" s="721"/>
      <c r="Z447" s="721"/>
      <c r="AA447" s="65"/>
      <c r="AB447" s="65"/>
      <c r="AC447" s="79"/>
    </row>
    <row r="448" spans="1:68" ht="14.25" customHeight="1" x14ac:dyDescent="0.25">
      <c r="A448" s="722" t="s">
        <v>159</v>
      </c>
      <c r="B448" s="722"/>
      <c r="C448" s="722"/>
      <c r="D448" s="722"/>
      <c r="E448" s="722"/>
      <c r="F448" s="722"/>
      <c r="G448" s="722"/>
      <c r="H448" s="722"/>
      <c r="I448" s="722"/>
      <c r="J448" s="722"/>
      <c r="K448" s="722"/>
      <c r="L448" s="722"/>
      <c r="M448" s="722"/>
      <c r="N448" s="722"/>
      <c r="O448" s="722"/>
      <c r="P448" s="722"/>
      <c r="Q448" s="722"/>
      <c r="R448" s="722"/>
      <c r="S448" s="722"/>
      <c r="T448" s="722"/>
      <c r="U448" s="722"/>
      <c r="V448" s="722"/>
      <c r="W448" s="722"/>
      <c r="X448" s="722"/>
      <c r="Y448" s="722"/>
      <c r="Z448" s="722"/>
      <c r="AA448" s="66"/>
      <c r="AB448" s="66"/>
      <c r="AC448" s="80"/>
    </row>
    <row r="449" spans="1:68" ht="27" customHeight="1" x14ac:dyDescent="0.25">
      <c r="A449" s="63" t="s">
        <v>707</v>
      </c>
      <c r="B449" s="63" t="s">
        <v>708</v>
      </c>
      <c r="C449" s="36">
        <v>4301031294</v>
      </c>
      <c r="D449" s="723">
        <v>4680115885189</v>
      </c>
      <c r="E449" s="723"/>
      <c r="F449" s="62">
        <v>0.2</v>
      </c>
      <c r="G449" s="37">
        <v>6</v>
      </c>
      <c r="H449" s="62">
        <v>1.2</v>
      </c>
      <c r="I449" s="62">
        <v>1.3720000000000001</v>
      </c>
      <c r="J449" s="37">
        <v>234</v>
      </c>
      <c r="K449" s="37" t="s">
        <v>163</v>
      </c>
      <c r="L449" s="37" t="s">
        <v>45</v>
      </c>
      <c r="M449" s="38" t="s">
        <v>82</v>
      </c>
      <c r="N449" s="38"/>
      <c r="O449" s="37">
        <v>40</v>
      </c>
      <c r="P449" s="9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725"/>
      <c r="R449" s="725"/>
      <c r="S449" s="725"/>
      <c r="T449" s="72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IFERROR(IF(Y449=0,"",ROUNDUP(Y449/H449,0)*0.00502),"")</f>
        <v/>
      </c>
      <c r="AA449" s="68" t="s">
        <v>45</v>
      </c>
      <c r="AB449" s="69" t="s">
        <v>45</v>
      </c>
      <c r="AC449" s="514" t="s">
        <v>709</v>
      </c>
      <c r="AG449" s="78"/>
      <c r="AJ449" s="84" t="s">
        <v>45</v>
      </c>
      <c r="AK449" s="84">
        <v>0</v>
      </c>
      <c r="BB449" s="515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4301031347</v>
      </c>
      <c r="D450" s="723">
        <v>4680115885110</v>
      </c>
      <c r="E450" s="723"/>
      <c r="F450" s="62">
        <v>0.2</v>
      </c>
      <c r="G450" s="37">
        <v>6</v>
      </c>
      <c r="H450" s="62">
        <v>1.2</v>
      </c>
      <c r="I450" s="62">
        <v>2.1</v>
      </c>
      <c r="J450" s="37">
        <v>182</v>
      </c>
      <c r="K450" s="37" t="s">
        <v>83</v>
      </c>
      <c r="L450" s="37" t="s">
        <v>45</v>
      </c>
      <c r="M450" s="38" t="s">
        <v>82</v>
      </c>
      <c r="N450" s="38"/>
      <c r="O450" s="37">
        <v>50</v>
      </c>
      <c r="P450" s="9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725"/>
      <c r="R450" s="725"/>
      <c r="S450" s="725"/>
      <c r="T450" s="72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6" t="s">
        <v>712</v>
      </c>
      <c r="AG450" s="78"/>
      <c r="AJ450" s="84" t="s">
        <v>45</v>
      </c>
      <c r="AK450" s="84">
        <v>0</v>
      </c>
      <c r="BB450" s="51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35"/>
      <c r="B451" s="735"/>
      <c r="C451" s="735"/>
      <c r="D451" s="735"/>
      <c r="E451" s="735"/>
      <c r="F451" s="735"/>
      <c r="G451" s="735"/>
      <c r="H451" s="735"/>
      <c r="I451" s="735"/>
      <c r="J451" s="735"/>
      <c r="K451" s="735"/>
      <c r="L451" s="735"/>
      <c r="M451" s="735"/>
      <c r="N451" s="735"/>
      <c r="O451" s="736"/>
      <c r="P451" s="732" t="s">
        <v>40</v>
      </c>
      <c r="Q451" s="733"/>
      <c r="R451" s="733"/>
      <c r="S451" s="733"/>
      <c r="T451" s="733"/>
      <c r="U451" s="733"/>
      <c r="V451" s="734"/>
      <c r="W451" s="42" t="s">
        <v>39</v>
      </c>
      <c r="X451" s="43">
        <f>IFERROR(X449/H449,"0")+IFERROR(X450/H450,"0")</f>
        <v>0</v>
      </c>
      <c r="Y451" s="43">
        <f>IFERROR(Y449/H449,"0")+IFERROR(Y450/H450,"0")</f>
        <v>0</v>
      </c>
      <c r="Z451" s="43">
        <f>IFERROR(IF(Z449="",0,Z449),"0")+IFERROR(IF(Z450="",0,Z450),"0")</f>
        <v>0</v>
      </c>
      <c r="AA451" s="67"/>
      <c r="AB451" s="67"/>
      <c r="AC451" s="67"/>
    </row>
    <row r="452" spans="1:68" x14ac:dyDescent="0.2">
      <c r="A452" s="735"/>
      <c r="B452" s="735"/>
      <c r="C452" s="735"/>
      <c r="D452" s="735"/>
      <c r="E452" s="735"/>
      <c r="F452" s="735"/>
      <c r="G452" s="735"/>
      <c r="H452" s="735"/>
      <c r="I452" s="735"/>
      <c r="J452" s="735"/>
      <c r="K452" s="735"/>
      <c r="L452" s="735"/>
      <c r="M452" s="735"/>
      <c r="N452" s="735"/>
      <c r="O452" s="736"/>
      <c r="P452" s="732" t="s">
        <v>40</v>
      </c>
      <c r="Q452" s="733"/>
      <c r="R452" s="733"/>
      <c r="S452" s="733"/>
      <c r="T452" s="733"/>
      <c r="U452" s="733"/>
      <c r="V452" s="734"/>
      <c r="W452" s="42" t="s">
        <v>0</v>
      </c>
      <c r="X452" s="43">
        <f>IFERROR(SUM(X449:X450),"0")</f>
        <v>0</v>
      </c>
      <c r="Y452" s="43">
        <f>IFERROR(SUM(Y449:Y450),"0")</f>
        <v>0</v>
      </c>
      <c r="Z452" s="42"/>
      <c r="AA452" s="67"/>
      <c r="AB452" s="67"/>
      <c r="AC452" s="67"/>
    </row>
    <row r="453" spans="1:68" ht="16.5" customHeight="1" x14ac:dyDescent="0.25">
      <c r="A453" s="721" t="s">
        <v>713</v>
      </c>
      <c r="B453" s="721"/>
      <c r="C453" s="721"/>
      <c r="D453" s="721"/>
      <c r="E453" s="721"/>
      <c r="F453" s="721"/>
      <c r="G453" s="721"/>
      <c r="H453" s="721"/>
      <c r="I453" s="721"/>
      <c r="J453" s="721"/>
      <c r="K453" s="721"/>
      <c r="L453" s="721"/>
      <c r="M453" s="721"/>
      <c r="N453" s="721"/>
      <c r="O453" s="721"/>
      <c r="P453" s="721"/>
      <c r="Q453" s="721"/>
      <c r="R453" s="721"/>
      <c r="S453" s="721"/>
      <c r="T453" s="721"/>
      <c r="U453" s="721"/>
      <c r="V453" s="721"/>
      <c r="W453" s="721"/>
      <c r="X453" s="721"/>
      <c r="Y453" s="721"/>
      <c r="Z453" s="721"/>
      <c r="AA453" s="65"/>
      <c r="AB453" s="65"/>
      <c r="AC453" s="79"/>
    </row>
    <row r="454" spans="1:68" ht="14.25" customHeight="1" x14ac:dyDescent="0.25">
      <c r="A454" s="722" t="s">
        <v>159</v>
      </c>
      <c r="B454" s="722"/>
      <c r="C454" s="722"/>
      <c r="D454" s="722"/>
      <c r="E454" s="722"/>
      <c r="F454" s="722"/>
      <c r="G454" s="722"/>
      <c r="H454" s="722"/>
      <c r="I454" s="722"/>
      <c r="J454" s="722"/>
      <c r="K454" s="722"/>
      <c r="L454" s="722"/>
      <c r="M454" s="722"/>
      <c r="N454" s="722"/>
      <c r="O454" s="722"/>
      <c r="P454" s="722"/>
      <c r="Q454" s="722"/>
      <c r="R454" s="722"/>
      <c r="S454" s="722"/>
      <c r="T454" s="722"/>
      <c r="U454" s="722"/>
      <c r="V454" s="722"/>
      <c r="W454" s="722"/>
      <c r="X454" s="722"/>
      <c r="Y454" s="722"/>
      <c r="Z454" s="722"/>
      <c r="AA454" s="66"/>
      <c r="AB454" s="66"/>
      <c r="AC454" s="80"/>
    </row>
    <row r="455" spans="1:68" ht="27" customHeight="1" x14ac:dyDescent="0.25">
      <c r="A455" s="63" t="s">
        <v>714</v>
      </c>
      <c r="B455" s="63" t="s">
        <v>715</v>
      </c>
      <c r="C455" s="36">
        <v>4301031261</v>
      </c>
      <c r="D455" s="723">
        <v>4680115885103</v>
      </c>
      <c r="E455" s="723"/>
      <c r="F455" s="62">
        <v>0.27</v>
      </c>
      <c r="G455" s="37">
        <v>6</v>
      </c>
      <c r="H455" s="62">
        <v>1.62</v>
      </c>
      <c r="I455" s="62">
        <v>1.8</v>
      </c>
      <c r="J455" s="37">
        <v>182</v>
      </c>
      <c r="K455" s="37" t="s">
        <v>83</v>
      </c>
      <c r="L455" s="37" t="s">
        <v>45</v>
      </c>
      <c r="M455" s="38" t="s">
        <v>82</v>
      </c>
      <c r="N455" s="38"/>
      <c r="O455" s="37">
        <v>40</v>
      </c>
      <c r="P455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725"/>
      <c r="R455" s="725"/>
      <c r="S455" s="725"/>
      <c r="T455" s="726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18" t="s">
        <v>716</v>
      </c>
      <c r="AG455" s="78"/>
      <c r="AJ455" s="84" t="s">
        <v>45</v>
      </c>
      <c r="AK455" s="84">
        <v>0</v>
      </c>
      <c r="BB455" s="51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35"/>
      <c r="B456" s="735"/>
      <c r="C456" s="735"/>
      <c r="D456" s="735"/>
      <c r="E456" s="735"/>
      <c r="F456" s="735"/>
      <c r="G456" s="735"/>
      <c r="H456" s="735"/>
      <c r="I456" s="735"/>
      <c r="J456" s="735"/>
      <c r="K456" s="735"/>
      <c r="L456" s="735"/>
      <c r="M456" s="735"/>
      <c r="N456" s="735"/>
      <c r="O456" s="736"/>
      <c r="P456" s="732" t="s">
        <v>40</v>
      </c>
      <c r="Q456" s="733"/>
      <c r="R456" s="733"/>
      <c r="S456" s="733"/>
      <c r="T456" s="733"/>
      <c r="U456" s="733"/>
      <c r="V456" s="734"/>
      <c r="W456" s="42" t="s">
        <v>39</v>
      </c>
      <c r="X456" s="43">
        <f>IFERROR(X455/H455,"0")</f>
        <v>0</v>
      </c>
      <c r="Y456" s="43">
        <f>IFERROR(Y455/H455,"0")</f>
        <v>0</v>
      </c>
      <c r="Z456" s="43">
        <f>IFERROR(IF(Z455="",0,Z455),"0")</f>
        <v>0</v>
      </c>
      <c r="AA456" s="67"/>
      <c r="AB456" s="67"/>
      <c r="AC456" s="67"/>
    </row>
    <row r="457" spans="1:68" x14ac:dyDescent="0.2">
      <c r="A457" s="735"/>
      <c r="B457" s="735"/>
      <c r="C457" s="735"/>
      <c r="D457" s="735"/>
      <c r="E457" s="735"/>
      <c r="F457" s="735"/>
      <c r="G457" s="735"/>
      <c r="H457" s="735"/>
      <c r="I457" s="735"/>
      <c r="J457" s="735"/>
      <c r="K457" s="735"/>
      <c r="L457" s="735"/>
      <c r="M457" s="735"/>
      <c r="N457" s="735"/>
      <c r="O457" s="736"/>
      <c r="P457" s="732" t="s">
        <v>40</v>
      </c>
      <c r="Q457" s="733"/>
      <c r="R457" s="733"/>
      <c r="S457" s="733"/>
      <c r="T457" s="733"/>
      <c r="U457" s="733"/>
      <c r="V457" s="734"/>
      <c r="W457" s="42" t="s">
        <v>0</v>
      </c>
      <c r="X457" s="43">
        <f>IFERROR(SUM(X455:X455),"0")</f>
        <v>0</v>
      </c>
      <c r="Y457" s="43">
        <f>IFERROR(SUM(Y455:Y455),"0")</f>
        <v>0</v>
      </c>
      <c r="Z457" s="42"/>
      <c r="AA457" s="67"/>
      <c r="AB457" s="67"/>
      <c r="AC457" s="67"/>
    </row>
    <row r="458" spans="1:68" ht="14.25" customHeight="1" x14ac:dyDescent="0.25">
      <c r="A458" s="722" t="s">
        <v>185</v>
      </c>
      <c r="B458" s="722"/>
      <c r="C458" s="722"/>
      <c r="D458" s="722"/>
      <c r="E458" s="722"/>
      <c r="F458" s="722"/>
      <c r="G458" s="722"/>
      <c r="H458" s="722"/>
      <c r="I458" s="722"/>
      <c r="J458" s="722"/>
      <c r="K458" s="722"/>
      <c r="L458" s="722"/>
      <c r="M458" s="722"/>
      <c r="N458" s="722"/>
      <c r="O458" s="722"/>
      <c r="P458" s="722"/>
      <c r="Q458" s="722"/>
      <c r="R458" s="722"/>
      <c r="S458" s="722"/>
      <c r="T458" s="722"/>
      <c r="U458" s="722"/>
      <c r="V458" s="722"/>
      <c r="W458" s="722"/>
      <c r="X458" s="722"/>
      <c r="Y458" s="722"/>
      <c r="Z458" s="722"/>
      <c r="AA458" s="66"/>
      <c r="AB458" s="66"/>
      <c r="AC458" s="80"/>
    </row>
    <row r="459" spans="1:68" ht="27" customHeight="1" x14ac:dyDescent="0.25">
      <c r="A459" s="63" t="s">
        <v>717</v>
      </c>
      <c r="B459" s="63" t="s">
        <v>718</v>
      </c>
      <c r="C459" s="36">
        <v>4301060412</v>
      </c>
      <c r="D459" s="723">
        <v>4680115885509</v>
      </c>
      <c r="E459" s="723"/>
      <c r="F459" s="62">
        <v>0.27</v>
      </c>
      <c r="G459" s="37">
        <v>6</v>
      </c>
      <c r="H459" s="62">
        <v>1.62</v>
      </c>
      <c r="I459" s="62">
        <v>1.8660000000000001</v>
      </c>
      <c r="J459" s="37">
        <v>182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9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725"/>
      <c r="R459" s="725"/>
      <c r="S459" s="725"/>
      <c r="T459" s="7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0" t="s">
        <v>719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35"/>
      <c r="B460" s="735"/>
      <c r="C460" s="735"/>
      <c r="D460" s="735"/>
      <c r="E460" s="735"/>
      <c r="F460" s="735"/>
      <c r="G460" s="735"/>
      <c r="H460" s="735"/>
      <c r="I460" s="735"/>
      <c r="J460" s="735"/>
      <c r="K460" s="735"/>
      <c r="L460" s="735"/>
      <c r="M460" s="735"/>
      <c r="N460" s="735"/>
      <c r="O460" s="736"/>
      <c r="P460" s="732" t="s">
        <v>40</v>
      </c>
      <c r="Q460" s="733"/>
      <c r="R460" s="733"/>
      <c r="S460" s="733"/>
      <c r="T460" s="733"/>
      <c r="U460" s="733"/>
      <c r="V460" s="734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35"/>
      <c r="B461" s="735"/>
      <c r="C461" s="735"/>
      <c r="D461" s="735"/>
      <c r="E461" s="735"/>
      <c r="F461" s="735"/>
      <c r="G461" s="735"/>
      <c r="H461" s="735"/>
      <c r="I461" s="735"/>
      <c r="J461" s="735"/>
      <c r="K461" s="735"/>
      <c r="L461" s="735"/>
      <c r="M461" s="735"/>
      <c r="N461" s="735"/>
      <c r="O461" s="736"/>
      <c r="P461" s="732" t="s">
        <v>40</v>
      </c>
      <c r="Q461" s="733"/>
      <c r="R461" s="733"/>
      <c r="S461" s="733"/>
      <c r="T461" s="733"/>
      <c r="U461" s="733"/>
      <c r="V461" s="734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27.75" customHeight="1" x14ac:dyDescent="0.2">
      <c r="A462" s="720" t="s">
        <v>720</v>
      </c>
      <c r="B462" s="720"/>
      <c r="C462" s="720"/>
      <c r="D462" s="720"/>
      <c r="E462" s="720"/>
      <c r="F462" s="720"/>
      <c r="G462" s="720"/>
      <c r="H462" s="720"/>
      <c r="I462" s="720"/>
      <c r="J462" s="720"/>
      <c r="K462" s="720"/>
      <c r="L462" s="720"/>
      <c r="M462" s="720"/>
      <c r="N462" s="720"/>
      <c r="O462" s="720"/>
      <c r="P462" s="720"/>
      <c r="Q462" s="720"/>
      <c r="R462" s="720"/>
      <c r="S462" s="720"/>
      <c r="T462" s="720"/>
      <c r="U462" s="720"/>
      <c r="V462" s="720"/>
      <c r="W462" s="720"/>
      <c r="X462" s="720"/>
      <c r="Y462" s="720"/>
      <c r="Z462" s="720"/>
      <c r="AA462" s="54"/>
      <c r="AB462" s="54"/>
      <c r="AC462" s="54"/>
    </row>
    <row r="463" spans="1:68" ht="16.5" customHeight="1" x14ac:dyDescent="0.25">
      <c r="A463" s="721" t="s">
        <v>720</v>
      </c>
      <c r="B463" s="721"/>
      <c r="C463" s="721"/>
      <c r="D463" s="721"/>
      <c r="E463" s="721"/>
      <c r="F463" s="721"/>
      <c r="G463" s="721"/>
      <c r="H463" s="721"/>
      <c r="I463" s="721"/>
      <c r="J463" s="721"/>
      <c r="K463" s="721"/>
      <c r="L463" s="721"/>
      <c r="M463" s="721"/>
      <c r="N463" s="721"/>
      <c r="O463" s="721"/>
      <c r="P463" s="721"/>
      <c r="Q463" s="721"/>
      <c r="R463" s="721"/>
      <c r="S463" s="721"/>
      <c r="T463" s="721"/>
      <c r="U463" s="721"/>
      <c r="V463" s="721"/>
      <c r="W463" s="721"/>
      <c r="X463" s="721"/>
      <c r="Y463" s="721"/>
      <c r="Z463" s="721"/>
      <c r="AA463" s="65"/>
      <c r="AB463" s="65"/>
      <c r="AC463" s="79"/>
    </row>
    <row r="464" spans="1:68" ht="14.25" customHeight="1" x14ac:dyDescent="0.25">
      <c r="A464" s="722" t="s">
        <v>107</v>
      </c>
      <c r="B464" s="722"/>
      <c r="C464" s="722"/>
      <c r="D464" s="722"/>
      <c r="E464" s="722"/>
      <c r="F464" s="722"/>
      <c r="G464" s="722"/>
      <c r="H464" s="722"/>
      <c r="I464" s="722"/>
      <c r="J464" s="722"/>
      <c r="K464" s="722"/>
      <c r="L464" s="722"/>
      <c r="M464" s="722"/>
      <c r="N464" s="722"/>
      <c r="O464" s="722"/>
      <c r="P464" s="722"/>
      <c r="Q464" s="722"/>
      <c r="R464" s="722"/>
      <c r="S464" s="722"/>
      <c r="T464" s="722"/>
      <c r="U464" s="722"/>
      <c r="V464" s="722"/>
      <c r="W464" s="722"/>
      <c r="X464" s="722"/>
      <c r="Y464" s="722"/>
      <c r="Z464" s="722"/>
      <c r="AA464" s="66"/>
      <c r="AB464" s="66"/>
      <c r="AC464" s="80"/>
    </row>
    <row r="465" spans="1:68" ht="27" customHeight="1" x14ac:dyDescent="0.25">
      <c r="A465" s="63" t="s">
        <v>721</v>
      </c>
      <c r="B465" s="63" t="s">
        <v>722</v>
      </c>
      <c r="C465" s="36">
        <v>4301011795</v>
      </c>
      <c r="D465" s="723">
        <v>4607091389067</v>
      </c>
      <c r="E465" s="72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112</v>
      </c>
      <c r="L465" s="37" t="s">
        <v>45</v>
      </c>
      <c r="M465" s="38" t="s">
        <v>111</v>
      </c>
      <c r="N465" s="38"/>
      <c r="O465" s="37">
        <v>60</v>
      </c>
      <c r="P465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725"/>
      <c r="R465" s="725"/>
      <c r="S465" s="725"/>
      <c r="T465" s="72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ref="Y465:Y480" si="68">IFERROR(IF(X465="",0,CEILING((X465/$H465),1)*$H465),"")</f>
        <v>0</v>
      </c>
      <c r="Z465" s="41" t="str">
        <f t="shared" ref="Z465:Z470" si="69">IFERROR(IF(Y465=0,"",ROUNDUP(Y465/H465,0)*0.01196),"")</f>
        <v/>
      </c>
      <c r="AA465" s="68" t="s">
        <v>45</v>
      </c>
      <c r="AB465" s="69" t="s">
        <v>45</v>
      </c>
      <c r="AC465" s="522" t="s">
        <v>723</v>
      </c>
      <c r="AG465" s="78"/>
      <c r="AJ465" s="84" t="s">
        <v>45</v>
      </c>
      <c r="AK465" s="84">
        <v>0</v>
      </c>
      <c r="BB465" s="523" t="s">
        <v>66</v>
      </c>
      <c r="BM465" s="78">
        <f t="shared" ref="BM465:BM480" si="70">IFERROR(X465*I465/H465,"0")</f>
        <v>0</v>
      </c>
      <c r="BN465" s="78">
        <f t="shared" ref="BN465:BN480" si="71">IFERROR(Y465*I465/H465,"0")</f>
        <v>0</v>
      </c>
      <c r="BO465" s="78">
        <f t="shared" ref="BO465:BO480" si="72">IFERROR(1/J465*(X465/H465),"0")</f>
        <v>0</v>
      </c>
      <c r="BP465" s="78">
        <f t="shared" ref="BP465:BP480" si="73"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4301011961</v>
      </c>
      <c r="D466" s="723">
        <v>4680115885271</v>
      </c>
      <c r="E466" s="72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112</v>
      </c>
      <c r="L466" s="37" t="s">
        <v>45</v>
      </c>
      <c r="M466" s="38" t="s">
        <v>111</v>
      </c>
      <c r="N466" s="38"/>
      <c r="O466" s="37">
        <v>60</v>
      </c>
      <c r="P466" s="9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725"/>
      <c r="R466" s="725"/>
      <c r="S466" s="725"/>
      <c r="T466" s="72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 t="shared" si="69"/>
        <v/>
      </c>
      <c r="AA466" s="68" t="s">
        <v>45</v>
      </c>
      <c r="AB466" s="69" t="s">
        <v>45</v>
      </c>
      <c r="AC466" s="524" t="s">
        <v>726</v>
      </c>
      <c r="AG466" s="78"/>
      <c r="AJ466" s="84" t="s">
        <v>45</v>
      </c>
      <c r="AK466" s="84">
        <v>0</v>
      </c>
      <c r="BB466" s="525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4301011376</v>
      </c>
      <c r="D467" s="723">
        <v>4680115885226</v>
      </c>
      <c r="E467" s="723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112</v>
      </c>
      <c r="L467" s="37" t="s">
        <v>45</v>
      </c>
      <c r="M467" s="38" t="s">
        <v>115</v>
      </c>
      <c r="N467" s="38"/>
      <c r="O467" s="37">
        <v>60</v>
      </c>
      <c r="P467" s="9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725"/>
      <c r="R467" s="725"/>
      <c r="S467" s="725"/>
      <c r="T467" s="72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 t="shared" si="69"/>
        <v/>
      </c>
      <c r="AA467" s="68" t="s">
        <v>45</v>
      </c>
      <c r="AB467" s="69" t="s">
        <v>45</v>
      </c>
      <c r="AC467" s="526" t="s">
        <v>729</v>
      </c>
      <c r="AG467" s="78"/>
      <c r="AJ467" s="84" t="s">
        <v>45</v>
      </c>
      <c r="AK467" s="84">
        <v>0</v>
      </c>
      <c r="BB467" s="527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16.5" customHeight="1" x14ac:dyDescent="0.25">
      <c r="A468" s="63" t="s">
        <v>730</v>
      </c>
      <c r="B468" s="63" t="s">
        <v>731</v>
      </c>
      <c r="C468" s="36">
        <v>4301011774</v>
      </c>
      <c r="D468" s="723">
        <v>4680115884502</v>
      </c>
      <c r="E468" s="723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112</v>
      </c>
      <c r="L468" s="37" t="s">
        <v>45</v>
      </c>
      <c r="M468" s="38" t="s">
        <v>111</v>
      </c>
      <c r="N468" s="38"/>
      <c r="O468" s="37">
        <v>60</v>
      </c>
      <c r="P468" s="9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725"/>
      <c r="R468" s="725"/>
      <c r="S468" s="725"/>
      <c r="T468" s="72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 t="shared" si="69"/>
        <v/>
      </c>
      <c r="AA468" s="68" t="s">
        <v>45</v>
      </c>
      <c r="AB468" s="69" t="s">
        <v>45</v>
      </c>
      <c r="AC468" s="528" t="s">
        <v>732</v>
      </c>
      <c r="AG468" s="78"/>
      <c r="AJ468" s="84" t="s">
        <v>45</v>
      </c>
      <c r="AK468" s="84">
        <v>0</v>
      </c>
      <c r="BB468" s="529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733</v>
      </c>
      <c r="B469" s="63" t="s">
        <v>734</v>
      </c>
      <c r="C469" s="36">
        <v>4301011771</v>
      </c>
      <c r="D469" s="723">
        <v>4607091389104</v>
      </c>
      <c r="E469" s="723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112</v>
      </c>
      <c r="L469" s="37" t="s">
        <v>45</v>
      </c>
      <c r="M469" s="38" t="s">
        <v>111</v>
      </c>
      <c r="N469" s="38"/>
      <c r="O469" s="37">
        <v>60</v>
      </c>
      <c r="P469" s="9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725"/>
      <c r="R469" s="725"/>
      <c r="S469" s="725"/>
      <c r="T469" s="72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 t="shared" si="69"/>
        <v/>
      </c>
      <c r="AA469" s="68" t="s">
        <v>45</v>
      </c>
      <c r="AB469" s="69" t="s">
        <v>45</v>
      </c>
      <c r="AC469" s="530" t="s">
        <v>735</v>
      </c>
      <c r="AG469" s="78"/>
      <c r="AJ469" s="84" t="s">
        <v>45</v>
      </c>
      <c r="AK469" s="84">
        <v>0</v>
      </c>
      <c r="BB469" s="531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ht="16.5" customHeight="1" x14ac:dyDescent="0.25">
      <c r="A470" s="63" t="s">
        <v>736</v>
      </c>
      <c r="B470" s="63" t="s">
        <v>737</v>
      </c>
      <c r="C470" s="36">
        <v>4301011799</v>
      </c>
      <c r="D470" s="723">
        <v>4680115884519</v>
      </c>
      <c r="E470" s="723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112</v>
      </c>
      <c r="L470" s="37" t="s">
        <v>45</v>
      </c>
      <c r="M470" s="38" t="s">
        <v>115</v>
      </c>
      <c r="N470" s="38"/>
      <c r="O470" s="37">
        <v>60</v>
      </c>
      <c r="P470" s="9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725"/>
      <c r="R470" s="725"/>
      <c r="S470" s="725"/>
      <c r="T470" s="72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 t="shared" si="69"/>
        <v/>
      </c>
      <c r="AA470" s="68" t="s">
        <v>45</v>
      </c>
      <c r="AB470" s="69" t="s">
        <v>45</v>
      </c>
      <c r="AC470" s="532" t="s">
        <v>738</v>
      </c>
      <c r="AG470" s="78"/>
      <c r="AJ470" s="84" t="s">
        <v>45</v>
      </c>
      <c r="AK470" s="84">
        <v>0</v>
      </c>
      <c r="BB470" s="533" t="s">
        <v>66</v>
      </c>
      <c r="BM470" s="78">
        <f t="shared" si="70"/>
        <v>0</v>
      </c>
      <c r="BN470" s="78">
        <f t="shared" si="71"/>
        <v>0</v>
      </c>
      <c r="BO470" s="78">
        <f t="shared" si="72"/>
        <v>0</v>
      </c>
      <c r="BP470" s="78">
        <f t="shared" si="73"/>
        <v>0</v>
      </c>
    </row>
    <row r="471" spans="1:68" ht="27" customHeight="1" x14ac:dyDescent="0.25">
      <c r="A471" s="63" t="s">
        <v>739</v>
      </c>
      <c r="B471" s="63" t="s">
        <v>740</v>
      </c>
      <c r="C471" s="36">
        <v>4301012125</v>
      </c>
      <c r="D471" s="723">
        <v>4680115886391</v>
      </c>
      <c r="E471" s="723"/>
      <c r="F471" s="62">
        <v>0.4</v>
      </c>
      <c r="G471" s="37">
        <v>6</v>
      </c>
      <c r="H471" s="62">
        <v>2.4</v>
      </c>
      <c r="I471" s="62">
        <v>2.58</v>
      </c>
      <c r="J471" s="37">
        <v>182</v>
      </c>
      <c r="K471" s="37" t="s">
        <v>83</v>
      </c>
      <c r="L471" s="37" t="s">
        <v>45</v>
      </c>
      <c r="M471" s="38" t="s">
        <v>115</v>
      </c>
      <c r="N471" s="38"/>
      <c r="O471" s="37">
        <v>60</v>
      </c>
      <c r="P471" s="9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725"/>
      <c r="R471" s="725"/>
      <c r="S471" s="725"/>
      <c r="T471" s="726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 t="shared" si="70"/>
        <v>0</v>
      </c>
      <c r="BN471" s="78">
        <f t="shared" si="71"/>
        <v>0</v>
      </c>
      <c r="BO471" s="78">
        <f t="shared" si="72"/>
        <v>0</v>
      </c>
      <c r="BP471" s="78">
        <f t="shared" si="73"/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4301011778</v>
      </c>
      <c r="D472" s="723">
        <v>4680115880603</v>
      </c>
      <c r="E472" s="723"/>
      <c r="F472" s="62">
        <v>0.6</v>
      </c>
      <c r="G472" s="37">
        <v>6</v>
      </c>
      <c r="H472" s="62">
        <v>3.6</v>
      </c>
      <c r="I472" s="62">
        <v>3.81</v>
      </c>
      <c r="J472" s="37">
        <v>132</v>
      </c>
      <c r="K472" s="37" t="s">
        <v>116</v>
      </c>
      <c r="L472" s="37" t="s">
        <v>45</v>
      </c>
      <c r="M472" s="38" t="s">
        <v>111</v>
      </c>
      <c r="N472" s="38"/>
      <c r="O472" s="37">
        <v>60</v>
      </c>
      <c r="P472" s="9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725"/>
      <c r="R472" s="725"/>
      <c r="S472" s="725"/>
      <c r="T472" s="726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723</v>
      </c>
      <c r="AG472" s="78"/>
      <c r="AJ472" s="84" t="s">
        <v>45</v>
      </c>
      <c r="AK472" s="84">
        <v>0</v>
      </c>
      <c r="BB472" s="537" t="s">
        <v>66</v>
      </c>
      <c r="BM472" s="78">
        <f t="shared" si="70"/>
        <v>0</v>
      </c>
      <c r="BN472" s="78">
        <f t="shared" si="71"/>
        <v>0</v>
      </c>
      <c r="BO472" s="78">
        <f t="shared" si="72"/>
        <v>0</v>
      </c>
      <c r="BP472" s="78">
        <f t="shared" si="73"/>
        <v>0</v>
      </c>
    </row>
    <row r="473" spans="1:68" ht="27" customHeight="1" x14ac:dyDescent="0.25">
      <c r="A473" s="63" t="s">
        <v>741</v>
      </c>
      <c r="B473" s="63" t="s">
        <v>743</v>
      </c>
      <c r="C473" s="36">
        <v>4301012035</v>
      </c>
      <c r="D473" s="723">
        <v>4680115880603</v>
      </c>
      <c r="E473" s="723"/>
      <c r="F473" s="62">
        <v>0.6</v>
      </c>
      <c r="G473" s="37">
        <v>8</v>
      </c>
      <c r="H473" s="62">
        <v>4.8</v>
      </c>
      <c r="I473" s="62">
        <v>6.93</v>
      </c>
      <c r="J473" s="37">
        <v>132</v>
      </c>
      <c r="K473" s="37" t="s">
        <v>116</v>
      </c>
      <c r="L473" s="37" t="s">
        <v>45</v>
      </c>
      <c r="M473" s="38" t="s">
        <v>111</v>
      </c>
      <c r="N473" s="38"/>
      <c r="O473" s="37">
        <v>60</v>
      </c>
      <c r="P473" s="9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725"/>
      <c r="R473" s="725"/>
      <c r="S473" s="725"/>
      <c r="T473" s="726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723</v>
      </c>
      <c r="AG473" s="78"/>
      <c r="AJ473" s="84" t="s">
        <v>45</v>
      </c>
      <c r="AK473" s="84">
        <v>0</v>
      </c>
      <c r="BB473" s="539" t="s">
        <v>66</v>
      </c>
      <c r="BM473" s="78">
        <f t="shared" si="70"/>
        <v>0</v>
      </c>
      <c r="BN473" s="78">
        <f t="shared" si="71"/>
        <v>0</v>
      </c>
      <c r="BO473" s="78">
        <f t="shared" si="72"/>
        <v>0</v>
      </c>
      <c r="BP473" s="78">
        <f t="shared" si="73"/>
        <v>0</v>
      </c>
    </row>
    <row r="474" spans="1:68" ht="27" customHeight="1" x14ac:dyDescent="0.25">
      <c r="A474" s="63" t="s">
        <v>744</v>
      </c>
      <c r="B474" s="63" t="s">
        <v>745</v>
      </c>
      <c r="C474" s="36">
        <v>4301012036</v>
      </c>
      <c r="D474" s="723">
        <v>4680115882782</v>
      </c>
      <c r="E474" s="723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116</v>
      </c>
      <c r="L474" s="37" t="s">
        <v>45</v>
      </c>
      <c r="M474" s="38" t="s">
        <v>111</v>
      </c>
      <c r="N474" s="38"/>
      <c r="O474" s="37">
        <v>60</v>
      </c>
      <c r="P474" s="9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725"/>
      <c r="R474" s="725"/>
      <c r="S474" s="725"/>
      <c r="T474" s="726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40" t="s">
        <v>726</v>
      </c>
      <c r="AG474" s="78"/>
      <c r="AJ474" s="84" t="s">
        <v>45</v>
      </c>
      <c r="AK474" s="84">
        <v>0</v>
      </c>
      <c r="BB474" s="541" t="s">
        <v>66</v>
      </c>
      <c r="BM474" s="78">
        <f t="shared" si="70"/>
        <v>0</v>
      </c>
      <c r="BN474" s="78">
        <f t="shared" si="71"/>
        <v>0</v>
      </c>
      <c r="BO474" s="78">
        <f t="shared" si="72"/>
        <v>0</v>
      </c>
      <c r="BP474" s="78">
        <f t="shared" si="73"/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4301012055</v>
      </c>
      <c r="D475" s="723">
        <v>4680115886469</v>
      </c>
      <c r="E475" s="723"/>
      <c r="F475" s="62">
        <v>0.55000000000000004</v>
      </c>
      <c r="G475" s="37">
        <v>8</v>
      </c>
      <c r="H475" s="62">
        <v>4.4000000000000004</v>
      </c>
      <c r="I475" s="62">
        <v>4.6100000000000003</v>
      </c>
      <c r="J475" s="37">
        <v>132</v>
      </c>
      <c r="K475" s="37" t="s">
        <v>116</v>
      </c>
      <c r="L475" s="37" t="s">
        <v>45</v>
      </c>
      <c r="M475" s="38" t="s">
        <v>111</v>
      </c>
      <c r="N475" s="38"/>
      <c r="O475" s="37">
        <v>60</v>
      </c>
      <c r="P475" s="959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725"/>
      <c r="R475" s="725"/>
      <c r="S475" s="725"/>
      <c r="T475" s="726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729</v>
      </c>
      <c r="AG475" s="78"/>
      <c r="AJ475" s="84" t="s">
        <v>45</v>
      </c>
      <c r="AK475" s="84">
        <v>0</v>
      </c>
      <c r="BB475" s="543" t="s">
        <v>66</v>
      </c>
      <c r="BM475" s="78">
        <f t="shared" si="70"/>
        <v>0</v>
      </c>
      <c r="BN475" s="78">
        <f t="shared" si="71"/>
        <v>0</v>
      </c>
      <c r="BO475" s="78">
        <f t="shared" si="72"/>
        <v>0</v>
      </c>
      <c r="BP475" s="78">
        <f t="shared" si="73"/>
        <v>0</v>
      </c>
    </row>
    <row r="476" spans="1:68" ht="27" customHeight="1" x14ac:dyDescent="0.25">
      <c r="A476" s="63" t="s">
        <v>748</v>
      </c>
      <c r="B476" s="63" t="s">
        <v>749</v>
      </c>
      <c r="C476" s="36">
        <v>4301012057</v>
      </c>
      <c r="D476" s="723">
        <v>4680115886483</v>
      </c>
      <c r="E476" s="723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116</v>
      </c>
      <c r="L476" s="37" t="s">
        <v>45</v>
      </c>
      <c r="M476" s="38" t="s">
        <v>111</v>
      </c>
      <c r="N476" s="38"/>
      <c r="O476" s="37">
        <v>60</v>
      </c>
      <c r="P476" s="96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725"/>
      <c r="R476" s="725"/>
      <c r="S476" s="725"/>
      <c r="T476" s="726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732</v>
      </c>
      <c r="AG476" s="78"/>
      <c r="AJ476" s="84" t="s">
        <v>45</v>
      </c>
      <c r="AK476" s="84">
        <v>0</v>
      </c>
      <c r="BB476" s="545" t="s">
        <v>66</v>
      </c>
      <c r="BM476" s="78">
        <f t="shared" si="70"/>
        <v>0</v>
      </c>
      <c r="BN476" s="78">
        <f t="shared" si="71"/>
        <v>0</v>
      </c>
      <c r="BO476" s="78">
        <f t="shared" si="72"/>
        <v>0</v>
      </c>
      <c r="BP476" s="78">
        <f t="shared" si="73"/>
        <v>0</v>
      </c>
    </row>
    <row r="477" spans="1:68" ht="27" customHeight="1" x14ac:dyDescent="0.25">
      <c r="A477" s="63" t="s">
        <v>750</v>
      </c>
      <c r="B477" s="63" t="s">
        <v>751</v>
      </c>
      <c r="C477" s="36">
        <v>4301012050</v>
      </c>
      <c r="D477" s="723">
        <v>4680115885479</v>
      </c>
      <c r="E477" s="723"/>
      <c r="F477" s="62">
        <v>0.4</v>
      </c>
      <c r="G477" s="37">
        <v>6</v>
      </c>
      <c r="H477" s="62">
        <v>2.4</v>
      </c>
      <c r="I477" s="62">
        <v>2.58</v>
      </c>
      <c r="J477" s="37">
        <v>182</v>
      </c>
      <c r="K477" s="37" t="s">
        <v>83</v>
      </c>
      <c r="L477" s="37" t="s">
        <v>45</v>
      </c>
      <c r="M477" s="38" t="s">
        <v>111</v>
      </c>
      <c r="N477" s="38"/>
      <c r="O477" s="37">
        <v>60</v>
      </c>
      <c r="P477" s="96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725"/>
      <c r="R477" s="725"/>
      <c r="S477" s="725"/>
      <c r="T477" s="726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46" t="s">
        <v>735</v>
      </c>
      <c r="AG477" s="78"/>
      <c r="AJ477" s="84" t="s">
        <v>45</v>
      </c>
      <c r="AK477" s="84">
        <v>0</v>
      </c>
      <c r="BB477" s="547" t="s">
        <v>66</v>
      </c>
      <c r="BM477" s="78">
        <f t="shared" si="70"/>
        <v>0</v>
      </c>
      <c r="BN477" s="78">
        <f t="shared" si="71"/>
        <v>0</v>
      </c>
      <c r="BO477" s="78">
        <f t="shared" si="72"/>
        <v>0</v>
      </c>
      <c r="BP477" s="78">
        <f t="shared" si="73"/>
        <v>0</v>
      </c>
    </row>
    <row r="478" spans="1:68" ht="27" customHeight="1" x14ac:dyDescent="0.25">
      <c r="A478" s="63" t="s">
        <v>752</v>
      </c>
      <c r="B478" s="63" t="s">
        <v>753</v>
      </c>
      <c r="C478" s="36">
        <v>4301011784</v>
      </c>
      <c r="D478" s="723">
        <v>4607091389982</v>
      </c>
      <c r="E478" s="723"/>
      <c r="F478" s="62">
        <v>0.6</v>
      </c>
      <c r="G478" s="37">
        <v>6</v>
      </c>
      <c r="H478" s="62">
        <v>3.6</v>
      </c>
      <c r="I478" s="62">
        <v>3.81</v>
      </c>
      <c r="J478" s="37">
        <v>132</v>
      </c>
      <c r="K478" s="37" t="s">
        <v>116</v>
      </c>
      <c r="L478" s="37" t="s">
        <v>45</v>
      </c>
      <c r="M478" s="38" t="s">
        <v>111</v>
      </c>
      <c r="N478" s="38"/>
      <c r="O478" s="37">
        <v>60</v>
      </c>
      <c r="P478" s="9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725"/>
      <c r="R478" s="725"/>
      <c r="S478" s="725"/>
      <c r="T478" s="726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735</v>
      </c>
      <c r="AG478" s="78"/>
      <c r="AJ478" s="84" t="s">
        <v>45</v>
      </c>
      <c r="AK478" s="84">
        <v>0</v>
      </c>
      <c r="BB478" s="549" t="s">
        <v>66</v>
      </c>
      <c r="BM478" s="78">
        <f t="shared" si="70"/>
        <v>0</v>
      </c>
      <c r="BN478" s="78">
        <f t="shared" si="71"/>
        <v>0</v>
      </c>
      <c r="BO478" s="78">
        <f t="shared" si="72"/>
        <v>0</v>
      </c>
      <c r="BP478" s="78">
        <f t="shared" si="73"/>
        <v>0</v>
      </c>
    </row>
    <row r="479" spans="1:68" ht="27" customHeight="1" x14ac:dyDescent="0.25">
      <c r="A479" s="63" t="s">
        <v>752</v>
      </c>
      <c r="B479" s="63" t="s">
        <v>754</v>
      </c>
      <c r="C479" s="36">
        <v>4301012034</v>
      </c>
      <c r="D479" s="723">
        <v>4607091389982</v>
      </c>
      <c r="E479" s="723"/>
      <c r="F479" s="62">
        <v>0.6</v>
      </c>
      <c r="G479" s="37">
        <v>8</v>
      </c>
      <c r="H479" s="62">
        <v>4.8</v>
      </c>
      <c r="I479" s="62">
        <v>6.96</v>
      </c>
      <c r="J479" s="37">
        <v>120</v>
      </c>
      <c r="K479" s="37" t="s">
        <v>116</v>
      </c>
      <c r="L479" s="37" t="s">
        <v>45</v>
      </c>
      <c r="M479" s="38" t="s">
        <v>111</v>
      </c>
      <c r="N479" s="38"/>
      <c r="O479" s="37">
        <v>60</v>
      </c>
      <c r="P479" s="9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25"/>
      <c r="R479" s="725"/>
      <c r="S479" s="725"/>
      <c r="T479" s="726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IFERROR(IF(Y479=0,"",ROUNDUP(Y479/H479,0)*0.00937),"")</f>
        <v/>
      </c>
      <c r="AA479" s="68" t="s">
        <v>45</v>
      </c>
      <c r="AB479" s="69" t="s">
        <v>45</v>
      </c>
      <c r="AC479" s="550" t="s">
        <v>735</v>
      </c>
      <c r="AG479" s="78"/>
      <c r="AJ479" s="84" t="s">
        <v>45</v>
      </c>
      <c r="AK479" s="84">
        <v>0</v>
      </c>
      <c r="BB479" s="551" t="s">
        <v>66</v>
      </c>
      <c r="BM479" s="78">
        <f t="shared" si="70"/>
        <v>0</v>
      </c>
      <c r="BN479" s="78">
        <f t="shared" si="71"/>
        <v>0</v>
      </c>
      <c r="BO479" s="78">
        <f t="shared" si="72"/>
        <v>0</v>
      </c>
      <c r="BP479" s="78">
        <f t="shared" si="73"/>
        <v>0</v>
      </c>
    </row>
    <row r="480" spans="1:68" ht="27" customHeight="1" x14ac:dyDescent="0.25">
      <c r="A480" s="63" t="s">
        <v>755</v>
      </c>
      <c r="B480" s="63" t="s">
        <v>756</v>
      </c>
      <c r="C480" s="36">
        <v>4301012058</v>
      </c>
      <c r="D480" s="723">
        <v>4680115886490</v>
      </c>
      <c r="E480" s="723"/>
      <c r="F480" s="62">
        <v>0.55000000000000004</v>
      </c>
      <c r="G480" s="37">
        <v>8</v>
      </c>
      <c r="H480" s="62">
        <v>4.4000000000000004</v>
      </c>
      <c r="I480" s="62">
        <v>4.6100000000000003</v>
      </c>
      <c r="J480" s="37">
        <v>132</v>
      </c>
      <c r="K480" s="37" t="s">
        <v>116</v>
      </c>
      <c r="L480" s="37" t="s">
        <v>45</v>
      </c>
      <c r="M480" s="38" t="s">
        <v>111</v>
      </c>
      <c r="N480" s="38"/>
      <c r="O480" s="37">
        <v>60</v>
      </c>
      <c r="P480" s="96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725"/>
      <c r="R480" s="725"/>
      <c r="S480" s="725"/>
      <c r="T480" s="72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738</v>
      </c>
      <c r="AG480" s="78"/>
      <c r="AJ480" s="84" t="s">
        <v>45</v>
      </c>
      <c r="AK480" s="84">
        <v>0</v>
      </c>
      <c r="BB480" s="553" t="s">
        <v>66</v>
      </c>
      <c r="BM480" s="78">
        <f t="shared" si="70"/>
        <v>0</v>
      </c>
      <c r="BN480" s="78">
        <f t="shared" si="71"/>
        <v>0</v>
      </c>
      <c r="BO480" s="78">
        <f t="shared" si="72"/>
        <v>0</v>
      </c>
      <c r="BP480" s="78">
        <f t="shared" si="73"/>
        <v>0</v>
      </c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2" t="s">
        <v>40</v>
      </c>
      <c r="Q481" s="733"/>
      <c r="R481" s="733"/>
      <c r="S481" s="733"/>
      <c r="T481" s="733"/>
      <c r="U481" s="733"/>
      <c r="V481" s="734"/>
      <c r="W481" s="42" t="s">
        <v>39</v>
      </c>
      <c r="X481" s="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35"/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6"/>
      <c r="P482" s="732" t="s">
        <v>40</v>
      </c>
      <c r="Q482" s="733"/>
      <c r="R482" s="733"/>
      <c r="S482" s="733"/>
      <c r="T482" s="733"/>
      <c r="U482" s="733"/>
      <c r="V482" s="734"/>
      <c r="W482" s="42" t="s">
        <v>0</v>
      </c>
      <c r="X482" s="43">
        <f>IFERROR(SUM(X465:X480),"0")</f>
        <v>0</v>
      </c>
      <c r="Y482" s="43">
        <f>IFERROR(SUM(Y465:Y480),"0")</f>
        <v>0</v>
      </c>
      <c r="Z482" s="42"/>
      <c r="AA482" s="67"/>
      <c r="AB482" s="67"/>
      <c r="AC482" s="67"/>
    </row>
    <row r="483" spans="1:68" ht="14.25" customHeight="1" x14ac:dyDescent="0.25">
      <c r="A483" s="722" t="s">
        <v>148</v>
      </c>
      <c r="B483" s="722"/>
      <c r="C483" s="722"/>
      <c r="D483" s="722"/>
      <c r="E483" s="722"/>
      <c r="F483" s="722"/>
      <c r="G483" s="722"/>
      <c r="H483" s="722"/>
      <c r="I483" s="722"/>
      <c r="J483" s="722"/>
      <c r="K483" s="722"/>
      <c r="L483" s="722"/>
      <c r="M483" s="722"/>
      <c r="N483" s="722"/>
      <c r="O483" s="722"/>
      <c r="P483" s="722"/>
      <c r="Q483" s="722"/>
      <c r="R483" s="722"/>
      <c r="S483" s="722"/>
      <c r="T483" s="722"/>
      <c r="U483" s="722"/>
      <c r="V483" s="722"/>
      <c r="W483" s="722"/>
      <c r="X483" s="722"/>
      <c r="Y483" s="722"/>
      <c r="Z483" s="722"/>
      <c r="AA483" s="66"/>
      <c r="AB483" s="66"/>
      <c r="AC483" s="80"/>
    </row>
    <row r="484" spans="1:68" ht="16.5" customHeight="1" x14ac:dyDescent="0.25">
      <c r="A484" s="63" t="s">
        <v>757</v>
      </c>
      <c r="B484" s="63" t="s">
        <v>758</v>
      </c>
      <c r="C484" s="36">
        <v>4301020334</v>
      </c>
      <c r="D484" s="723">
        <v>4607091388930</v>
      </c>
      <c r="E484" s="723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112</v>
      </c>
      <c r="L484" s="37" t="s">
        <v>45</v>
      </c>
      <c r="M484" s="38" t="s">
        <v>115</v>
      </c>
      <c r="N484" s="38"/>
      <c r="O484" s="37">
        <v>70</v>
      </c>
      <c r="P484" s="96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725"/>
      <c r="R484" s="725"/>
      <c r="S484" s="725"/>
      <c r="T484" s="72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54" t="s">
        <v>759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16.5" customHeight="1" x14ac:dyDescent="0.25">
      <c r="A485" s="63" t="s">
        <v>760</v>
      </c>
      <c r="B485" s="63" t="s">
        <v>761</v>
      </c>
      <c r="C485" s="36">
        <v>4301020384</v>
      </c>
      <c r="D485" s="723">
        <v>4680115886407</v>
      </c>
      <c r="E485" s="723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115</v>
      </c>
      <c r="N485" s="38"/>
      <c r="O485" s="37">
        <v>70</v>
      </c>
      <c r="P485" s="9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725"/>
      <c r="R485" s="725"/>
      <c r="S485" s="725"/>
      <c r="T485" s="7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762</v>
      </c>
      <c r="B486" s="63" t="s">
        <v>763</v>
      </c>
      <c r="C486" s="36">
        <v>4301020385</v>
      </c>
      <c r="D486" s="723">
        <v>4680115880054</v>
      </c>
      <c r="E486" s="723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116</v>
      </c>
      <c r="L486" s="37" t="s">
        <v>45</v>
      </c>
      <c r="M486" s="38" t="s">
        <v>111</v>
      </c>
      <c r="N486" s="38"/>
      <c r="O486" s="37">
        <v>70</v>
      </c>
      <c r="P486" s="9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725"/>
      <c r="R486" s="725"/>
      <c r="S486" s="725"/>
      <c r="T486" s="72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759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35"/>
      <c r="B487" s="735"/>
      <c r="C487" s="735"/>
      <c r="D487" s="735"/>
      <c r="E487" s="735"/>
      <c r="F487" s="735"/>
      <c r="G487" s="735"/>
      <c r="H487" s="735"/>
      <c r="I487" s="735"/>
      <c r="J487" s="735"/>
      <c r="K487" s="735"/>
      <c r="L487" s="735"/>
      <c r="M487" s="735"/>
      <c r="N487" s="735"/>
      <c r="O487" s="736"/>
      <c r="P487" s="732" t="s">
        <v>40</v>
      </c>
      <c r="Q487" s="733"/>
      <c r="R487" s="733"/>
      <c r="S487" s="733"/>
      <c r="T487" s="733"/>
      <c r="U487" s="733"/>
      <c r="V487" s="734"/>
      <c r="W487" s="42" t="s">
        <v>39</v>
      </c>
      <c r="X487" s="43">
        <f>IFERROR(X484/H484,"0")+IFERROR(X485/H485,"0")+IFERROR(X486/H486,"0")</f>
        <v>0</v>
      </c>
      <c r="Y487" s="43">
        <f>IFERROR(Y484/H484,"0")+IFERROR(Y485/H485,"0")+IFERROR(Y486/H486,"0")</f>
        <v>0</v>
      </c>
      <c r="Z487" s="43">
        <f>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35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2" t="s">
        <v>40</v>
      </c>
      <c r="Q488" s="733"/>
      <c r="R488" s="733"/>
      <c r="S488" s="733"/>
      <c r="T488" s="733"/>
      <c r="U488" s="733"/>
      <c r="V488" s="734"/>
      <c r="W488" s="42" t="s">
        <v>0</v>
      </c>
      <c r="X488" s="43">
        <f>IFERROR(SUM(X484:X486),"0")</f>
        <v>0</v>
      </c>
      <c r="Y488" s="43">
        <f>IFERROR(SUM(Y484:Y486),"0")</f>
        <v>0</v>
      </c>
      <c r="Z488" s="42"/>
      <c r="AA488" s="67"/>
      <c r="AB488" s="67"/>
      <c r="AC488" s="67"/>
    </row>
    <row r="489" spans="1:68" ht="14.25" customHeight="1" x14ac:dyDescent="0.25">
      <c r="A489" s="722" t="s">
        <v>159</v>
      </c>
      <c r="B489" s="722"/>
      <c r="C489" s="722"/>
      <c r="D489" s="722"/>
      <c r="E489" s="722"/>
      <c r="F489" s="722"/>
      <c r="G489" s="722"/>
      <c r="H489" s="722"/>
      <c r="I489" s="722"/>
      <c r="J489" s="722"/>
      <c r="K489" s="722"/>
      <c r="L489" s="722"/>
      <c r="M489" s="722"/>
      <c r="N489" s="722"/>
      <c r="O489" s="722"/>
      <c r="P489" s="722"/>
      <c r="Q489" s="722"/>
      <c r="R489" s="722"/>
      <c r="S489" s="722"/>
      <c r="T489" s="722"/>
      <c r="U489" s="722"/>
      <c r="V489" s="722"/>
      <c r="W489" s="722"/>
      <c r="X489" s="722"/>
      <c r="Y489" s="722"/>
      <c r="Z489" s="722"/>
      <c r="AA489" s="66"/>
      <c r="AB489" s="66"/>
      <c r="AC489" s="80"/>
    </row>
    <row r="490" spans="1:68" ht="27" customHeight="1" x14ac:dyDescent="0.25">
      <c r="A490" s="63" t="s">
        <v>764</v>
      </c>
      <c r="B490" s="63" t="s">
        <v>765</v>
      </c>
      <c r="C490" s="36">
        <v>4301031349</v>
      </c>
      <c r="D490" s="723">
        <v>4680115883116</v>
      </c>
      <c r="E490" s="723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112</v>
      </c>
      <c r="L490" s="37" t="s">
        <v>45</v>
      </c>
      <c r="M490" s="38" t="s">
        <v>111</v>
      </c>
      <c r="N490" s="38"/>
      <c r="O490" s="37">
        <v>70</v>
      </c>
      <c r="P490" s="9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725"/>
      <c r="R490" s="725"/>
      <c r="S490" s="725"/>
      <c r="T490" s="72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ref="Y490:Y498" si="74">IFERROR(IF(X490="",0,CEILING((X490/$H490),1)*$H490),"")</f>
        <v>0</v>
      </c>
      <c r="Z490" s="41" t="str">
        <f>IFERROR(IF(Y490=0,"",ROUNDUP(Y490/H490,0)*0.01196),"")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 t="shared" ref="BM490:BM498" si="75">IFERROR(X490*I490/H490,"0")</f>
        <v>0</v>
      </c>
      <c r="BN490" s="78">
        <f t="shared" ref="BN490:BN498" si="76">IFERROR(Y490*I490/H490,"0")</f>
        <v>0</v>
      </c>
      <c r="BO490" s="78">
        <f t="shared" ref="BO490:BO498" si="77">IFERROR(1/J490*(X490/H490),"0")</f>
        <v>0</v>
      </c>
      <c r="BP490" s="78">
        <f t="shared" ref="BP490:BP498" si="78"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4301031350</v>
      </c>
      <c r="D491" s="723">
        <v>4680115883093</v>
      </c>
      <c r="E491" s="723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112</v>
      </c>
      <c r="L491" s="37" t="s">
        <v>45</v>
      </c>
      <c r="M491" s="38" t="s">
        <v>82</v>
      </c>
      <c r="N491" s="38"/>
      <c r="O491" s="37">
        <v>70</v>
      </c>
      <c r="P491" s="9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725"/>
      <c r="R491" s="725"/>
      <c r="S491" s="725"/>
      <c r="T491" s="72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4"/>
        <v>0</v>
      </c>
      <c r="Z491" s="41" t="str">
        <f>IFERROR(IF(Y491=0,"",ROUNDUP(Y491/H491,0)*0.01196),"")</f>
        <v/>
      </c>
      <c r="AA491" s="68" t="s">
        <v>45</v>
      </c>
      <c r="AB491" s="69" t="s">
        <v>45</v>
      </c>
      <c r="AC491" s="562" t="s">
        <v>769</v>
      </c>
      <c r="AG491" s="78"/>
      <c r="AJ491" s="84" t="s">
        <v>45</v>
      </c>
      <c r="AK491" s="84">
        <v>0</v>
      </c>
      <c r="BB491" s="56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4301031353</v>
      </c>
      <c r="D492" s="723">
        <v>4680115883109</v>
      </c>
      <c r="E492" s="723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112</v>
      </c>
      <c r="L492" s="37" t="s">
        <v>45</v>
      </c>
      <c r="M492" s="38" t="s">
        <v>82</v>
      </c>
      <c r="N492" s="38"/>
      <c r="O492" s="37">
        <v>70</v>
      </c>
      <c r="P492" s="9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725"/>
      <c r="R492" s="725"/>
      <c r="S492" s="725"/>
      <c r="T492" s="72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4"/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64" t="s">
        <v>772</v>
      </c>
      <c r="AG492" s="78"/>
      <c r="AJ492" s="84" t="s">
        <v>45</v>
      </c>
      <c r="AK492" s="84">
        <v>0</v>
      </c>
      <c r="BB492" s="56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773</v>
      </c>
      <c r="B493" s="63" t="s">
        <v>774</v>
      </c>
      <c r="C493" s="36">
        <v>4301031409</v>
      </c>
      <c r="D493" s="723">
        <v>4680115886438</v>
      </c>
      <c r="E493" s="723"/>
      <c r="F493" s="62">
        <v>0.4</v>
      </c>
      <c r="G493" s="37">
        <v>6</v>
      </c>
      <c r="H493" s="62">
        <v>2.4</v>
      </c>
      <c r="I493" s="62">
        <v>2.58</v>
      </c>
      <c r="J493" s="37">
        <v>182</v>
      </c>
      <c r="K493" s="37" t="s">
        <v>83</v>
      </c>
      <c r="L493" s="37" t="s">
        <v>45</v>
      </c>
      <c r="M493" s="38" t="s">
        <v>111</v>
      </c>
      <c r="N493" s="38"/>
      <c r="O493" s="37">
        <v>70</v>
      </c>
      <c r="P493" s="971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725"/>
      <c r="R493" s="725"/>
      <c r="S493" s="725"/>
      <c r="T493" s="72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4"/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6" t="s">
        <v>766</v>
      </c>
      <c r="AG493" s="78"/>
      <c r="AJ493" s="84" t="s">
        <v>45</v>
      </c>
      <c r="AK493" s="84">
        <v>0</v>
      </c>
      <c r="BB493" s="56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775</v>
      </c>
      <c r="B494" s="63" t="s">
        <v>776</v>
      </c>
      <c r="C494" s="36">
        <v>4301031419</v>
      </c>
      <c r="D494" s="723">
        <v>4680115882072</v>
      </c>
      <c r="E494" s="723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116</v>
      </c>
      <c r="L494" s="37" t="s">
        <v>45</v>
      </c>
      <c r="M494" s="38" t="s">
        <v>111</v>
      </c>
      <c r="N494" s="38"/>
      <c r="O494" s="37">
        <v>70</v>
      </c>
      <c r="P494" s="97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725"/>
      <c r="R494" s="725"/>
      <c r="S494" s="725"/>
      <c r="T494" s="72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4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766</v>
      </c>
      <c r="AG494" s="78"/>
      <c r="AJ494" s="84" t="s">
        <v>45</v>
      </c>
      <c r="AK494" s="84">
        <v>0</v>
      </c>
      <c r="BB494" s="56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775</v>
      </c>
      <c r="B495" s="63" t="s">
        <v>777</v>
      </c>
      <c r="C495" s="36">
        <v>4301031351</v>
      </c>
      <c r="D495" s="723">
        <v>4680115882072</v>
      </c>
      <c r="E495" s="723"/>
      <c r="F495" s="62">
        <v>0.6</v>
      </c>
      <c r="G495" s="37">
        <v>6</v>
      </c>
      <c r="H495" s="62">
        <v>3.6</v>
      </c>
      <c r="I495" s="62">
        <v>3.81</v>
      </c>
      <c r="J495" s="37">
        <v>132</v>
      </c>
      <c r="K495" s="37" t="s">
        <v>116</v>
      </c>
      <c r="L495" s="37" t="s">
        <v>45</v>
      </c>
      <c r="M495" s="38" t="s">
        <v>111</v>
      </c>
      <c r="N495" s="38"/>
      <c r="O495" s="37">
        <v>70</v>
      </c>
      <c r="P495" s="9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725"/>
      <c r="R495" s="725"/>
      <c r="S495" s="725"/>
      <c r="T495" s="72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4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766</v>
      </c>
      <c r="AG495" s="78"/>
      <c r="AJ495" s="84" t="s">
        <v>45</v>
      </c>
      <c r="AK495" s="84">
        <v>0</v>
      </c>
      <c r="BB495" s="57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778</v>
      </c>
      <c r="B496" s="63" t="s">
        <v>779</v>
      </c>
      <c r="C496" s="36">
        <v>4301031418</v>
      </c>
      <c r="D496" s="723">
        <v>4680115882102</v>
      </c>
      <c r="E496" s="723"/>
      <c r="F496" s="62">
        <v>0.6</v>
      </c>
      <c r="G496" s="37">
        <v>8</v>
      </c>
      <c r="H496" s="62">
        <v>4.8</v>
      </c>
      <c r="I496" s="62">
        <v>6.69</v>
      </c>
      <c r="J496" s="37">
        <v>132</v>
      </c>
      <c r="K496" s="37" t="s">
        <v>116</v>
      </c>
      <c r="L496" s="37" t="s">
        <v>45</v>
      </c>
      <c r="M496" s="38" t="s">
        <v>82</v>
      </c>
      <c r="N496" s="38"/>
      <c r="O496" s="37">
        <v>70</v>
      </c>
      <c r="P496" s="9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725"/>
      <c r="R496" s="725"/>
      <c r="S496" s="725"/>
      <c r="T496" s="72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4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769</v>
      </c>
      <c r="AG496" s="78"/>
      <c r="AJ496" s="84" t="s">
        <v>45</v>
      </c>
      <c r="AK496" s="84">
        <v>0</v>
      </c>
      <c r="BB496" s="57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780</v>
      </c>
      <c r="B497" s="63" t="s">
        <v>781</v>
      </c>
      <c r="C497" s="36">
        <v>4301031417</v>
      </c>
      <c r="D497" s="723">
        <v>4680115882096</v>
      </c>
      <c r="E497" s="723"/>
      <c r="F497" s="62">
        <v>0.6</v>
      </c>
      <c r="G497" s="37">
        <v>8</v>
      </c>
      <c r="H497" s="62">
        <v>4.8</v>
      </c>
      <c r="I497" s="62">
        <v>6.69</v>
      </c>
      <c r="J497" s="37">
        <v>132</v>
      </c>
      <c r="K497" s="37" t="s">
        <v>116</v>
      </c>
      <c r="L497" s="37" t="s">
        <v>45</v>
      </c>
      <c r="M497" s="38" t="s">
        <v>82</v>
      </c>
      <c r="N497" s="38"/>
      <c r="O497" s="37">
        <v>70</v>
      </c>
      <c r="P497" s="9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725"/>
      <c r="R497" s="725"/>
      <c r="S497" s="725"/>
      <c r="T497" s="72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4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772</v>
      </c>
      <c r="AG497" s="78"/>
      <c r="AJ497" s="84" t="s">
        <v>45</v>
      </c>
      <c r="AK497" s="84">
        <v>0</v>
      </c>
      <c r="BB497" s="57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780</v>
      </c>
      <c r="B498" s="63" t="s">
        <v>782</v>
      </c>
      <c r="C498" s="36">
        <v>4301031384</v>
      </c>
      <c r="D498" s="723">
        <v>4680115882096</v>
      </c>
      <c r="E498" s="723"/>
      <c r="F498" s="62">
        <v>0.6</v>
      </c>
      <c r="G498" s="37">
        <v>8</v>
      </c>
      <c r="H498" s="62">
        <v>4.8</v>
      </c>
      <c r="I498" s="62">
        <v>6.69</v>
      </c>
      <c r="J498" s="37">
        <v>120</v>
      </c>
      <c r="K498" s="37" t="s">
        <v>116</v>
      </c>
      <c r="L498" s="37" t="s">
        <v>45</v>
      </c>
      <c r="M498" s="38" t="s">
        <v>82</v>
      </c>
      <c r="N498" s="38"/>
      <c r="O498" s="37">
        <v>60</v>
      </c>
      <c r="P498" s="97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725"/>
      <c r="R498" s="725"/>
      <c r="S498" s="725"/>
      <c r="T498" s="72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4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76" t="s">
        <v>772</v>
      </c>
      <c r="AG498" s="78"/>
      <c r="AJ498" s="84" t="s">
        <v>45</v>
      </c>
      <c r="AK498" s="84">
        <v>0</v>
      </c>
      <c r="BB498" s="57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x14ac:dyDescent="0.2">
      <c r="A499" s="735"/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6"/>
      <c r="P499" s="732" t="s">
        <v>40</v>
      </c>
      <c r="Q499" s="733"/>
      <c r="R499" s="733"/>
      <c r="S499" s="733"/>
      <c r="T499" s="733"/>
      <c r="U499" s="733"/>
      <c r="V499" s="734"/>
      <c r="W499" s="42" t="s">
        <v>39</v>
      </c>
      <c r="X499" s="43">
        <f>IFERROR(X490/H490,"0")+IFERROR(X491/H491,"0")+IFERROR(X492/H492,"0")+IFERROR(X493/H493,"0")+IFERROR(X494/H494,"0")+IFERROR(X495/H495,"0")+IFERROR(X496/H496,"0")+IFERROR(X497/H497,"0")+IFERROR(X498/H498,"0")</f>
        <v>0</v>
      </c>
      <c r="Y499" s="43">
        <f>IFERROR(Y490/H490,"0")+IFERROR(Y491/H491,"0")+IFERROR(Y492/H492,"0")+IFERROR(Y493/H493,"0")+IFERROR(Y494/H494,"0")+IFERROR(Y495/H495,"0")+IFERROR(Y496/H496,"0")+IFERROR(Y497/H497,"0")+IFERROR(Y498/H498,"0")</f>
        <v>0</v>
      </c>
      <c r="Z499" s="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35"/>
      <c r="B500" s="735"/>
      <c r="C500" s="735"/>
      <c r="D500" s="735"/>
      <c r="E500" s="735"/>
      <c r="F500" s="735"/>
      <c r="G500" s="735"/>
      <c r="H500" s="735"/>
      <c r="I500" s="735"/>
      <c r="J500" s="735"/>
      <c r="K500" s="735"/>
      <c r="L500" s="735"/>
      <c r="M500" s="735"/>
      <c r="N500" s="735"/>
      <c r="O500" s="736"/>
      <c r="P500" s="732" t="s">
        <v>40</v>
      </c>
      <c r="Q500" s="733"/>
      <c r="R500" s="733"/>
      <c r="S500" s="733"/>
      <c r="T500" s="733"/>
      <c r="U500" s="733"/>
      <c r="V500" s="734"/>
      <c r="W500" s="42" t="s">
        <v>0</v>
      </c>
      <c r="X500" s="43">
        <f>IFERROR(SUM(X490:X498),"0")</f>
        <v>0</v>
      </c>
      <c r="Y500" s="43">
        <f>IFERROR(SUM(Y490:Y498),"0")</f>
        <v>0</v>
      </c>
      <c r="Z500" s="42"/>
      <c r="AA500" s="67"/>
      <c r="AB500" s="67"/>
      <c r="AC500" s="67"/>
    </row>
    <row r="501" spans="1:68" ht="14.25" customHeight="1" x14ac:dyDescent="0.25">
      <c r="A501" s="722" t="s">
        <v>78</v>
      </c>
      <c r="B501" s="722"/>
      <c r="C501" s="722"/>
      <c r="D501" s="722"/>
      <c r="E501" s="722"/>
      <c r="F501" s="722"/>
      <c r="G501" s="722"/>
      <c r="H501" s="722"/>
      <c r="I501" s="722"/>
      <c r="J501" s="722"/>
      <c r="K501" s="722"/>
      <c r="L501" s="722"/>
      <c r="M501" s="722"/>
      <c r="N501" s="722"/>
      <c r="O501" s="722"/>
      <c r="P501" s="722"/>
      <c r="Q501" s="722"/>
      <c r="R501" s="722"/>
      <c r="S501" s="722"/>
      <c r="T501" s="722"/>
      <c r="U501" s="722"/>
      <c r="V501" s="722"/>
      <c r="W501" s="722"/>
      <c r="X501" s="722"/>
      <c r="Y501" s="722"/>
      <c r="Z501" s="722"/>
      <c r="AA501" s="66"/>
      <c r="AB501" s="66"/>
      <c r="AC501" s="80"/>
    </row>
    <row r="502" spans="1:68" ht="16.5" customHeight="1" x14ac:dyDescent="0.25">
      <c r="A502" s="63" t="s">
        <v>783</v>
      </c>
      <c r="B502" s="63" t="s">
        <v>784</v>
      </c>
      <c r="C502" s="36">
        <v>4301051232</v>
      </c>
      <c r="D502" s="723">
        <v>4607091383409</v>
      </c>
      <c r="E502" s="723"/>
      <c r="F502" s="62">
        <v>1.3</v>
      </c>
      <c r="G502" s="37">
        <v>6</v>
      </c>
      <c r="H502" s="62">
        <v>7.8</v>
      </c>
      <c r="I502" s="62">
        <v>8.3010000000000002</v>
      </c>
      <c r="J502" s="37">
        <v>64</v>
      </c>
      <c r="K502" s="37" t="s">
        <v>112</v>
      </c>
      <c r="L502" s="37" t="s">
        <v>45</v>
      </c>
      <c r="M502" s="38" t="s">
        <v>115</v>
      </c>
      <c r="N502" s="38"/>
      <c r="O502" s="37">
        <v>45</v>
      </c>
      <c r="P502" s="9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725"/>
      <c r="R502" s="725"/>
      <c r="S502" s="725"/>
      <c r="T502" s="72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785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16.5" customHeight="1" x14ac:dyDescent="0.25">
      <c r="A503" s="63" t="s">
        <v>786</v>
      </c>
      <c r="B503" s="63" t="s">
        <v>787</v>
      </c>
      <c r="C503" s="36">
        <v>4301051233</v>
      </c>
      <c r="D503" s="723">
        <v>4607091383416</v>
      </c>
      <c r="E503" s="723"/>
      <c r="F503" s="62">
        <v>1.3</v>
      </c>
      <c r="G503" s="37">
        <v>6</v>
      </c>
      <c r="H503" s="62">
        <v>7.8</v>
      </c>
      <c r="I503" s="62">
        <v>8.3010000000000002</v>
      </c>
      <c r="J503" s="37">
        <v>64</v>
      </c>
      <c r="K503" s="37" t="s">
        <v>112</v>
      </c>
      <c r="L503" s="37" t="s">
        <v>45</v>
      </c>
      <c r="M503" s="38" t="s">
        <v>115</v>
      </c>
      <c r="N503" s="38"/>
      <c r="O503" s="37">
        <v>45</v>
      </c>
      <c r="P503" s="9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725"/>
      <c r="R503" s="725"/>
      <c r="S503" s="725"/>
      <c r="T503" s="72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80" t="s">
        <v>788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789</v>
      </c>
      <c r="B504" s="63" t="s">
        <v>790</v>
      </c>
      <c r="C504" s="36">
        <v>4301051064</v>
      </c>
      <c r="D504" s="723">
        <v>4680115883536</v>
      </c>
      <c r="E504" s="723"/>
      <c r="F504" s="62">
        <v>0.3</v>
      </c>
      <c r="G504" s="37">
        <v>6</v>
      </c>
      <c r="H504" s="62">
        <v>1.8</v>
      </c>
      <c r="I504" s="62">
        <v>2.0459999999999998</v>
      </c>
      <c r="J504" s="37">
        <v>182</v>
      </c>
      <c r="K504" s="37" t="s">
        <v>83</v>
      </c>
      <c r="L504" s="37" t="s">
        <v>45</v>
      </c>
      <c r="M504" s="38" t="s">
        <v>115</v>
      </c>
      <c r="N504" s="38"/>
      <c r="O504" s="37">
        <v>45</v>
      </c>
      <c r="P504" s="9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725"/>
      <c r="R504" s="725"/>
      <c r="S504" s="725"/>
      <c r="T504" s="72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582" t="s">
        <v>791</v>
      </c>
      <c r="AG504" s="78"/>
      <c r="AJ504" s="84" t="s">
        <v>45</v>
      </c>
      <c r="AK504" s="84">
        <v>0</v>
      </c>
      <c r="BB504" s="58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2" t="s">
        <v>40</v>
      </c>
      <c r="Q505" s="733"/>
      <c r="R505" s="733"/>
      <c r="S505" s="733"/>
      <c r="T505" s="733"/>
      <c r="U505" s="733"/>
      <c r="V505" s="734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35"/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6"/>
      <c r="P506" s="732" t="s">
        <v>40</v>
      </c>
      <c r="Q506" s="733"/>
      <c r="R506" s="733"/>
      <c r="S506" s="733"/>
      <c r="T506" s="733"/>
      <c r="U506" s="733"/>
      <c r="V506" s="734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722" t="s">
        <v>185</v>
      </c>
      <c r="B507" s="722"/>
      <c r="C507" s="722"/>
      <c r="D507" s="722"/>
      <c r="E507" s="722"/>
      <c r="F507" s="722"/>
      <c r="G507" s="722"/>
      <c r="H507" s="722"/>
      <c r="I507" s="722"/>
      <c r="J507" s="722"/>
      <c r="K507" s="722"/>
      <c r="L507" s="722"/>
      <c r="M507" s="722"/>
      <c r="N507" s="722"/>
      <c r="O507" s="722"/>
      <c r="P507" s="722"/>
      <c r="Q507" s="722"/>
      <c r="R507" s="722"/>
      <c r="S507" s="722"/>
      <c r="T507" s="722"/>
      <c r="U507" s="722"/>
      <c r="V507" s="722"/>
      <c r="W507" s="722"/>
      <c r="X507" s="722"/>
      <c r="Y507" s="722"/>
      <c r="Z507" s="722"/>
      <c r="AA507" s="66"/>
      <c r="AB507" s="66"/>
      <c r="AC507" s="80"/>
    </row>
    <row r="508" spans="1:68" ht="27" customHeight="1" x14ac:dyDescent="0.25">
      <c r="A508" s="63" t="s">
        <v>792</v>
      </c>
      <c r="B508" s="63" t="s">
        <v>793</v>
      </c>
      <c r="C508" s="36">
        <v>4301060450</v>
      </c>
      <c r="D508" s="723">
        <v>4680115885035</v>
      </c>
      <c r="E508" s="723"/>
      <c r="F508" s="62">
        <v>1</v>
      </c>
      <c r="G508" s="37">
        <v>4</v>
      </c>
      <c r="H508" s="62">
        <v>4</v>
      </c>
      <c r="I508" s="62">
        <v>4.4160000000000004</v>
      </c>
      <c r="J508" s="37">
        <v>104</v>
      </c>
      <c r="K508" s="37" t="s">
        <v>112</v>
      </c>
      <c r="L508" s="37" t="s">
        <v>45</v>
      </c>
      <c r="M508" s="38" t="s">
        <v>115</v>
      </c>
      <c r="N508" s="38"/>
      <c r="O508" s="37">
        <v>35</v>
      </c>
      <c r="P508" s="9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725"/>
      <c r="R508" s="725"/>
      <c r="S508" s="725"/>
      <c r="T508" s="72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4" t="s">
        <v>794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795</v>
      </c>
      <c r="B509" s="63" t="s">
        <v>796</v>
      </c>
      <c r="C509" s="36">
        <v>4301060448</v>
      </c>
      <c r="D509" s="723">
        <v>4680115885936</v>
      </c>
      <c r="E509" s="72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112</v>
      </c>
      <c r="L509" s="37" t="s">
        <v>45</v>
      </c>
      <c r="M509" s="38" t="s">
        <v>115</v>
      </c>
      <c r="N509" s="38"/>
      <c r="O509" s="37">
        <v>35</v>
      </c>
      <c r="P509" s="98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725"/>
      <c r="R509" s="725"/>
      <c r="S509" s="725"/>
      <c r="T509" s="72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794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2" t="s">
        <v>40</v>
      </c>
      <c r="Q510" s="733"/>
      <c r="R510" s="733"/>
      <c r="S510" s="733"/>
      <c r="T510" s="733"/>
      <c r="U510" s="733"/>
      <c r="V510" s="734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35"/>
      <c r="B511" s="735"/>
      <c r="C511" s="735"/>
      <c r="D511" s="735"/>
      <c r="E511" s="735"/>
      <c r="F511" s="735"/>
      <c r="G511" s="735"/>
      <c r="H511" s="735"/>
      <c r="I511" s="735"/>
      <c r="J511" s="735"/>
      <c r="K511" s="735"/>
      <c r="L511" s="735"/>
      <c r="M511" s="735"/>
      <c r="N511" s="735"/>
      <c r="O511" s="736"/>
      <c r="P511" s="732" t="s">
        <v>40</v>
      </c>
      <c r="Q511" s="733"/>
      <c r="R511" s="733"/>
      <c r="S511" s="733"/>
      <c r="T511" s="733"/>
      <c r="U511" s="733"/>
      <c r="V511" s="734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27.75" customHeight="1" x14ac:dyDescent="0.2">
      <c r="A512" s="720" t="s">
        <v>797</v>
      </c>
      <c r="B512" s="720"/>
      <c r="C512" s="720"/>
      <c r="D512" s="720"/>
      <c r="E512" s="720"/>
      <c r="F512" s="720"/>
      <c r="G512" s="720"/>
      <c r="H512" s="720"/>
      <c r="I512" s="720"/>
      <c r="J512" s="720"/>
      <c r="K512" s="720"/>
      <c r="L512" s="720"/>
      <c r="M512" s="720"/>
      <c r="N512" s="720"/>
      <c r="O512" s="720"/>
      <c r="P512" s="720"/>
      <c r="Q512" s="720"/>
      <c r="R512" s="720"/>
      <c r="S512" s="720"/>
      <c r="T512" s="720"/>
      <c r="U512" s="720"/>
      <c r="V512" s="720"/>
      <c r="W512" s="720"/>
      <c r="X512" s="720"/>
      <c r="Y512" s="720"/>
      <c r="Z512" s="720"/>
      <c r="AA512" s="54"/>
      <c r="AB512" s="54"/>
      <c r="AC512" s="54"/>
    </row>
    <row r="513" spans="1:68" ht="16.5" customHeight="1" x14ac:dyDescent="0.25">
      <c r="A513" s="721" t="s">
        <v>797</v>
      </c>
      <c r="B513" s="721"/>
      <c r="C513" s="721"/>
      <c r="D513" s="721"/>
      <c r="E513" s="721"/>
      <c r="F513" s="721"/>
      <c r="G513" s="721"/>
      <c r="H513" s="721"/>
      <c r="I513" s="721"/>
      <c r="J513" s="721"/>
      <c r="K513" s="721"/>
      <c r="L513" s="721"/>
      <c r="M513" s="721"/>
      <c r="N513" s="721"/>
      <c r="O513" s="721"/>
      <c r="P513" s="721"/>
      <c r="Q513" s="721"/>
      <c r="R513" s="721"/>
      <c r="S513" s="721"/>
      <c r="T513" s="721"/>
      <c r="U513" s="721"/>
      <c r="V513" s="721"/>
      <c r="W513" s="721"/>
      <c r="X513" s="721"/>
      <c r="Y513" s="721"/>
      <c r="Z513" s="721"/>
      <c r="AA513" s="65"/>
      <c r="AB513" s="65"/>
      <c r="AC513" s="79"/>
    </row>
    <row r="514" spans="1:68" ht="14.25" customHeight="1" x14ac:dyDescent="0.25">
      <c r="A514" s="722" t="s">
        <v>107</v>
      </c>
      <c r="B514" s="722"/>
      <c r="C514" s="722"/>
      <c r="D514" s="722"/>
      <c r="E514" s="722"/>
      <c r="F514" s="722"/>
      <c r="G514" s="722"/>
      <c r="H514" s="722"/>
      <c r="I514" s="722"/>
      <c r="J514" s="722"/>
      <c r="K514" s="722"/>
      <c r="L514" s="722"/>
      <c r="M514" s="722"/>
      <c r="N514" s="722"/>
      <c r="O514" s="722"/>
      <c r="P514" s="722"/>
      <c r="Q514" s="722"/>
      <c r="R514" s="722"/>
      <c r="S514" s="722"/>
      <c r="T514" s="722"/>
      <c r="U514" s="722"/>
      <c r="V514" s="722"/>
      <c r="W514" s="722"/>
      <c r="X514" s="722"/>
      <c r="Y514" s="722"/>
      <c r="Z514" s="722"/>
      <c r="AA514" s="66"/>
      <c r="AB514" s="66"/>
      <c r="AC514" s="80"/>
    </row>
    <row r="515" spans="1:68" ht="27" customHeight="1" x14ac:dyDescent="0.25">
      <c r="A515" s="63" t="s">
        <v>798</v>
      </c>
      <c r="B515" s="63" t="s">
        <v>799</v>
      </c>
      <c r="C515" s="36">
        <v>4301011763</v>
      </c>
      <c r="D515" s="723">
        <v>4640242181011</v>
      </c>
      <c r="E515" s="723"/>
      <c r="F515" s="62">
        <v>1.35</v>
      </c>
      <c r="G515" s="37">
        <v>8</v>
      </c>
      <c r="H515" s="62">
        <v>10.8</v>
      </c>
      <c r="I515" s="62">
        <v>11.234999999999999</v>
      </c>
      <c r="J515" s="37">
        <v>64</v>
      </c>
      <c r="K515" s="37" t="s">
        <v>112</v>
      </c>
      <c r="L515" s="37" t="s">
        <v>45</v>
      </c>
      <c r="M515" s="38" t="s">
        <v>115</v>
      </c>
      <c r="N515" s="38"/>
      <c r="O515" s="37">
        <v>55</v>
      </c>
      <c r="P515" s="982" t="s">
        <v>800</v>
      </c>
      <c r="Q515" s="725"/>
      <c r="R515" s="725"/>
      <c r="S515" s="725"/>
      <c r="T515" s="72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ref="Y515:Y520" si="79"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88" t="s">
        <v>801</v>
      </c>
      <c r="AG515" s="78"/>
      <c r="AJ515" s="84" t="s">
        <v>45</v>
      </c>
      <c r="AK515" s="84">
        <v>0</v>
      </c>
      <c r="BB515" s="589" t="s">
        <v>66</v>
      </c>
      <c r="BM515" s="78">
        <f t="shared" ref="BM515:BM520" si="80">IFERROR(X515*I515/H515,"0")</f>
        <v>0</v>
      </c>
      <c r="BN515" s="78">
        <f t="shared" ref="BN515:BN520" si="81">IFERROR(Y515*I515/H515,"0")</f>
        <v>0</v>
      </c>
      <c r="BO515" s="78">
        <f t="shared" ref="BO515:BO520" si="82">IFERROR(1/J515*(X515/H515),"0")</f>
        <v>0</v>
      </c>
      <c r="BP515" s="78">
        <f t="shared" ref="BP515:BP520" si="83">IFERROR(1/J515*(Y515/H515),"0")</f>
        <v>0</v>
      </c>
    </row>
    <row r="516" spans="1:68" ht="27" customHeight="1" x14ac:dyDescent="0.25">
      <c r="A516" s="63" t="s">
        <v>802</v>
      </c>
      <c r="B516" s="63" t="s">
        <v>803</v>
      </c>
      <c r="C516" s="36">
        <v>4301011585</v>
      </c>
      <c r="D516" s="723">
        <v>4640242180441</v>
      </c>
      <c r="E516" s="723"/>
      <c r="F516" s="62">
        <v>1.5</v>
      </c>
      <c r="G516" s="37">
        <v>8</v>
      </c>
      <c r="H516" s="62">
        <v>12</v>
      </c>
      <c r="I516" s="62">
        <v>12.435</v>
      </c>
      <c r="J516" s="37">
        <v>64</v>
      </c>
      <c r="K516" s="37" t="s">
        <v>112</v>
      </c>
      <c r="L516" s="37" t="s">
        <v>45</v>
      </c>
      <c r="M516" s="38" t="s">
        <v>111</v>
      </c>
      <c r="N516" s="38"/>
      <c r="O516" s="37">
        <v>50</v>
      </c>
      <c r="P516" s="983" t="s">
        <v>804</v>
      </c>
      <c r="Q516" s="725"/>
      <c r="R516" s="725"/>
      <c r="S516" s="725"/>
      <c r="T516" s="72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9"/>
        <v>0</v>
      </c>
      <c r="Z516" s="41" t="str">
        <f>IFERROR(IF(Y516=0,"",ROUNDUP(Y516/H516,0)*0.01898),"")</f>
        <v/>
      </c>
      <c r="AA516" s="68" t="s">
        <v>45</v>
      </c>
      <c r="AB516" s="69" t="s">
        <v>45</v>
      </c>
      <c r="AC516" s="590" t="s">
        <v>805</v>
      </c>
      <c r="AG516" s="78"/>
      <c r="AJ516" s="84" t="s">
        <v>45</v>
      </c>
      <c r="AK516" s="84">
        <v>0</v>
      </c>
      <c r="BB516" s="591" t="s">
        <v>66</v>
      </c>
      <c r="BM516" s="78">
        <f t="shared" si="80"/>
        <v>0</v>
      </c>
      <c r="BN516" s="78">
        <f t="shared" si="81"/>
        <v>0</v>
      </c>
      <c r="BO516" s="78">
        <f t="shared" si="82"/>
        <v>0</v>
      </c>
      <c r="BP516" s="78">
        <f t="shared" si="83"/>
        <v>0</v>
      </c>
    </row>
    <row r="517" spans="1:68" ht="27" customHeight="1" x14ac:dyDescent="0.25">
      <c r="A517" s="63" t="s">
        <v>806</v>
      </c>
      <c r="B517" s="63" t="s">
        <v>807</v>
      </c>
      <c r="C517" s="36">
        <v>4301011584</v>
      </c>
      <c r="D517" s="723">
        <v>4640242180564</v>
      </c>
      <c r="E517" s="723"/>
      <c r="F517" s="62">
        <v>1.5</v>
      </c>
      <c r="G517" s="37">
        <v>8</v>
      </c>
      <c r="H517" s="62">
        <v>12</v>
      </c>
      <c r="I517" s="62">
        <v>12.435</v>
      </c>
      <c r="J517" s="37">
        <v>64</v>
      </c>
      <c r="K517" s="37" t="s">
        <v>112</v>
      </c>
      <c r="L517" s="37" t="s">
        <v>45</v>
      </c>
      <c r="M517" s="38" t="s">
        <v>111</v>
      </c>
      <c r="N517" s="38"/>
      <c r="O517" s="37">
        <v>50</v>
      </c>
      <c r="P517" s="984" t="s">
        <v>808</v>
      </c>
      <c r="Q517" s="725"/>
      <c r="R517" s="725"/>
      <c r="S517" s="725"/>
      <c r="T517" s="726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9"/>
        <v>0</v>
      </c>
      <c r="Z517" s="41" t="str">
        <f>IFERROR(IF(Y517=0,"",ROUNDUP(Y517/H517,0)*0.01898),"")</f>
        <v/>
      </c>
      <c r="AA517" s="68" t="s">
        <v>45</v>
      </c>
      <c r="AB517" s="69" t="s">
        <v>45</v>
      </c>
      <c r="AC517" s="592" t="s">
        <v>809</v>
      </c>
      <c r="AG517" s="78"/>
      <c r="AJ517" s="84" t="s">
        <v>45</v>
      </c>
      <c r="AK517" s="84">
        <v>0</v>
      </c>
      <c r="BB517" s="593" t="s">
        <v>66</v>
      </c>
      <c r="BM517" s="78">
        <f t="shared" si="80"/>
        <v>0</v>
      </c>
      <c r="BN517" s="78">
        <f t="shared" si="81"/>
        <v>0</v>
      </c>
      <c r="BO517" s="78">
        <f t="shared" si="82"/>
        <v>0</v>
      </c>
      <c r="BP517" s="78">
        <f t="shared" si="83"/>
        <v>0</v>
      </c>
    </row>
    <row r="518" spans="1:68" ht="27" customHeight="1" x14ac:dyDescent="0.25">
      <c r="A518" s="63" t="s">
        <v>810</v>
      </c>
      <c r="B518" s="63" t="s">
        <v>811</v>
      </c>
      <c r="C518" s="36">
        <v>4301011762</v>
      </c>
      <c r="D518" s="723">
        <v>4640242180922</v>
      </c>
      <c r="E518" s="723"/>
      <c r="F518" s="62">
        <v>1.35</v>
      </c>
      <c r="G518" s="37">
        <v>8</v>
      </c>
      <c r="H518" s="62">
        <v>10.8</v>
      </c>
      <c r="I518" s="62">
        <v>11.234999999999999</v>
      </c>
      <c r="J518" s="37">
        <v>64</v>
      </c>
      <c r="K518" s="37" t="s">
        <v>112</v>
      </c>
      <c r="L518" s="37" t="s">
        <v>45</v>
      </c>
      <c r="M518" s="38" t="s">
        <v>111</v>
      </c>
      <c r="N518" s="38"/>
      <c r="O518" s="37">
        <v>55</v>
      </c>
      <c r="P518" s="985" t="s">
        <v>812</v>
      </c>
      <c r="Q518" s="725"/>
      <c r="R518" s="725"/>
      <c r="S518" s="725"/>
      <c r="T518" s="726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9"/>
        <v>0</v>
      </c>
      <c r="Z518" s="41" t="str">
        <f>IFERROR(IF(Y518=0,"",ROUNDUP(Y518/H518,0)*0.01898),"")</f>
        <v/>
      </c>
      <c r="AA518" s="68" t="s">
        <v>45</v>
      </c>
      <c r="AB518" s="69" t="s">
        <v>45</v>
      </c>
      <c r="AC518" s="594" t="s">
        <v>813</v>
      </c>
      <c r="AG518" s="78"/>
      <c r="AJ518" s="84" t="s">
        <v>45</v>
      </c>
      <c r="AK518" s="84">
        <v>0</v>
      </c>
      <c r="BB518" s="595" t="s">
        <v>66</v>
      </c>
      <c r="BM518" s="78">
        <f t="shared" si="80"/>
        <v>0</v>
      </c>
      <c r="BN518" s="78">
        <f t="shared" si="81"/>
        <v>0</v>
      </c>
      <c r="BO518" s="78">
        <f t="shared" si="82"/>
        <v>0</v>
      </c>
      <c r="BP518" s="78">
        <f t="shared" si="83"/>
        <v>0</v>
      </c>
    </row>
    <row r="519" spans="1:68" ht="27" customHeight="1" x14ac:dyDescent="0.25">
      <c r="A519" s="63" t="s">
        <v>814</v>
      </c>
      <c r="B519" s="63" t="s">
        <v>815</v>
      </c>
      <c r="C519" s="36">
        <v>4301011551</v>
      </c>
      <c r="D519" s="723">
        <v>4640242180038</v>
      </c>
      <c r="E519" s="723"/>
      <c r="F519" s="62">
        <v>0.4</v>
      </c>
      <c r="G519" s="37">
        <v>10</v>
      </c>
      <c r="H519" s="62">
        <v>4</v>
      </c>
      <c r="I519" s="62">
        <v>4.21</v>
      </c>
      <c r="J519" s="37">
        <v>132</v>
      </c>
      <c r="K519" s="37" t="s">
        <v>116</v>
      </c>
      <c r="L519" s="37" t="s">
        <v>45</v>
      </c>
      <c r="M519" s="38" t="s">
        <v>111</v>
      </c>
      <c r="N519" s="38"/>
      <c r="O519" s="37">
        <v>50</v>
      </c>
      <c r="P519" s="986" t="s">
        <v>816</v>
      </c>
      <c r="Q519" s="725"/>
      <c r="R519" s="725"/>
      <c r="S519" s="725"/>
      <c r="T519" s="726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596" t="s">
        <v>809</v>
      </c>
      <c r="AG519" s="78"/>
      <c r="AJ519" s="84" t="s">
        <v>45</v>
      </c>
      <c r="AK519" s="84">
        <v>0</v>
      </c>
      <c r="BB519" s="597" t="s">
        <v>66</v>
      </c>
      <c r="BM519" s="78">
        <f t="shared" si="80"/>
        <v>0</v>
      </c>
      <c r="BN519" s="78">
        <f t="shared" si="81"/>
        <v>0</v>
      </c>
      <c r="BO519" s="78">
        <f t="shared" si="82"/>
        <v>0</v>
      </c>
      <c r="BP519" s="78">
        <f t="shared" si="83"/>
        <v>0</v>
      </c>
    </row>
    <row r="520" spans="1:68" ht="27" customHeight="1" x14ac:dyDescent="0.25">
      <c r="A520" s="63" t="s">
        <v>817</v>
      </c>
      <c r="B520" s="63" t="s">
        <v>818</v>
      </c>
      <c r="C520" s="36">
        <v>4301011765</v>
      </c>
      <c r="D520" s="723">
        <v>4640242181172</v>
      </c>
      <c r="E520" s="723"/>
      <c r="F520" s="62">
        <v>0.4</v>
      </c>
      <c r="G520" s="37">
        <v>10</v>
      </c>
      <c r="H520" s="62">
        <v>4</v>
      </c>
      <c r="I520" s="62">
        <v>4.21</v>
      </c>
      <c r="J520" s="37">
        <v>132</v>
      </c>
      <c r="K520" s="37" t="s">
        <v>116</v>
      </c>
      <c r="L520" s="37" t="s">
        <v>45</v>
      </c>
      <c r="M520" s="38" t="s">
        <v>111</v>
      </c>
      <c r="N520" s="38"/>
      <c r="O520" s="37">
        <v>55</v>
      </c>
      <c r="P520" s="987" t="s">
        <v>819</v>
      </c>
      <c r="Q520" s="725"/>
      <c r="R520" s="725"/>
      <c r="S520" s="725"/>
      <c r="T520" s="726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9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598" t="s">
        <v>813</v>
      </c>
      <c r="AG520" s="78"/>
      <c r="AJ520" s="84" t="s">
        <v>45</v>
      </c>
      <c r="AK520" s="84">
        <v>0</v>
      </c>
      <c r="BB520" s="599" t="s">
        <v>66</v>
      </c>
      <c r="BM520" s="78">
        <f t="shared" si="80"/>
        <v>0</v>
      </c>
      <c r="BN520" s="78">
        <f t="shared" si="81"/>
        <v>0</v>
      </c>
      <c r="BO520" s="78">
        <f t="shared" si="82"/>
        <v>0</v>
      </c>
      <c r="BP520" s="78">
        <f t="shared" si="83"/>
        <v>0</v>
      </c>
    </row>
    <row r="521" spans="1:68" x14ac:dyDescent="0.2">
      <c r="A521" s="735"/>
      <c r="B521" s="735"/>
      <c r="C521" s="735"/>
      <c r="D521" s="735"/>
      <c r="E521" s="735"/>
      <c r="F521" s="735"/>
      <c r="G521" s="735"/>
      <c r="H521" s="735"/>
      <c r="I521" s="735"/>
      <c r="J521" s="735"/>
      <c r="K521" s="735"/>
      <c r="L521" s="735"/>
      <c r="M521" s="735"/>
      <c r="N521" s="735"/>
      <c r="O521" s="736"/>
      <c r="P521" s="732" t="s">
        <v>40</v>
      </c>
      <c r="Q521" s="733"/>
      <c r="R521" s="733"/>
      <c r="S521" s="733"/>
      <c r="T521" s="733"/>
      <c r="U521" s="733"/>
      <c r="V521" s="734"/>
      <c r="W521" s="42" t="s">
        <v>39</v>
      </c>
      <c r="X521" s="43">
        <f>IFERROR(X515/H515,"0")+IFERROR(X516/H516,"0")+IFERROR(X517/H517,"0")+IFERROR(X518/H518,"0")+IFERROR(X519/H519,"0")+IFERROR(X520/H520,"0")</f>
        <v>0</v>
      </c>
      <c r="Y521" s="43">
        <f>IFERROR(Y515/H515,"0")+IFERROR(Y516/H516,"0")+IFERROR(Y517/H517,"0")+IFERROR(Y518/H518,"0")+IFERROR(Y519/H519,"0")+IFERROR(Y520/H520,"0")</f>
        <v>0</v>
      </c>
      <c r="Z521" s="43">
        <f>IFERROR(IF(Z515="",0,Z515),"0")+IFERROR(IF(Z516="",0,Z516),"0")+IFERROR(IF(Z517="",0,Z517),"0")+IFERROR(IF(Z518="",0,Z518),"0")+IFERROR(IF(Z519="",0,Z519),"0")+IFERROR(IF(Z520="",0,Z520),"0")</f>
        <v>0</v>
      </c>
      <c r="AA521" s="67"/>
      <c r="AB521" s="67"/>
      <c r="AC521" s="67"/>
    </row>
    <row r="522" spans="1:68" x14ac:dyDescent="0.2">
      <c r="A522" s="735"/>
      <c r="B522" s="735"/>
      <c r="C522" s="735"/>
      <c r="D522" s="735"/>
      <c r="E522" s="735"/>
      <c r="F522" s="735"/>
      <c r="G522" s="735"/>
      <c r="H522" s="735"/>
      <c r="I522" s="735"/>
      <c r="J522" s="735"/>
      <c r="K522" s="735"/>
      <c r="L522" s="735"/>
      <c r="M522" s="735"/>
      <c r="N522" s="735"/>
      <c r="O522" s="736"/>
      <c r="P522" s="732" t="s">
        <v>40</v>
      </c>
      <c r="Q522" s="733"/>
      <c r="R522" s="733"/>
      <c r="S522" s="733"/>
      <c r="T522" s="733"/>
      <c r="U522" s="733"/>
      <c r="V522" s="734"/>
      <c r="W522" s="42" t="s">
        <v>0</v>
      </c>
      <c r="X522" s="43">
        <f>IFERROR(SUM(X515:X520),"0")</f>
        <v>0</v>
      </c>
      <c r="Y522" s="43">
        <f>IFERROR(SUM(Y515:Y520),"0")</f>
        <v>0</v>
      </c>
      <c r="Z522" s="42"/>
      <c r="AA522" s="67"/>
      <c r="AB522" s="67"/>
      <c r="AC522" s="67"/>
    </row>
    <row r="523" spans="1:68" ht="14.25" customHeight="1" x14ac:dyDescent="0.25">
      <c r="A523" s="722" t="s">
        <v>148</v>
      </c>
      <c r="B523" s="722"/>
      <c r="C523" s="722"/>
      <c r="D523" s="722"/>
      <c r="E523" s="722"/>
      <c r="F523" s="722"/>
      <c r="G523" s="722"/>
      <c r="H523" s="722"/>
      <c r="I523" s="722"/>
      <c r="J523" s="722"/>
      <c r="K523" s="722"/>
      <c r="L523" s="722"/>
      <c r="M523" s="722"/>
      <c r="N523" s="722"/>
      <c r="O523" s="722"/>
      <c r="P523" s="722"/>
      <c r="Q523" s="722"/>
      <c r="R523" s="722"/>
      <c r="S523" s="722"/>
      <c r="T523" s="722"/>
      <c r="U523" s="722"/>
      <c r="V523" s="722"/>
      <c r="W523" s="722"/>
      <c r="X523" s="722"/>
      <c r="Y523" s="722"/>
      <c r="Z523" s="722"/>
      <c r="AA523" s="66"/>
      <c r="AB523" s="66"/>
      <c r="AC523" s="80"/>
    </row>
    <row r="524" spans="1:68" ht="27" customHeight="1" x14ac:dyDescent="0.25">
      <c r="A524" s="63" t="s">
        <v>820</v>
      </c>
      <c r="B524" s="63" t="s">
        <v>821</v>
      </c>
      <c r="C524" s="36">
        <v>4301020400</v>
      </c>
      <c r="D524" s="723">
        <v>4640242180519</v>
      </c>
      <c r="E524" s="723"/>
      <c r="F524" s="62">
        <v>1.5</v>
      </c>
      <c r="G524" s="37">
        <v>8</v>
      </c>
      <c r="H524" s="62">
        <v>12</v>
      </c>
      <c r="I524" s="62">
        <v>12.435</v>
      </c>
      <c r="J524" s="37">
        <v>64</v>
      </c>
      <c r="K524" s="37" t="s">
        <v>112</v>
      </c>
      <c r="L524" s="37" t="s">
        <v>45</v>
      </c>
      <c r="M524" s="38" t="s">
        <v>111</v>
      </c>
      <c r="N524" s="38"/>
      <c r="O524" s="37">
        <v>50</v>
      </c>
      <c r="P524" s="988" t="s">
        <v>822</v>
      </c>
      <c r="Q524" s="725"/>
      <c r="R524" s="725"/>
      <c r="S524" s="725"/>
      <c r="T524" s="726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IFERROR(IF(Y524=0,"",ROUNDUP(Y524/H524,0)*0.01898),"")</f>
        <v/>
      </c>
      <c r="AA524" s="68" t="s">
        <v>45</v>
      </c>
      <c r="AB524" s="69" t="s">
        <v>45</v>
      </c>
      <c r="AC524" s="600" t="s">
        <v>823</v>
      </c>
      <c r="AG524" s="78"/>
      <c r="AJ524" s="84" t="s">
        <v>45</v>
      </c>
      <c r="AK524" s="84">
        <v>0</v>
      </c>
      <c r="BB524" s="60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820</v>
      </c>
      <c r="B525" s="63" t="s">
        <v>824</v>
      </c>
      <c r="C525" s="36">
        <v>4301020269</v>
      </c>
      <c r="D525" s="723">
        <v>4640242180519</v>
      </c>
      <c r="E525" s="723"/>
      <c r="F525" s="62">
        <v>1.35</v>
      </c>
      <c r="G525" s="37">
        <v>8</v>
      </c>
      <c r="H525" s="62">
        <v>10.8</v>
      </c>
      <c r="I525" s="62">
        <v>11.234999999999999</v>
      </c>
      <c r="J525" s="37">
        <v>64</v>
      </c>
      <c r="K525" s="37" t="s">
        <v>112</v>
      </c>
      <c r="L525" s="37" t="s">
        <v>45</v>
      </c>
      <c r="M525" s="38" t="s">
        <v>115</v>
      </c>
      <c r="N525" s="38"/>
      <c r="O525" s="37">
        <v>50</v>
      </c>
      <c r="P525" s="989" t="s">
        <v>825</v>
      </c>
      <c r="Q525" s="725"/>
      <c r="R525" s="725"/>
      <c r="S525" s="725"/>
      <c r="T525" s="726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602" t="s">
        <v>826</v>
      </c>
      <c r="AG525" s="78"/>
      <c r="AJ525" s="84" t="s">
        <v>45</v>
      </c>
      <c r="AK525" s="84">
        <v>0</v>
      </c>
      <c r="BB525" s="60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827</v>
      </c>
      <c r="B526" s="63" t="s">
        <v>828</v>
      </c>
      <c r="C526" s="36">
        <v>4301020260</v>
      </c>
      <c r="D526" s="723">
        <v>4640242180526</v>
      </c>
      <c r="E526" s="723"/>
      <c r="F526" s="62">
        <v>1.8</v>
      </c>
      <c r="G526" s="37">
        <v>6</v>
      </c>
      <c r="H526" s="62">
        <v>10.8</v>
      </c>
      <c r="I526" s="62">
        <v>11.234999999999999</v>
      </c>
      <c r="J526" s="37">
        <v>64</v>
      </c>
      <c r="K526" s="37" t="s">
        <v>112</v>
      </c>
      <c r="L526" s="37" t="s">
        <v>45</v>
      </c>
      <c r="M526" s="38" t="s">
        <v>111</v>
      </c>
      <c r="N526" s="38"/>
      <c r="O526" s="37">
        <v>50</v>
      </c>
      <c r="P526" s="990" t="s">
        <v>829</v>
      </c>
      <c r="Q526" s="725"/>
      <c r="R526" s="725"/>
      <c r="S526" s="725"/>
      <c r="T526" s="726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04" t="s">
        <v>826</v>
      </c>
      <c r="AG526" s="78"/>
      <c r="AJ526" s="84" t="s">
        <v>45</v>
      </c>
      <c r="AK526" s="84">
        <v>0</v>
      </c>
      <c r="BB526" s="60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830</v>
      </c>
      <c r="B527" s="63" t="s">
        <v>831</v>
      </c>
      <c r="C527" s="36">
        <v>4301020309</v>
      </c>
      <c r="D527" s="723">
        <v>4640242180090</v>
      </c>
      <c r="E527" s="723"/>
      <c r="F527" s="62">
        <v>1.35</v>
      </c>
      <c r="G527" s="37">
        <v>8</v>
      </c>
      <c r="H527" s="62">
        <v>10.8</v>
      </c>
      <c r="I527" s="62">
        <v>11.234999999999999</v>
      </c>
      <c r="J527" s="37">
        <v>64</v>
      </c>
      <c r="K527" s="37" t="s">
        <v>112</v>
      </c>
      <c r="L527" s="37" t="s">
        <v>45</v>
      </c>
      <c r="M527" s="38" t="s">
        <v>111</v>
      </c>
      <c r="N527" s="38"/>
      <c r="O527" s="37">
        <v>50</v>
      </c>
      <c r="P527" s="991" t="s">
        <v>832</v>
      </c>
      <c r="Q527" s="725"/>
      <c r="R527" s="725"/>
      <c r="S527" s="725"/>
      <c r="T527" s="72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6" t="s">
        <v>833</v>
      </c>
      <c r="AG527" s="78"/>
      <c r="AJ527" s="84" t="s">
        <v>45</v>
      </c>
      <c r="AK527" s="84">
        <v>0</v>
      </c>
      <c r="BB527" s="60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834</v>
      </c>
      <c r="B528" s="63" t="s">
        <v>835</v>
      </c>
      <c r="C528" s="36">
        <v>4301020295</v>
      </c>
      <c r="D528" s="723">
        <v>4640242181363</v>
      </c>
      <c r="E528" s="723"/>
      <c r="F528" s="62">
        <v>0.4</v>
      </c>
      <c r="G528" s="37">
        <v>10</v>
      </c>
      <c r="H528" s="62">
        <v>4</v>
      </c>
      <c r="I528" s="62">
        <v>4.21</v>
      </c>
      <c r="J528" s="37">
        <v>132</v>
      </c>
      <c r="K528" s="37" t="s">
        <v>116</v>
      </c>
      <c r="L528" s="37" t="s">
        <v>45</v>
      </c>
      <c r="M528" s="38" t="s">
        <v>111</v>
      </c>
      <c r="N528" s="38"/>
      <c r="O528" s="37">
        <v>50</v>
      </c>
      <c r="P528" s="992" t="s">
        <v>836</v>
      </c>
      <c r="Q528" s="725"/>
      <c r="R528" s="725"/>
      <c r="S528" s="725"/>
      <c r="T528" s="72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08" t="s">
        <v>833</v>
      </c>
      <c r="AG528" s="78"/>
      <c r="AJ528" s="84" t="s">
        <v>45</v>
      </c>
      <c r="AK528" s="84">
        <v>0</v>
      </c>
      <c r="BB528" s="60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35"/>
      <c r="B529" s="735"/>
      <c r="C529" s="735"/>
      <c r="D529" s="735"/>
      <c r="E529" s="735"/>
      <c r="F529" s="735"/>
      <c r="G529" s="735"/>
      <c r="H529" s="735"/>
      <c r="I529" s="735"/>
      <c r="J529" s="735"/>
      <c r="K529" s="735"/>
      <c r="L529" s="735"/>
      <c r="M529" s="735"/>
      <c r="N529" s="735"/>
      <c r="O529" s="736"/>
      <c r="P529" s="732" t="s">
        <v>40</v>
      </c>
      <c r="Q529" s="733"/>
      <c r="R529" s="733"/>
      <c r="S529" s="733"/>
      <c r="T529" s="733"/>
      <c r="U529" s="733"/>
      <c r="V529" s="734"/>
      <c r="W529" s="42" t="s">
        <v>39</v>
      </c>
      <c r="X529" s="43">
        <f>IFERROR(X524/H524,"0")+IFERROR(X525/H525,"0")+IFERROR(X526/H526,"0")+IFERROR(X527/H527,"0")+IFERROR(X528/H528,"0")</f>
        <v>0</v>
      </c>
      <c r="Y529" s="43">
        <f>IFERROR(Y524/H524,"0")+IFERROR(Y525/H525,"0")+IFERROR(Y526/H526,"0")+IFERROR(Y527/H527,"0")+IFERROR(Y528/H528,"0")</f>
        <v>0</v>
      </c>
      <c r="Z529" s="43">
        <f>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35"/>
      <c r="B530" s="735"/>
      <c r="C530" s="735"/>
      <c r="D530" s="735"/>
      <c r="E530" s="735"/>
      <c r="F530" s="735"/>
      <c r="G530" s="735"/>
      <c r="H530" s="735"/>
      <c r="I530" s="735"/>
      <c r="J530" s="735"/>
      <c r="K530" s="735"/>
      <c r="L530" s="735"/>
      <c r="M530" s="735"/>
      <c r="N530" s="735"/>
      <c r="O530" s="736"/>
      <c r="P530" s="732" t="s">
        <v>40</v>
      </c>
      <c r="Q530" s="733"/>
      <c r="R530" s="733"/>
      <c r="S530" s="733"/>
      <c r="T530" s="733"/>
      <c r="U530" s="733"/>
      <c r="V530" s="734"/>
      <c r="W530" s="42" t="s">
        <v>0</v>
      </c>
      <c r="X530" s="43">
        <f>IFERROR(SUM(X524:X528),"0")</f>
        <v>0</v>
      </c>
      <c r="Y530" s="43">
        <f>IFERROR(SUM(Y524:Y528),"0")</f>
        <v>0</v>
      </c>
      <c r="Z530" s="42"/>
      <c r="AA530" s="67"/>
      <c r="AB530" s="67"/>
      <c r="AC530" s="67"/>
    </row>
    <row r="531" spans="1:68" ht="14.25" customHeight="1" x14ac:dyDescent="0.25">
      <c r="A531" s="722" t="s">
        <v>159</v>
      </c>
      <c r="B531" s="722"/>
      <c r="C531" s="722"/>
      <c r="D531" s="722"/>
      <c r="E531" s="722"/>
      <c r="F531" s="722"/>
      <c r="G531" s="722"/>
      <c r="H531" s="722"/>
      <c r="I531" s="722"/>
      <c r="J531" s="722"/>
      <c r="K531" s="722"/>
      <c r="L531" s="722"/>
      <c r="M531" s="722"/>
      <c r="N531" s="722"/>
      <c r="O531" s="722"/>
      <c r="P531" s="722"/>
      <c r="Q531" s="722"/>
      <c r="R531" s="722"/>
      <c r="S531" s="722"/>
      <c r="T531" s="722"/>
      <c r="U531" s="722"/>
      <c r="V531" s="722"/>
      <c r="W531" s="722"/>
      <c r="X531" s="722"/>
      <c r="Y531" s="722"/>
      <c r="Z531" s="722"/>
      <c r="AA531" s="66"/>
      <c r="AB531" s="66"/>
      <c r="AC531" s="80"/>
    </row>
    <row r="532" spans="1:68" ht="27" customHeight="1" x14ac:dyDescent="0.25">
      <c r="A532" s="63" t="s">
        <v>837</v>
      </c>
      <c r="B532" s="63" t="s">
        <v>838</v>
      </c>
      <c r="C532" s="36">
        <v>4301031280</v>
      </c>
      <c r="D532" s="723">
        <v>4640242180816</v>
      </c>
      <c r="E532" s="723"/>
      <c r="F532" s="62">
        <v>0.7</v>
      </c>
      <c r="G532" s="37">
        <v>6</v>
      </c>
      <c r="H532" s="62">
        <v>4.2</v>
      </c>
      <c r="I532" s="62">
        <v>4.47</v>
      </c>
      <c r="J532" s="37">
        <v>132</v>
      </c>
      <c r="K532" s="37" t="s">
        <v>116</v>
      </c>
      <c r="L532" s="37" t="s">
        <v>45</v>
      </c>
      <c r="M532" s="38" t="s">
        <v>82</v>
      </c>
      <c r="N532" s="38"/>
      <c r="O532" s="37">
        <v>40</v>
      </c>
      <c r="P532" s="993" t="s">
        <v>839</v>
      </c>
      <c r="Q532" s="725"/>
      <c r="R532" s="725"/>
      <c r="S532" s="725"/>
      <c r="T532" s="726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38" si="84">IFERROR(IF(X532="",0,CEILING((X532/$H532),1)*$H532),"")</f>
        <v>0</v>
      </c>
      <c r="Z532" s="41" t="str">
        <f>IFERROR(IF(Y532=0,"",ROUNDUP(Y532/H532,0)*0.00902),"")</f>
        <v/>
      </c>
      <c r="AA532" s="68" t="s">
        <v>45</v>
      </c>
      <c r="AB532" s="69" t="s">
        <v>45</v>
      </c>
      <c r="AC532" s="610" t="s">
        <v>840</v>
      </c>
      <c r="AG532" s="78"/>
      <c r="AJ532" s="84" t="s">
        <v>45</v>
      </c>
      <c r="AK532" s="84">
        <v>0</v>
      </c>
      <c r="BB532" s="611" t="s">
        <v>66</v>
      </c>
      <c r="BM532" s="78">
        <f t="shared" ref="BM532:BM538" si="85">IFERROR(X532*I532/H532,"0")</f>
        <v>0</v>
      </c>
      <c r="BN532" s="78">
        <f t="shared" ref="BN532:BN538" si="86">IFERROR(Y532*I532/H532,"0")</f>
        <v>0</v>
      </c>
      <c r="BO532" s="78">
        <f t="shared" ref="BO532:BO538" si="87">IFERROR(1/J532*(X532/H532),"0")</f>
        <v>0</v>
      </c>
      <c r="BP532" s="78">
        <f t="shared" ref="BP532:BP538" si="88">IFERROR(1/J532*(Y532/H532),"0")</f>
        <v>0</v>
      </c>
    </row>
    <row r="533" spans="1:68" ht="27" customHeight="1" x14ac:dyDescent="0.25">
      <c r="A533" s="63" t="s">
        <v>841</v>
      </c>
      <c r="B533" s="63" t="s">
        <v>842</v>
      </c>
      <c r="C533" s="36">
        <v>4301031289</v>
      </c>
      <c r="D533" s="723">
        <v>4640242181615</v>
      </c>
      <c r="E533" s="723"/>
      <c r="F533" s="62">
        <v>0.7</v>
      </c>
      <c r="G533" s="37">
        <v>6</v>
      </c>
      <c r="H533" s="62">
        <v>4.2</v>
      </c>
      <c r="I533" s="62">
        <v>4.41</v>
      </c>
      <c r="J533" s="37">
        <v>132</v>
      </c>
      <c r="K533" s="37" t="s">
        <v>116</v>
      </c>
      <c r="L533" s="37" t="s">
        <v>45</v>
      </c>
      <c r="M533" s="38" t="s">
        <v>82</v>
      </c>
      <c r="N533" s="38"/>
      <c r="O533" s="37">
        <v>45</v>
      </c>
      <c r="P533" s="994" t="s">
        <v>843</v>
      </c>
      <c r="Q533" s="725"/>
      <c r="R533" s="725"/>
      <c r="S533" s="725"/>
      <c r="T533" s="726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4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12" t="s">
        <v>844</v>
      </c>
      <c r="AG533" s="78"/>
      <c r="AJ533" s="84" t="s">
        <v>45</v>
      </c>
      <c r="AK533" s="84">
        <v>0</v>
      </c>
      <c r="BB533" s="613" t="s">
        <v>66</v>
      </c>
      <c r="BM533" s="78">
        <f t="shared" si="85"/>
        <v>0</v>
      </c>
      <c r="BN533" s="78">
        <f t="shared" si="86"/>
        <v>0</v>
      </c>
      <c r="BO533" s="78">
        <f t="shared" si="87"/>
        <v>0</v>
      </c>
      <c r="BP533" s="78">
        <f t="shared" si="88"/>
        <v>0</v>
      </c>
    </row>
    <row r="534" spans="1:68" ht="27" customHeight="1" x14ac:dyDescent="0.25">
      <c r="A534" s="63" t="s">
        <v>845</v>
      </c>
      <c r="B534" s="63" t="s">
        <v>846</v>
      </c>
      <c r="C534" s="36">
        <v>4301031285</v>
      </c>
      <c r="D534" s="723">
        <v>4640242181639</v>
      </c>
      <c r="E534" s="723"/>
      <c r="F534" s="62">
        <v>0.7</v>
      </c>
      <c r="G534" s="37">
        <v>6</v>
      </c>
      <c r="H534" s="62">
        <v>4.2</v>
      </c>
      <c r="I534" s="62">
        <v>4.41</v>
      </c>
      <c r="J534" s="37">
        <v>132</v>
      </c>
      <c r="K534" s="37" t="s">
        <v>116</v>
      </c>
      <c r="L534" s="37" t="s">
        <v>45</v>
      </c>
      <c r="M534" s="38" t="s">
        <v>82</v>
      </c>
      <c r="N534" s="38"/>
      <c r="O534" s="37">
        <v>45</v>
      </c>
      <c r="P534" s="995" t="s">
        <v>847</v>
      </c>
      <c r="Q534" s="725"/>
      <c r="R534" s="725"/>
      <c r="S534" s="725"/>
      <c r="T534" s="72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4"/>
        <v>0</v>
      </c>
      <c r="Z534" s="41" t="str">
        <f>IFERROR(IF(Y534=0,"",ROUNDUP(Y534/H534,0)*0.00902),"")</f>
        <v/>
      </c>
      <c r="AA534" s="68" t="s">
        <v>45</v>
      </c>
      <c r="AB534" s="69" t="s">
        <v>45</v>
      </c>
      <c r="AC534" s="614" t="s">
        <v>848</v>
      </c>
      <c r="AG534" s="78"/>
      <c r="AJ534" s="84" t="s">
        <v>45</v>
      </c>
      <c r="AK534" s="84">
        <v>0</v>
      </c>
      <c r="BB534" s="615" t="s">
        <v>66</v>
      </c>
      <c r="BM534" s="78">
        <f t="shared" si="85"/>
        <v>0</v>
      </c>
      <c r="BN534" s="78">
        <f t="shared" si="86"/>
        <v>0</v>
      </c>
      <c r="BO534" s="78">
        <f t="shared" si="87"/>
        <v>0</v>
      </c>
      <c r="BP534" s="78">
        <f t="shared" si="88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4301031287</v>
      </c>
      <c r="D535" s="723">
        <v>4640242181622</v>
      </c>
      <c r="E535" s="723"/>
      <c r="F535" s="62">
        <v>0.7</v>
      </c>
      <c r="G535" s="37">
        <v>6</v>
      </c>
      <c r="H535" s="62">
        <v>4.2</v>
      </c>
      <c r="I535" s="62">
        <v>4.41</v>
      </c>
      <c r="J535" s="37">
        <v>132</v>
      </c>
      <c r="K535" s="37" t="s">
        <v>116</v>
      </c>
      <c r="L535" s="37" t="s">
        <v>45</v>
      </c>
      <c r="M535" s="38" t="s">
        <v>82</v>
      </c>
      <c r="N535" s="38"/>
      <c r="O535" s="37">
        <v>45</v>
      </c>
      <c r="P535" s="996" t="s">
        <v>851</v>
      </c>
      <c r="Q535" s="725"/>
      <c r="R535" s="725"/>
      <c r="S535" s="725"/>
      <c r="T535" s="72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4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16" t="s">
        <v>852</v>
      </c>
      <c r="AG535" s="78"/>
      <c r="AJ535" s="84" t="s">
        <v>45</v>
      </c>
      <c r="AK535" s="84">
        <v>0</v>
      </c>
      <c r="BB535" s="617" t="s">
        <v>66</v>
      </c>
      <c r="BM535" s="78">
        <f t="shared" si="85"/>
        <v>0</v>
      </c>
      <c r="BN535" s="78">
        <f t="shared" si="86"/>
        <v>0</v>
      </c>
      <c r="BO535" s="78">
        <f t="shared" si="87"/>
        <v>0</v>
      </c>
      <c r="BP535" s="78">
        <f t="shared" si="88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4301031244</v>
      </c>
      <c r="D536" s="723">
        <v>4640242180595</v>
      </c>
      <c r="E536" s="723"/>
      <c r="F536" s="62">
        <v>0.7</v>
      </c>
      <c r="G536" s="37">
        <v>6</v>
      </c>
      <c r="H536" s="62">
        <v>4.2</v>
      </c>
      <c r="I536" s="62">
        <v>4.47</v>
      </c>
      <c r="J536" s="37">
        <v>132</v>
      </c>
      <c r="K536" s="37" t="s">
        <v>116</v>
      </c>
      <c r="L536" s="37" t="s">
        <v>45</v>
      </c>
      <c r="M536" s="38" t="s">
        <v>82</v>
      </c>
      <c r="N536" s="38"/>
      <c r="O536" s="37">
        <v>40</v>
      </c>
      <c r="P536" s="997" t="s">
        <v>855</v>
      </c>
      <c r="Q536" s="725"/>
      <c r="R536" s="725"/>
      <c r="S536" s="725"/>
      <c r="T536" s="72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4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18" t="s">
        <v>856</v>
      </c>
      <c r="AG536" s="78"/>
      <c r="AJ536" s="84" t="s">
        <v>45</v>
      </c>
      <c r="AK536" s="84">
        <v>0</v>
      </c>
      <c r="BB536" s="619" t="s">
        <v>66</v>
      </c>
      <c r="BM536" s="78">
        <f t="shared" si="85"/>
        <v>0</v>
      </c>
      <c r="BN536" s="78">
        <f t="shared" si="86"/>
        <v>0</v>
      </c>
      <c r="BO536" s="78">
        <f t="shared" si="87"/>
        <v>0</v>
      </c>
      <c r="BP536" s="78">
        <f t="shared" si="88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4301031203</v>
      </c>
      <c r="D537" s="723">
        <v>4640242180908</v>
      </c>
      <c r="E537" s="723"/>
      <c r="F537" s="62">
        <v>0.28000000000000003</v>
      </c>
      <c r="G537" s="37">
        <v>6</v>
      </c>
      <c r="H537" s="62">
        <v>1.68</v>
      </c>
      <c r="I537" s="62">
        <v>1.81</v>
      </c>
      <c r="J537" s="37">
        <v>234</v>
      </c>
      <c r="K537" s="37" t="s">
        <v>163</v>
      </c>
      <c r="L537" s="37" t="s">
        <v>45</v>
      </c>
      <c r="M537" s="38" t="s">
        <v>82</v>
      </c>
      <c r="N537" s="38"/>
      <c r="O537" s="37">
        <v>40</v>
      </c>
      <c r="P537" s="998" t="s">
        <v>859</v>
      </c>
      <c r="Q537" s="725"/>
      <c r="R537" s="725"/>
      <c r="S537" s="725"/>
      <c r="T537" s="72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20" t="s">
        <v>840</v>
      </c>
      <c r="AG537" s="78"/>
      <c r="AJ537" s="84" t="s">
        <v>45</v>
      </c>
      <c r="AK537" s="84">
        <v>0</v>
      </c>
      <c r="BB537" s="621" t="s">
        <v>66</v>
      </c>
      <c r="BM537" s="78">
        <f t="shared" si="85"/>
        <v>0</v>
      </c>
      <c r="BN537" s="78">
        <f t="shared" si="86"/>
        <v>0</v>
      </c>
      <c r="BO537" s="78">
        <f t="shared" si="87"/>
        <v>0</v>
      </c>
      <c r="BP537" s="78">
        <f t="shared" si="88"/>
        <v>0</v>
      </c>
    </row>
    <row r="538" spans="1:68" ht="27" customHeight="1" x14ac:dyDescent="0.25">
      <c r="A538" s="63" t="s">
        <v>860</v>
      </c>
      <c r="B538" s="63" t="s">
        <v>861</v>
      </c>
      <c r="C538" s="36">
        <v>4301031200</v>
      </c>
      <c r="D538" s="723">
        <v>4640242180489</v>
      </c>
      <c r="E538" s="723"/>
      <c r="F538" s="62">
        <v>0.28000000000000003</v>
      </c>
      <c r="G538" s="37">
        <v>6</v>
      </c>
      <c r="H538" s="62">
        <v>1.68</v>
      </c>
      <c r="I538" s="62">
        <v>1.84</v>
      </c>
      <c r="J538" s="37">
        <v>234</v>
      </c>
      <c r="K538" s="37" t="s">
        <v>163</v>
      </c>
      <c r="L538" s="37" t="s">
        <v>45</v>
      </c>
      <c r="M538" s="38" t="s">
        <v>82</v>
      </c>
      <c r="N538" s="38"/>
      <c r="O538" s="37">
        <v>40</v>
      </c>
      <c r="P538" s="999" t="s">
        <v>862</v>
      </c>
      <c r="Q538" s="725"/>
      <c r="R538" s="725"/>
      <c r="S538" s="725"/>
      <c r="T538" s="726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4"/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22" t="s">
        <v>856</v>
      </c>
      <c r="AG538" s="78"/>
      <c r="AJ538" s="84" t="s">
        <v>45</v>
      </c>
      <c r="AK538" s="84">
        <v>0</v>
      </c>
      <c r="BB538" s="623" t="s">
        <v>66</v>
      </c>
      <c r="BM538" s="78">
        <f t="shared" si="85"/>
        <v>0</v>
      </c>
      <c r="BN538" s="78">
        <f t="shared" si="86"/>
        <v>0</v>
      </c>
      <c r="BO538" s="78">
        <f t="shared" si="87"/>
        <v>0</v>
      </c>
      <c r="BP538" s="78">
        <f t="shared" si="88"/>
        <v>0</v>
      </c>
    </row>
    <row r="539" spans="1:68" x14ac:dyDescent="0.2">
      <c r="A539" s="735"/>
      <c r="B539" s="735"/>
      <c r="C539" s="735"/>
      <c r="D539" s="735"/>
      <c r="E539" s="735"/>
      <c r="F539" s="735"/>
      <c r="G539" s="735"/>
      <c r="H539" s="735"/>
      <c r="I539" s="735"/>
      <c r="J539" s="735"/>
      <c r="K539" s="735"/>
      <c r="L539" s="735"/>
      <c r="M539" s="735"/>
      <c r="N539" s="735"/>
      <c r="O539" s="736"/>
      <c r="P539" s="732" t="s">
        <v>40</v>
      </c>
      <c r="Q539" s="733"/>
      <c r="R539" s="733"/>
      <c r="S539" s="733"/>
      <c r="T539" s="733"/>
      <c r="U539" s="733"/>
      <c r="V539" s="734"/>
      <c r="W539" s="42" t="s">
        <v>39</v>
      </c>
      <c r="X539" s="43">
        <f>IFERROR(X532/H532,"0")+IFERROR(X533/H533,"0")+IFERROR(X534/H534,"0")+IFERROR(X535/H535,"0")+IFERROR(X536/H536,"0")+IFERROR(X537/H537,"0")+IFERROR(X538/H538,"0")</f>
        <v>0</v>
      </c>
      <c r="Y539" s="43">
        <f>IFERROR(Y532/H532,"0")+IFERROR(Y533/H533,"0")+IFERROR(Y534/H534,"0")+IFERROR(Y535/H535,"0")+IFERROR(Y536/H536,"0")+IFERROR(Y537/H537,"0")+IFERROR(Y538/H538,"0")</f>
        <v>0</v>
      </c>
      <c r="Z539" s="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35"/>
      <c r="B540" s="735"/>
      <c r="C540" s="735"/>
      <c r="D540" s="735"/>
      <c r="E540" s="735"/>
      <c r="F540" s="735"/>
      <c r="G540" s="735"/>
      <c r="H540" s="735"/>
      <c r="I540" s="735"/>
      <c r="J540" s="735"/>
      <c r="K540" s="735"/>
      <c r="L540" s="735"/>
      <c r="M540" s="735"/>
      <c r="N540" s="735"/>
      <c r="O540" s="736"/>
      <c r="P540" s="732" t="s">
        <v>40</v>
      </c>
      <c r="Q540" s="733"/>
      <c r="R540" s="733"/>
      <c r="S540" s="733"/>
      <c r="T540" s="733"/>
      <c r="U540" s="733"/>
      <c r="V540" s="734"/>
      <c r="W540" s="42" t="s">
        <v>0</v>
      </c>
      <c r="X540" s="43">
        <f>IFERROR(SUM(X532:X538),"0")</f>
        <v>0</v>
      </c>
      <c r="Y540" s="43">
        <f>IFERROR(SUM(Y532:Y538),"0")</f>
        <v>0</v>
      </c>
      <c r="Z540" s="42"/>
      <c r="AA540" s="67"/>
      <c r="AB540" s="67"/>
      <c r="AC540" s="67"/>
    </row>
    <row r="541" spans="1:68" ht="14.25" customHeight="1" x14ac:dyDescent="0.25">
      <c r="A541" s="722" t="s">
        <v>78</v>
      </c>
      <c r="B541" s="722"/>
      <c r="C541" s="722"/>
      <c r="D541" s="722"/>
      <c r="E541" s="722"/>
      <c r="F541" s="722"/>
      <c r="G541" s="722"/>
      <c r="H541" s="722"/>
      <c r="I541" s="722"/>
      <c r="J541" s="722"/>
      <c r="K541" s="722"/>
      <c r="L541" s="722"/>
      <c r="M541" s="722"/>
      <c r="N541" s="722"/>
      <c r="O541" s="722"/>
      <c r="P541" s="722"/>
      <c r="Q541" s="722"/>
      <c r="R541" s="722"/>
      <c r="S541" s="722"/>
      <c r="T541" s="722"/>
      <c r="U541" s="722"/>
      <c r="V541" s="722"/>
      <c r="W541" s="722"/>
      <c r="X541" s="722"/>
      <c r="Y541" s="722"/>
      <c r="Z541" s="722"/>
      <c r="AA541" s="66"/>
      <c r="AB541" s="66"/>
      <c r="AC541" s="80"/>
    </row>
    <row r="542" spans="1:68" ht="27" customHeight="1" x14ac:dyDescent="0.25">
      <c r="A542" s="63" t="s">
        <v>863</v>
      </c>
      <c r="B542" s="63" t="s">
        <v>864</v>
      </c>
      <c r="C542" s="36">
        <v>4301052046</v>
      </c>
      <c r="D542" s="723">
        <v>4640242180533</v>
      </c>
      <c r="E542" s="723"/>
      <c r="F542" s="62">
        <v>1.5</v>
      </c>
      <c r="G542" s="37">
        <v>6</v>
      </c>
      <c r="H542" s="62">
        <v>9</v>
      </c>
      <c r="I542" s="62">
        <v>9.5190000000000001</v>
      </c>
      <c r="J542" s="37">
        <v>64</v>
      </c>
      <c r="K542" s="37" t="s">
        <v>112</v>
      </c>
      <c r="L542" s="37" t="s">
        <v>45</v>
      </c>
      <c r="M542" s="38" t="s">
        <v>144</v>
      </c>
      <c r="N542" s="38"/>
      <c r="O542" s="37">
        <v>45</v>
      </c>
      <c r="P542" s="1000" t="s">
        <v>865</v>
      </c>
      <c r="Q542" s="725"/>
      <c r="R542" s="725"/>
      <c r="S542" s="725"/>
      <c r="T542" s="72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4" t="s">
        <v>866</v>
      </c>
      <c r="AG542" s="78"/>
      <c r="AJ542" s="84" t="s">
        <v>45</v>
      </c>
      <c r="AK542" s="84">
        <v>0</v>
      </c>
      <c r="BB542" s="625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863</v>
      </c>
      <c r="B543" s="63" t="s">
        <v>867</v>
      </c>
      <c r="C543" s="36">
        <v>4301051887</v>
      </c>
      <c r="D543" s="723">
        <v>4640242180533</v>
      </c>
      <c r="E543" s="723"/>
      <c r="F543" s="62">
        <v>1.3</v>
      </c>
      <c r="G543" s="37">
        <v>6</v>
      </c>
      <c r="H543" s="62">
        <v>7.8</v>
      </c>
      <c r="I543" s="62">
        <v>8.3190000000000008</v>
      </c>
      <c r="J543" s="37">
        <v>64</v>
      </c>
      <c r="K543" s="37" t="s">
        <v>112</v>
      </c>
      <c r="L543" s="37" t="s">
        <v>45</v>
      </c>
      <c r="M543" s="38" t="s">
        <v>115</v>
      </c>
      <c r="N543" s="38"/>
      <c r="O543" s="37">
        <v>45</v>
      </c>
      <c r="P543" s="1001" t="s">
        <v>865</v>
      </c>
      <c r="Q543" s="725"/>
      <c r="R543" s="725"/>
      <c r="S543" s="725"/>
      <c r="T543" s="72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6" t="s">
        <v>866</v>
      </c>
      <c r="AG543" s="78"/>
      <c r="AJ543" s="84" t="s">
        <v>45</v>
      </c>
      <c r="AK543" s="84">
        <v>0</v>
      </c>
      <c r="BB543" s="62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868</v>
      </c>
      <c r="B544" s="63" t="s">
        <v>869</v>
      </c>
      <c r="C544" s="36">
        <v>4301051933</v>
      </c>
      <c r="D544" s="723">
        <v>4640242180540</v>
      </c>
      <c r="E544" s="723"/>
      <c r="F544" s="62">
        <v>1.3</v>
      </c>
      <c r="G544" s="37">
        <v>6</v>
      </c>
      <c r="H544" s="62">
        <v>7.8</v>
      </c>
      <c r="I544" s="62">
        <v>8.3190000000000008</v>
      </c>
      <c r="J544" s="37">
        <v>64</v>
      </c>
      <c r="K544" s="37" t="s">
        <v>112</v>
      </c>
      <c r="L544" s="37" t="s">
        <v>45</v>
      </c>
      <c r="M544" s="38" t="s">
        <v>115</v>
      </c>
      <c r="N544" s="38"/>
      <c r="O544" s="37">
        <v>45</v>
      </c>
      <c r="P544" s="1002" t="s">
        <v>870</v>
      </c>
      <c r="Q544" s="725"/>
      <c r="R544" s="725"/>
      <c r="S544" s="725"/>
      <c r="T544" s="726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8" t="s">
        <v>871</v>
      </c>
      <c r="AG544" s="78"/>
      <c r="AJ544" s="84" t="s">
        <v>45</v>
      </c>
      <c r="AK544" s="84">
        <v>0</v>
      </c>
      <c r="BB544" s="629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872</v>
      </c>
      <c r="B545" s="63" t="s">
        <v>873</v>
      </c>
      <c r="C545" s="36">
        <v>4301051920</v>
      </c>
      <c r="D545" s="723">
        <v>4640242181233</v>
      </c>
      <c r="E545" s="723"/>
      <c r="F545" s="62">
        <v>0.3</v>
      </c>
      <c r="G545" s="37">
        <v>6</v>
      </c>
      <c r="H545" s="62">
        <v>1.8</v>
      </c>
      <c r="I545" s="62">
        <v>2.0640000000000001</v>
      </c>
      <c r="J545" s="37">
        <v>182</v>
      </c>
      <c r="K545" s="37" t="s">
        <v>83</v>
      </c>
      <c r="L545" s="37" t="s">
        <v>45</v>
      </c>
      <c r="M545" s="38" t="s">
        <v>144</v>
      </c>
      <c r="N545" s="38"/>
      <c r="O545" s="37">
        <v>45</v>
      </c>
      <c r="P545" s="1003" t="s">
        <v>874</v>
      </c>
      <c r="Q545" s="725"/>
      <c r="R545" s="725"/>
      <c r="S545" s="725"/>
      <c r="T545" s="726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30" t="s">
        <v>866</v>
      </c>
      <c r="AG545" s="78"/>
      <c r="AJ545" s="84" t="s">
        <v>45</v>
      </c>
      <c r="AK545" s="84">
        <v>0</v>
      </c>
      <c r="BB545" s="631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875</v>
      </c>
      <c r="B546" s="63" t="s">
        <v>876</v>
      </c>
      <c r="C546" s="36">
        <v>4301051921</v>
      </c>
      <c r="D546" s="723">
        <v>4640242181226</v>
      </c>
      <c r="E546" s="723"/>
      <c r="F546" s="62">
        <v>0.3</v>
      </c>
      <c r="G546" s="37">
        <v>6</v>
      </c>
      <c r="H546" s="62">
        <v>1.8</v>
      </c>
      <c r="I546" s="62">
        <v>2.052</v>
      </c>
      <c r="J546" s="37">
        <v>182</v>
      </c>
      <c r="K546" s="37" t="s">
        <v>83</v>
      </c>
      <c r="L546" s="37" t="s">
        <v>45</v>
      </c>
      <c r="M546" s="38" t="s">
        <v>144</v>
      </c>
      <c r="N546" s="38"/>
      <c r="O546" s="37">
        <v>45</v>
      </c>
      <c r="P546" s="1004" t="s">
        <v>877</v>
      </c>
      <c r="Q546" s="725"/>
      <c r="R546" s="725"/>
      <c r="S546" s="725"/>
      <c r="T546" s="726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IFERROR(IF(Y546=0,"",ROUNDUP(Y546/H546,0)*0.00651),"")</f>
        <v/>
      </c>
      <c r="AA546" s="68" t="s">
        <v>45</v>
      </c>
      <c r="AB546" s="69" t="s">
        <v>45</v>
      </c>
      <c r="AC546" s="632" t="s">
        <v>871</v>
      </c>
      <c r="AG546" s="78"/>
      <c r="AJ546" s="84" t="s">
        <v>45</v>
      </c>
      <c r="AK546" s="84">
        <v>0</v>
      </c>
      <c r="BB546" s="633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35"/>
      <c r="B547" s="735"/>
      <c r="C547" s="735"/>
      <c r="D547" s="735"/>
      <c r="E547" s="735"/>
      <c r="F547" s="735"/>
      <c r="G547" s="735"/>
      <c r="H547" s="735"/>
      <c r="I547" s="735"/>
      <c r="J547" s="735"/>
      <c r="K547" s="735"/>
      <c r="L547" s="735"/>
      <c r="M547" s="735"/>
      <c r="N547" s="735"/>
      <c r="O547" s="736"/>
      <c r="P547" s="732" t="s">
        <v>40</v>
      </c>
      <c r="Q547" s="733"/>
      <c r="R547" s="733"/>
      <c r="S547" s="733"/>
      <c r="T547" s="733"/>
      <c r="U547" s="733"/>
      <c r="V547" s="734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35"/>
      <c r="B548" s="735"/>
      <c r="C548" s="735"/>
      <c r="D548" s="735"/>
      <c r="E548" s="735"/>
      <c r="F548" s="735"/>
      <c r="G548" s="735"/>
      <c r="H548" s="735"/>
      <c r="I548" s="735"/>
      <c r="J548" s="735"/>
      <c r="K548" s="735"/>
      <c r="L548" s="735"/>
      <c r="M548" s="735"/>
      <c r="N548" s="735"/>
      <c r="O548" s="736"/>
      <c r="P548" s="732" t="s">
        <v>40</v>
      </c>
      <c r="Q548" s="733"/>
      <c r="R548" s="733"/>
      <c r="S548" s="733"/>
      <c r="T548" s="733"/>
      <c r="U548" s="733"/>
      <c r="V548" s="734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22" t="s">
        <v>185</v>
      </c>
      <c r="B549" s="722"/>
      <c r="C549" s="722"/>
      <c r="D549" s="722"/>
      <c r="E549" s="722"/>
      <c r="F549" s="722"/>
      <c r="G549" s="722"/>
      <c r="H549" s="722"/>
      <c r="I549" s="722"/>
      <c r="J549" s="722"/>
      <c r="K549" s="722"/>
      <c r="L549" s="722"/>
      <c r="M549" s="722"/>
      <c r="N549" s="722"/>
      <c r="O549" s="722"/>
      <c r="P549" s="722"/>
      <c r="Q549" s="722"/>
      <c r="R549" s="722"/>
      <c r="S549" s="722"/>
      <c r="T549" s="722"/>
      <c r="U549" s="722"/>
      <c r="V549" s="722"/>
      <c r="W549" s="722"/>
      <c r="X549" s="722"/>
      <c r="Y549" s="722"/>
      <c r="Z549" s="722"/>
      <c r="AA549" s="66"/>
      <c r="AB549" s="66"/>
      <c r="AC549" s="80"/>
    </row>
    <row r="550" spans="1:68" ht="27" customHeight="1" x14ac:dyDescent="0.25">
      <c r="A550" s="63" t="s">
        <v>878</v>
      </c>
      <c r="B550" s="63" t="s">
        <v>879</v>
      </c>
      <c r="C550" s="36">
        <v>4301060485</v>
      </c>
      <c r="D550" s="723">
        <v>4640242180120</v>
      </c>
      <c r="E550" s="723"/>
      <c r="F550" s="62">
        <v>1.3</v>
      </c>
      <c r="G550" s="37">
        <v>6</v>
      </c>
      <c r="H550" s="62">
        <v>7.8</v>
      </c>
      <c r="I550" s="62">
        <v>8.2349999999999994</v>
      </c>
      <c r="J550" s="37">
        <v>64</v>
      </c>
      <c r="K550" s="37" t="s">
        <v>112</v>
      </c>
      <c r="L550" s="37" t="s">
        <v>45</v>
      </c>
      <c r="M550" s="38" t="s">
        <v>115</v>
      </c>
      <c r="N550" s="38"/>
      <c r="O550" s="37">
        <v>40</v>
      </c>
      <c r="P550" s="1005" t="s">
        <v>880</v>
      </c>
      <c r="Q550" s="725"/>
      <c r="R550" s="725"/>
      <c r="S550" s="725"/>
      <c r="T550" s="726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34" t="s">
        <v>881</v>
      </c>
      <c r="AG550" s="78"/>
      <c r="AJ550" s="84" t="s">
        <v>45</v>
      </c>
      <c r="AK550" s="84">
        <v>0</v>
      </c>
      <c r="BB550" s="635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878</v>
      </c>
      <c r="B551" s="63" t="s">
        <v>882</v>
      </c>
      <c r="C551" s="36">
        <v>4301060496</v>
      </c>
      <c r="D551" s="723">
        <v>4640242180120</v>
      </c>
      <c r="E551" s="723"/>
      <c r="F551" s="62">
        <v>1.5</v>
      </c>
      <c r="G551" s="37">
        <v>6</v>
      </c>
      <c r="H551" s="62">
        <v>9</v>
      </c>
      <c r="I551" s="62">
        <v>9.4350000000000005</v>
      </c>
      <c r="J551" s="37">
        <v>64</v>
      </c>
      <c r="K551" s="37" t="s">
        <v>112</v>
      </c>
      <c r="L551" s="37" t="s">
        <v>45</v>
      </c>
      <c r="M551" s="38" t="s">
        <v>144</v>
      </c>
      <c r="N551" s="38"/>
      <c r="O551" s="37">
        <v>40</v>
      </c>
      <c r="P551" s="1006" t="s">
        <v>883</v>
      </c>
      <c r="Q551" s="725"/>
      <c r="R551" s="725"/>
      <c r="S551" s="725"/>
      <c r="T551" s="726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IFERROR(IF(Y551=0,"",ROUNDUP(Y551/H551,0)*0.01898),"")</f>
        <v/>
      </c>
      <c r="AA551" s="68" t="s">
        <v>45</v>
      </c>
      <c r="AB551" s="69" t="s">
        <v>45</v>
      </c>
      <c r="AC551" s="636" t="s">
        <v>881</v>
      </c>
      <c r="AG551" s="78"/>
      <c r="AJ551" s="84" t="s">
        <v>45</v>
      </c>
      <c r="AK551" s="84">
        <v>0</v>
      </c>
      <c r="BB551" s="637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ht="27" customHeight="1" x14ac:dyDescent="0.25">
      <c r="A552" s="63" t="s">
        <v>884</v>
      </c>
      <c r="B552" s="63" t="s">
        <v>885</v>
      </c>
      <c r="C552" s="36">
        <v>4301060498</v>
      </c>
      <c r="D552" s="723">
        <v>4640242180137</v>
      </c>
      <c r="E552" s="723"/>
      <c r="F552" s="62">
        <v>1.5</v>
      </c>
      <c r="G552" s="37">
        <v>6</v>
      </c>
      <c r="H552" s="62">
        <v>9</v>
      </c>
      <c r="I552" s="62">
        <v>9.4350000000000005</v>
      </c>
      <c r="J552" s="37">
        <v>64</v>
      </c>
      <c r="K552" s="37" t="s">
        <v>112</v>
      </c>
      <c r="L552" s="37" t="s">
        <v>45</v>
      </c>
      <c r="M552" s="38" t="s">
        <v>144</v>
      </c>
      <c r="N552" s="38"/>
      <c r="O552" s="37">
        <v>40</v>
      </c>
      <c r="P552" s="1007" t="s">
        <v>886</v>
      </c>
      <c r="Q552" s="725"/>
      <c r="R552" s="725"/>
      <c r="S552" s="725"/>
      <c r="T552" s="726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IFERROR(IF(Y552=0,"",ROUNDUP(Y552/H552,0)*0.01898),"")</f>
        <v/>
      </c>
      <c r="AA552" s="68" t="s">
        <v>45</v>
      </c>
      <c r="AB552" s="69" t="s">
        <v>45</v>
      </c>
      <c r="AC552" s="638" t="s">
        <v>887</v>
      </c>
      <c r="AG552" s="78"/>
      <c r="AJ552" s="84" t="s">
        <v>45</v>
      </c>
      <c r="AK552" s="84">
        <v>0</v>
      </c>
      <c r="BB552" s="639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884</v>
      </c>
      <c r="B553" s="63" t="s">
        <v>888</v>
      </c>
      <c r="C553" s="36">
        <v>4301060486</v>
      </c>
      <c r="D553" s="723">
        <v>4640242180137</v>
      </c>
      <c r="E553" s="723"/>
      <c r="F553" s="62">
        <v>1.3</v>
      </c>
      <c r="G553" s="37">
        <v>6</v>
      </c>
      <c r="H553" s="62">
        <v>7.8</v>
      </c>
      <c r="I553" s="62">
        <v>8.2349999999999994</v>
      </c>
      <c r="J553" s="37">
        <v>64</v>
      </c>
      <c r="K553" s="37" t="s">
        <v>112</v>
      </c>
      <c r="L553" s="37" t="s">
        <v>45</v>
      </c>
      <c r="M553" s="38" t="s">
        <v>115</v>
      </c>
      <c r="N553" s="38"/>
      <c r="O553" s="37">
        <v>40</v>
      </c>
      <c r="P553" s="1008" t="s">
        <v>889</v>
      </c>
      <c r="Q553" s="725"/>
      <c r="R553" s="725"/>
      <c r="S553" s="725"/>
      <c r="T553" s="726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IFERROR(IF(Y553=0,"",ROUNDUP(Y553/H553,0)*0.01898),"")</f>
        <v/>
      </c>
      <c r="AA553" s="68" t="s">
        <v>45</v>
      </c>
      <c r="AB553" s="69" t="s">
        <v>45</v>
      </c>
      <c r="AC553" s="640" t="s">
        <v>887</v>
      </c>
      <c r="AG553" s="78"/>
      <c r="AJ553" s="84" t="s">
        <v>45</v>
      </c>
      <c r="AK553" s="84">
        <v>0</v>
      </c>
      <c r="BB553" s="641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735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2" t="s">
        <v>40</v>
      </c>
      <c r="Q554" s="733"/>
      <c r="R554" s="733"/>
      <c r="S554" s="733"/>
      <c r="T554" s="733"/>
      <c r="U554" s="733"/>
      <c r="V554" s="734"/>
      <c r="W554" s="42" t="s">
        <v>39</v>
      </c>
      <c r="X554" s="43">
        <f>IFERROR(X550/H550,"0")+IFERROR(X551/H551,"0")+IFERROR(X552/H552,"0")+IFERROR(X553/H553,"0")</f>
        <v>0</v>
      </c>
      <c r="Y554" s="43">
        <f>IFERROR(Y550/H550,"0")+IFERROR(Y551/H551,"0")+IFERROR(Y552/H552,"0")+IFERROR(Y553/H553,"0")</f>
        <v>0</v>
      </c>
      <c r="Z554" s="43">
        <f>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2" t="s">
        <v>40</v>
      </c>
      <c r="Q555" s="733"/>
      <c r="R555" s="733"/>
      <c r="S555" s="733"/>
      <c r="T555" s="733"/>
      <c r="U555" s="733"/>
      <c r="V555" s="734"/>
      <c r="W555" s="42" t="s">
        <v>0</v>
      </c>
      <c r="X555" s="43">
        <f>IFERROR(SUM(X550:X553),"0")</f>
        <v>0</v>
      </c>
      <c r="Y555" s="43">
        <f>IFERROR(SUM(Y550:Y553),"0")</f>
        <v>0</v>
      </c>
      <c r="Z555" s="42"/>
      <c r="AA555" s="67"/>
      <c r="AB555" s="67"/>
      <c r="AC555" s="67"/>
    </row>
    <row r="556" spans="1:68" ht="16.5" customHeight="1" x14ac:dyDescent="0.25">
      <c r="A556" s="721" t="s">
        <v>890</v>
      </c>
      <c r="B556" s="721"/>
      <c r="C556" s="721"/>
      <c r="D556" s="721"/>
      <c r="E556" s="721"/>
      <c r="F556" s="721"/>
      <c r="G556" s="721"/>
      <c r="H556" s="721"/>
      <c r="I556" s="721"/>
      <c r="J556" s="721"/>
      <c r="K556" s="721"/>
      <c r="L556" s="721"/>
      <c r="M556" s="721"/>
      <c r="N556" s="721"/>
      <c r="O556" s="721"/>
      <c r="P556" s="721"/>
      <c r="Q556" s="721"/>
      <c r="R556" s="721"/>
      <c r="S556" s="721"/>
      <c r="T556" s="721"/>
      <c r="U556" s="721"/>
      <c r="V556" s="721"/>
      <c r="W556" s="721"/>
      <c r="X556" s="721"/>
      <c r="Y556" s="721"/>
      <c r="Z556" s="721"/>
      <c r="AA556" s="65"/>
      <c r="AB556" s="65"/>
      <c r="AC556" s="79"/>
    </row>
    <row r="557" spans="1:68" ht="14.25" customHeight="1" x14ac:dyDescent="0.25">
      <c r="A557" s="722" t="s">
        <v>107</v>
      </c>
      <c r="B557" s="722"/>
      <c r="C557" s="722"/>
      <c r="D557" s="722"/>
      <c r="E557" s="722"/>
      <c r="F557" s="722"/>
      <c r="G557" s="722"/>
      <c r="H557" s="722"/>
      <c r="I557" s="722"/>
      <c r="J557" s="722"/>
      <c r="K557" s="722"/>
      <c r="L557" s="722"/>
      <c r="M557" s="722"/>
      <c r="N557" s="722"/>
      <c r="O557" s="722"/>
      <c r="P557" s="722"/>
      <c r="Q557" s="722"/>
      <c r="R557" s="722"/>
      <c r="S557" s="722"/>
      <c r="T557" s="722"/>
      <c r="U557" s="722"/>
      <c r="V557" s="722"/>
      <c r="W557" s="722"/>
      <c r="X557" s="722"/>
      <c r="Y557" s="722"/>
      <c r="Z557" s="722"/>
      <c r="AA557" s="66"/>
      <c r="AB557" s="66"/>
      <c r="AC557" s="80"/>
    </row>
    <row r="558" spans="1:68" ht="27" customHeight="1" x14ac:dyDescent="0.25">
      <c r="A558" s="63" t="s">
        <v>891</v>
      </c>
      <c r="B558" s="63" t="s">
        <v>892</v>
      </c>
      <c r="C558" s="36">
        <v>4301011951</v>
      </c>
      <c r="D558" s="723">
        <v>4640242180045</v>
      </c>
      <c r="E558" s="723"/>
      <c r="F558" s="62">
        <v>1.5</v>
      </c>
      <c r="G558" s="37">
        <v>8</v>
      </c>
      <c r="H558" s="62">
        <v>12</v>
      </c>
      <c r="I558" s="62">
        <v>12.435</v>
      </c>
      <c r="J558" s="37">
        <v>64</v>
      </c>
      <c r="K558" s="37" t="s">
        <v>112</v>
      </c>
      <c r="L558" s="37" t="s">
        <v>45</v>
      </c>
      <c r="M558" s="38" t="s">
        <v>111</v>
      </c>
      <c r="N558" s="38"/>
      <c r="O558" s="37">
        <v>55</v>
      </c>
      <c r="P558" s="1009" t="s">
        <v>893</v>
      </c>
      <c r="Q558" s="725"/>
      <c r="R558" s="725"/>
      <c r="S558" s="725"/>
      <c r="T558" s="726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IFERROR(IF(Y558=0,"",ROUNDUP(Y558/H558,0)*0.01898),"")</f>
        <v/>
      </c>
      <c r="AA558" s="68" t="s">
        <v>45</v>
      </c>
      <c r="AB558" s="69" t="s">
        <v>45</v>
      </c>
      <c r="AC558" s="642" t="s">
        <v>894</v>
      </c>
      <c r="AG558" s="78"/>
      <c r="AJ558" s="84" t="s">
        <v>45</v>
      </c>
      <c r="AK558" s="84">
        <v>0</v>
      </c>
      <c r="BB558" s="64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x14ac:dyDescent="0.2">
      <c r="A559" s="735"/>
      <c r="B559" s="735"/>
      <c r="C559" s="735"/>
      <c r="D559" s="735"/>
      <c r="E559" s="735"/>
      <c r="F559" s="735"/>
      <c r="G559" s="735"/>
      <c r="H559" s="735"/>
      <c r="I559" s="735"/>
      <c r="J559" s="735"/>
      <c r="K559" s="735"/>
      <c r="L559" s="735"/>
      <c r="M559" s="735"/>
      <c r="N559" s="735"/>
      <c r="O559" s="736"/>
      <c r="P559" s="732" t="s">
        <v>40</v>
      </c>
      <c r="Q559" s="733"/>
      <c r="R559" s="733"/>
      <c r="S559" s="733"/>
      <c r="T559" s="733"/>
      <c r="U559" s="733"/>
      <c r="V559" s="734"/>
      <c r="W559" s="42" t="s">
        <v>39</v>
      </c>
      <c r="X559" s="43">
        <f>IFERROR(X558/H558,"0")</f>
        <v>0</v>
      </c>
      <c r="Y559" s="43">
        <f>IFERROR(Y558/H558,"0")</f>
        <v>0</v>
      </c>
      <c r="Z559" s="43">
        <f>IFERROR(IF(Z558="",0,Z558),"0")</f>
        <v>0</v>
      </c>
      <c r="AA559" s="67"/>
      <c r="AB559" s="67"/>
      <c r="AC559" s="67"/>
    </row>
    <row r="560" spans="1:68" x14ac:dyDescent="0.2">
      <c r="A560" s="735"/>
      <c r="B560" s="735"/>
      <c r="C560" s="735"/>
      <c r="D560" s="735"/>
      <c r="E560" s="735"/>
      <c r="F560" s="735"/>
      <c r="G560" s="735"/>
      <c r="H560" s="735"/>
      <c r="I560" s="735"/>
      <c r="J560" s="735"/>
      <c r="K560" s="735"/>
      <c r="L560" s="735"/>
      <c r="M560" s="735"/>
      <c r="N560" s="735"/>
      <c r="O560" s="736"/>
      <c r="P560" s="732" t="s">
        <v>40</v>
      </c>
      <c r="Q560" s="733"/>
      <c r="R560" s="733"/>
      <c r="S560" s="733"/>
      <c r="T560" s="733"/>
      <c r="U560" s="733"/>
      <c r="V560" s="734"/>
      <c r="W560" s="42" t="s">
        <v>0</v>
      </c>
      <c r="X560" s="43">
        <f>IFERROR(SUM(X558:X558),"0")</f>
        <v>0</v>
      </c>
      <c r="Y560" s="43">
        <f>IFERROR(SUM(Y558:Y558),"0")</f>
        <v>0</v>
      </c>
      <c r="Z560" s="42"/>
      <c r="AA560" s="67"/>
      <c r="AB560" s="67"/>
      <c r="AC560" s="67"/>
    </row>
    <row r="561" spans="1:68" ht="14.25" customHeight="1" x14ac:dyDescent="0.25">
      <c r="A561" s="722" t="s">
        <v>148</v>
      </c>
      <c r="B561" s="722"/>
      <c r="C561" s="722"/>
      <c r="D561" s="722"/>
      <c r="E561" s="722"/>
      <c r="F561" s="722"/>
      <c r="G561" s="722"/>
      <c r="H561" s="722"/>
      <c r="I561" s="722"/>
      <c r="J561" s="722"/>
      <c r="K561" s="722"/>
      <c r="L561" s="722"/>
      <c r="M561" s="722"/>
      <c r="N561" s="722"/>
      <c r="O561" s="722"/>
      <c r="P561" s="722"/>
      <c r="Q561" s="722"/>
      <c r="R561" s="722"/>
      <c r="S561" s="722"/>
      <c r="T561" s="722"/>
      <c r="U561" s="722"/>
      <c r="V561" s="722"/>
      <c r="W561" s="722"/>
      <c r="X561" s="722"/>
      <c r="Y561" s="722"/>
      <c r="Z561" s="722"/>
      <c r="AA561" s="66"/>
      <c r="AB561" s="66"/>
      <c r="AC561" s="80"/>
    </row>
    <row r="562" spans="1:68" ht="27" customHeight="1" x14ac:dyDescent="0.25">
      <c r="A562" s="63" t="s">
        <v>895</v>
      </c>
      <c r="B562" s="63" t="s">
        <v>896</v>
      </c>
      <c r="C562" s="36">
        <v>4301020314</v>
      </c>
      <c r="D562" s="723">
        <v>4640242180090</v>
      </c>
      <c r="E562" s="723"/>
      <c r="F562" s="62">
        <v>1.5</v>
      </c>
      <c r="G562" s="37">
        <v>8</v>
      </c>
      <c r="H562" s="62">
        <v>12</v>
      </c>
      <c r="I562" s="62">
        <v>12.435</v>
      </c>
      <c r="J562" s="37">
        <v>64</v>
      </c>
      <c r="K562" s="37" t="s">
        <v>112</v>
      </c>
      <c r="L562" s="37" t="s">
        <v>45</v>
      </c>
      <c r="M562" s="38" t="s">
        <v>111</v>
      </c>
      <c r="N562" s="38"/>
      <c r="O562" s="37">
        <v>50</v>
      </c>
      <c r="P562" s="1010" t="s">
        <v>897</v>
      </c>
      <c r="Q562" s="725"/>
      <c r="R562" s="725"/>
      <c r="S562" s="725"/>
      <c r="T562" s="726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44" t="s">
        <v>898</v>
      </c>
      <c r="AG562" s="78"/>
      <c r="AJ562" s="84" t="s">
        <v>45</v>
      </c>
      <c r="AK562" s="84">
        <v>0</v>
      </c>
      <c r="BB562" s="645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x14ac:dyDescent="0.2">
      <c r="A563" s="735"/>
      <c r="B563" s="735"/>
      <c r="C563" s="735"/>
      <c r="D563" s="735"/>
      <c r="E563" s="735"/>
      <c r="F563" s="735"/>
      <c r="G563" s="735"/>
      <c r="H563" s="735"/>
      <c r="I563" s="735"/>
      <c r="J563" s="735"/>
      <c r="K563" s="735"/>
      <c r="L563" s="735"/>
      <c r="M563" s="735"/>
      <c r="N563" s="735"/>
      <c r="O563" s="736"/>
      <c r="P563" s="732" t="s">
        <v>40</v>
      </c>
      <c r="Q563" s="733"/>
      <c r="R563" s="733"/>
      <c r="S563" s="733"/>
      <c r="T563" s="733"/>
      <c r="U563" s="733"/>
      <c r="V563" s="734"/>
      <c r="W563" s="42" t="s">
        <v>39</v>
      </c>
      <c r="X563" s="43">
        <f>IFERROR(X562/H562,"0")</f>
        <v>0</v>
      </c>
      <c r="Y563" s="43">
        <f>IFERROR(Y562/H562,"0")</f>
        <v>0</v>
      </c>
      <c r="Z563" s="43">
        <f>IFERROR(IF(Z562="",0,Z562),"0")</f>
        <v>0</v>
      </c>
      <c r="AA563" s="67"/>
      <c r="AB563" s="67"/>
      <c r="AC563" s="67"/>
    </row>
    <row r="564" spans="1:68" x14ac:dyDescent="0.2">
      <c r="A564" s="735"/>
      <c r="B564" s="735"/>
      <c r="C564" s="735"/>
      <c r="D564" s="735"/>
      <c r="E564" s="735"/>
      <c r="F564" s="735"/>
      <c r="G564" s="735"/>
      <c r="H564" s="735"/>
      <c r="I564" s="735"/>
      <c r="J564" s="735"/>
      <c r="K564" s="735"/>
      <c r="L564" s="735"/>
      <c r="M564" s="735"/>
      <c r="N564" s="735"/>
      <c r="O564" s="736"/>
      <c r="P564" s="732" t="s">
        <v>40</v>
      </c>
      <c r="Q564" s="733"/>
      <c r="R564" s="733"/>
      <c r="S564" s="733"/>
      <c r="T564" s="733"/>
      <c r="U564" s="733"/>
      <c r="V564" s="734"/>
      <c r="W564" s="42" t="s">
        <v>0</v>
      </c>
      <c r="X564" s="43">
        <f>IFERROR(SUM(X562:X562),"0")</f>
        <v>0</v>
      </c>
      <c r="Y564" s="43">
        <f>IFERROR(SUM(Y562:Y562),"0")</f>
        <v>0</v>
      </c>
      <c r="Z564" s="42"/>
      <c r="AA564" s="67"/>
      <c r="AB564" s="67"/>
      <c r="AC564" s="67"/>
    </row>
    <row r="565" spans="1:68" ht="14.25" customHeight="1" x14ac:dyDescent="0.25">
      <c r="A565" s="722" t="s">
        <v>159</v>
      </c>
      <c r="B565" s="722"/>
      <c r="C565" s="722"/>
      <c r="D565" s="722"/>
      <c r="E565" s="722"/>
      <c r="F565" s="722"/>
      <c r="G565" s="722"/>
      <c r="H565" s="722"/>
      <c r="I565" s="722"/>
      <c r="J565" s="722"/>
      <c r="K565" s="722"/>
      <c r="L565" s="722"/>
      <c r="M565" s="722"/>
      <c r="N565" s="722"/>
      <c r="O565" s="722"/>
      <c r="P565" s="722"/>
      <c r="Q565" s="722"/>
      <c r="R565" s="722"/>
      <c r="S565" s="722"/>
      <c r="T565" s="722"/>
      <c r="U565" s="722"/>
      <c r="V565" s="722"/>
      <c r="W565" s="722"/>
      <c r="X565" s="722"/>
      <c r="Y565" s="722"/>
      <c r="Z565" s="722"/>
      <c r="AA565" s="66"/>
      <c r="AB565" s="66"/>
      <c r="AC565" s="80"/>
    </row>
    <row r="566" spans="1:68" ht="27" customHeight="1" x14ac:dyDescent="0.25">
      <c r="A566" s="63" t="s">
        <v>899</v>
      </c>
      <c r="B566" s="63" t="s">
        <v>900</v>
      </c>
      <c r="C566" s="36">
        <v>4301031321</v>
      </c>
      <c r="D566" s="723">
        <v>4640242180076</v>
      </c>
      <c r="E566" s="723"/>
      <c r="F566" s="62">
        <v>0.7</v>
      </c>
      <c r="G566" s="37">
        <v>6</v>
      </c>
      <c r="H566" s="62">
        <v>4.2</v>
      </c>
      <c r="I566" s="62">
        <v>4.41</v>
      </c>
      <c r="J566" s="37">
        <v>132</v>
      </c>
      <c r="K566" s="37" t="s">
        <v>116</v>
      </c>
      <c r="L566" s="37" t="s">
        <v>45</v>
      </c>
      <c r="M566" s="38" t="s">
        <v>82</v>
      </c>
      <c r="N566" s="38"/>
      <c r="O566" s="37">
        <v>40</v>
      </c>
      <c r="P566" s="1012" t="s">
        <v>901</v>
      </c>
      <c r="Q566" s="725"/>
      <c r="R566" s="725"/>
      <c r="S566" s="725"/>
      <c r="T566" s="726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46" t="s">
        <v>902</v>
      </c>
      <c r="AG566" s="78"/>
      <c r="AJ566" s="84" t="s">
        <v>45</v>
      </c>
      <c r="AK566" s="84">
        <v>0</v>
      </c>
      <c r="BB566" s="647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2" t="s">
        <v>40</v>
      </c>
      <c r="Q567" s="733"/>
      <c r="R567" s="733"/>
      <c r="S567" s="733"/>
      <c r="T567" s="733"/>
      <c r="U567" s="733"/>
      <c r="V567" s="734"/>
      <c r="W567" s="42" t="s">
        <v>39</v>
      </c>
      <c r="X567" s="43">
        <f>IFERROR(X566/H566,"0")</f>
        <v>0</v>
      </c>
      <c r="Y567" s="43">
        <f>IFERROR(Y566/H566,"0")</f>
        <v>0</v>
      </c>
      <c r="Z567" s="43">
        <f>IFERROR(IF(Z566="",0,Z566),"0")</f>
        <v>0</v>
      </c>
      <c r="AA567" s="67"/>
      <c r="AB567" s="67"/>
      <c r="AC567" s="67"/>
    </row>
    <row r="568" spans="1:68" x14ac:dyDescent="0.2">
      <c r="A568" s="735"/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6"/>
      <c r="P568" s="732" t="s">
        <v>40</v>
      </c>
      <c r="Q568" s="733"/>
      <c r="R568" s="733"/>
      <c r="S568" s="733"/>
      <c r="T568" s="733"/>
      <c r="U568" s="733"/>
      <c r="V568" s="734"/>
      <c r="W568" s="42" t="s">
        <v>0</v>
      </c>
      <c r="X568" s="43">
        <f>IFERROR(SUM(X566:X566),"0")</f>
        <v>0</v>
      </c>
      <c r="Y568" s="43">
        <f>IFERROR(SUM(Y566:Y566),"0")</f>
        <v>0</v>
      </c>
      <c r="Z568" s="42"/>
      <c r="AA568" s="67"/>
      <c r="AB568" s="67"/>
      <c r="AC568" s="67"/>
    </row>
    <row r="569" spans="1:68" ht="14.25" customHeight="1" x14ac:dyDescent="0.25">
      <c r="A569" s="722" t="s">
        <v>78</v>
      </c>
      <c r="B569" s="722"/>
      <c r="C569" s="722"/>
      <c r="D569" s="722"/>
      <c r="E569" s="722"/>
      <c r="F569" s="722"/>
      <c r="G569" s="722"/>
      <c r="H569" s="722"/>
      <c r="I569" s="722"/>
      <c r="J569" s="722"/>
      <c r="K569" s="722"/>
      <c r="L569" s="722"/>
      <c r="M569" s="722"/>
      <c r="N569" s="722"/>
      <c r="O569" s="722"/>
      <c r="P569" s="722"/>
      <c r="Q569" s="722"/>
      <c r="R569" s="722"/>
      <c r="S569" s="722"/>
      <c r="T569" s="722"/>
      <c r="U569" s="722"/>
      <c r="V569" s="722"/>
      <c r="W569" s="722"/>
      <c r="X569" s="722"/>
      <c r="Y569" s="722"/>
      <c r="Z569" s="722"/>
      <c r="AA569" s="66"/>
      <c r="AB569" s="66"/>
      <c r="AC569" s="80"/>
    </row>
    <row r="570" spans="1:68" ht="27" customHeight="1" x14ac:dyDescent="0.25">
      <c r="A570" s="63" t="s">
        <v>903</v>
      </c>
      <c r="B570" s="63" t="s">
        <v>904</v>
      </c>
      <c r="C570" s="36">
        <v>4301051914</v>
      </c>
      <c r="D570" s="723">
        <v>4640242180113</v>
      </c>
      <c r="E570" s="723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112</v>
      </c>
      <c r="L570" s="37" t="s">
        <v>45</v>
      </c>
      <c r="M570" s="38" t="s">
        <v>144</v>
      </c>
      <c r="N570" s="38"/>
      <c r="O570" s="37">
        <v>45</v>
      </c>
      <c r="P570" s="1013" t="s">
        <v>905</v>
      </c>
      <c r="Q570" s="725"/>
      <c r="R570" s="725"/>
      <c r="S570" s="725"/>
      <c r="T570" s="72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48" t="s">
        <v>906</v>
      </c>
      <c r="AG570" s="78"/>
      <c r="AJ570" s="84" t="s">
        <v>45</v>
      </c>
      <c r="AK570" s="84">
        <v>0</v>
      </c>
      <c r="BB570" s="649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735"/>
      <c r="B571" s="735"/>
      <c r="C571" s="735"/>
      <c r="D571" s="735"/>
      <c r="E571" s="735"/>
      <c r="F571" s="735"/>
      <c r="G571" s="735"/>
      <c r="H571" s="735"/>
      <c r="I571" s="735"/>
      <c r="J571" s="735"/>
      <c r="K571" s="735"/>
      <c r="L571" s="735"/>
      <c r="M571" s="735"/>
      <c r="N571" s="735"/>
      <c r="O571" s="736"/>
      <c r="P571" s="732" t="s">
        <v>40</v>
      </c>
      <c r="Q571" s="733"/>
      <c r="R571" s="733"/>
      <c r="S571" s="733"/>
      <c r="T571" s="733"/>
      <c r="U571" s="733"/>
      <c r="V571" s="734"/>
      <c r="W571" s="42" t="s">
        <v>39</v>
      </c>
      <c r="X571" s="43">
        <f>IFERROR(X570/H570,"0")</f>
        <v>0</v>
      </c>
      <c r="Y571" s="43">
        <f>IFERROR(Y570/H570,"0")</f>
        <v>0</v>
      </c>
      <c r="Z571" s="43">
        <f>IFERROR(IF(Z570="",0,Z570),"0")</f>
        <v>0</v>
      </c>
      <c r="AA571" s="67"/>
      <c r="AB571" s="67"/>
      <c r="AC571" s="67"/>
    </row>
    <row r="572" spans="1:68" x14ac:dyDescent="0.2">
      <c r="A572" s="735"/>
      <c r="B572" s="735"/>
      <c r="C572" s="735"/>
      <c r="D572" s="735"/>
      <c r="E572" s="735"/>
      <c r="F572" s="735"/>
      <c r="G572" s="735"/>
      <c r="H572" s="735"/>
      <c r="I572" s="735"/>
      <c r="J572" s="735"/>
      <c r="K572" s="735"/>
      <c r="L572" s="735"/>
      <c r="M572" s="735"/>
      <c r="N572" s="735"/>
      <c r="O572" s="736"/>
      <c r="P572" s="732" t="s">
        <v>40</v>
      </c>
      <c r="Q572" s="733"/>
      <c r="R572" s="733"/>
      <c r="S572" s="733"/>
      <c r="T572" s="733"/>
      <c r="U572" s="733"/>
      <c r="V572" s="734"/>
      <c r="W572" s="42" t="s">
        <v>0</v>
      </c>
      <c r="X572" s="43">
        <f>IFERROR(SUM(X570:X570),"0")</f>
        <v>0</v>
      </c>
      <c r="Y572" s="43">
        <f>IFERROR(SUM(Y570:Y570),"0")</f>
        <v>0</v>
      </c>
      <c r="Z572" s="42"/>
      <c r="AA572" s="67"/>
      <c r="AB572" s="67"/>
      <c r="AC572" s="67"/>
    </row>
    <row r="573" spans="1:68" ht="15" customHeight="1" x14ac:dyDescent="0.2">
      <c r="A573" s="735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1017"/>
      <c r="P573" s="1014" t="s">
        <v>33</v>
      </c>
      <c r="Q573" s="1015"/>
      <c r="R573" s="1015"/>
      <c r="S573" s="1015"/>
      <c r="T573" s="1015"/>
      <c r="U573" s="1015"/>
      <c r="V573" s="1016"/>
      <c r="W573" s="42" t="s">
        <v>0</v>
      </c>
      <c r="X573" s="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0</v>
      </c>
      <c r="Y573" s="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0</v>
      </c>
      <c r="Z573" s="42"/>
      <c r="AA573" s="67"/>
      <c r="AB573" s="67"/>
      <c r="AC573" s="67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1017"/>
      <c r="P574" s="1014" t="s">
        <v>34</v>
      </c>
      <c r="Q574" s="1015"/>
      <c r="R574" s="1015"/>
      <c r="S574" s="1015"/>
      <c r="T574" s="1015"/>
      <c r="U574" s="1015"/>
      <c r="V574" s="1016"/>
      <c r="W574" s="42" t="s">
        <v>0</v>
      </c>
      <c r="X574" s="43">
        <f>IFERROR(SUM(BM22:BM570),"0")</f>
        <v>0</v>
      </c>
      <c r="Y574" s="43">
        <f>IFERROR(SUM(BN22:BN570),"0")</f>
        <v>0</v>
      </c>
      <c r="Z574" s="42"/>
      <c r="AA574" s="67"/>
      <c r="AB574" s="67"/>
      <c r="AC574" s="67"/>
    </row>
    <row r="575" spans="1:68" x14ac:dyDescent="0.2">
      <c r="A575" s="735"/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1017"/>
      <c r="P575" s="1014" t="s">
        <v>35</v>
      </c>
      <c r="Q575" s="1015"/>
      <c r="R575" s="1015"/>
      <c r="S575" s="1015"/>
      <c r="T575" s="1015"/>
      <c r="U575" s="1015"/>
      <c r="V575" s="1016"/>
      <c r="W575" s="42" t="s">
        <v>20</v>
      </c>
      <c r="X575" s="44">
        <f>ROUNDUP(SUM(BO22:BO570),0)</f>
        <v>0</v>
      </c>
      <c r="Y575" s="44">
        <f>ROUNDUP(SUM(BP22:BP570),0)</f>
        <v>0</v>
      </c>
      <c r="Z575" s="42"/>
      <c r="AA575" s="67"/>
      <c r="AB575" s="67"/>
      <c r="AC575" s="67"/>
    </row>
    <row r="576" spans="1:68" x14ac:dyDescent="0.2">
      <c r="A576" s="735"/>
      <c r="B576" s="735"/>
      <c r="C576" s="735"/>
      <c r="D576" s="735"/>
      <c r="E576" s="735"/>
      <c r="F576" s="735"/>
      <c r="G576" s="735"/>
      <c r="H576" s="735"/>
      <c r="I576" s="735"/>
      <c r="J576" s="735"/>
      <c r="K576" s="735"/>
      <c r="L576" s="735"/>
      <c r="M576" s="735"/>
      <c r="N576" s="735"/>
      <c r="O576" s="1017"/>
      <c r="P576" s="1014" t="s">
        <v>36</v>
      </c>
      <c r="Q576" s="1015"/>
      <c r="R576" s="1015"/>
      <c r="S576" s="1015"/>
      <c r="T576" s="1015"/>
      <c r="U576" s="1015"/>
      <c r="V576" s="1016"/>
      <c r="W576" s="42" t="s">
        <v>0</v>
      </c>
      <c r="X576" s="43">
        <f>GrossWeightTotal+PalletQtyTotal*25</f>
        <v>0</v>
      </c>
      <c r="Y576" s="43">
        <f>GrossWeightTotalR+PalletQtyTotalR*25</f>
        <v>0</v>
      </c>
      <c r="Z576" s="42"/>
      <c r="AA576" s="67"/>
      <c r="AB576" s="67"/>
      <c r="AC576" s="67"/>
    </row>
    <row r="577" spans="1:32" x14ac:dyDescent="0.2">
      <c r="A577" s="735"/>
      <c r="B577" s="735"/>
      <c r="C577" s="735"/>
      <c r="D577" s="735"/>
      <c r="E577" s="735"/>
      <c r="F577" s="735"/>
      <c r="G577" s="735"/>
      <c r="H577" s="735"/>
      <c r="I577" s="735"/>
      <c r="J577" s="735"/>
      <c r="K577" s="735"/>
      <c r="L577" s="735"/>
      <c r="M577" s="735"/>
      <c r="N577" s="735"/>
      <c r="O577" s="1017"/>
      <c r="P577" s="1014" t="s">
        <v>37</v>
      </c>
      <c r="Q577" s="1015"/>
      <c r="R577" s="1015"/>
      <c r="S577" s="1015"/>
      <c r="T577" s="1015"/>
      <c r="U577" s="1015"/>
      <c r="V577" s="1016"/>
      <c r="W577" s="42" t="s">
        <v>20</v>
      </c>
      <c r="X577" s="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0</v>
      </c>
      <c r="Y577" s="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0</v>
      </c>
      <c r="Z577" s="42"/>
      <c r="AA577" s="67"/>
      <c r="AB577" s="67"/>
      <c r="AC577" s="67"/>
    </row>
    <row r="578" spans="1:32" ht="14.25" x14ac:dyDescent="0.2">
      <c r="A578" s="735"/>
      <c r="B578" s="735"/>
      <c r="C578" s="735"/>
      <c r="D578" s="735"/>
      <c r="E578" s="735"/>
      <c r="F578" s="735"/>
      <c r="G578" s="735"/>
      <c r="H578" s="735"/>
      <c r="I578" s="735"/>
      <c r="J578" s="735"/>
      <c r="K578" s="735"/>
      <c r="L578" s="735"/>
      <c r="M578" s="735"/>
      <c r="N578" s="735"/>
      <c r="O578" s="1017"/>
      <c r="P578" s="1014" t="s">
        <v>38</v>
      </c>
      <c r="Q578" s="1015"/>
      <c r="R578" s="1015"/>
      <c r="S578" s="1015"/>
      <c r="T578" s="1015"/>
      <c r="U578" s="1015"/>
      <c r="V578" s="1016"/>
      <c r="W578" s="45" t="s">
        <v>51</v>
      </c>
      <c r="X578" s="42"/>
      <c r="Y578" s="42"/>
      <c r="Z578" s="42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0</v>
      </c>
      <c r="AA578" s="67"/>
      <c r="AB578" s="67"/>
      <c r="AC578" s="67"/>
    </row>
    <row r="579" spans="1:32" ht="13.5" thickBot="1" x14ac:dyDescent="0.25"/>
    <row r="580" spans="1:32" ht="27" thickTop="1" thickBot="1" x14ac:dyDescent="0.25">
      <c r="A580" s="46" t="s">
        <v>9</v>
      </c>
      <c r="B580" s="85" t="s">
        <v>77</v>
      </c>
      <c r="C580" s="1011" t="s">
        <v>105</v>
      </c>
      <c r="D580" s="1011" t="s">
        <v>105</v>
      </c>
      <c r="E580" s="1011" t="s">
        <v>105</v>
      </c>
      <c r="F580" s="1011" t="s">
        <v>105</v>
      </c>
      <c r="G580" s="1011" t="s">
        <v>105</v>
      </c>
      <c r="H580" s="1011" t="s">
        <v>105</v>
      </c>
      <c r="I580" s="1011" t="s">
        <v>285</v>
      </c>
      <c r="J580" s="1011" t="s">
        <v>285</v>
      </c>
      <c r="K580" s="1011" t="s">
        <v>285</v>
      </c>
      <c r="L580" s="1011" t="s">
        <v>285</v>
      </c>
      <c r="M580" s="1011" t="s">
        <v>285</v>
      </c>
      <c r="N580" s="1018"/>
      <c r="O580" s="1011" t="s">
        <v>285</v>
      </c>
      <c r="P580" s="1011" t="s">
        <v>285</v>
      </c>
      <c r="Q580" s="1011" t="s">
        <v>285</v>
      </c>
      <c r="R580" s="1011" t="s">
        <v>285</v>
      </c>
      <c r="S580" s="1011" t="s">
        <v>285</v>
      </c>
      <c r="T580" s="1011" t="s">
        <v>285</v>
      </c>
      <c r="U580" s="1011" t="s">
        <v>285</v>
      </c>
      <c r="V580" s="1011" t="s">
        <v>590</v>
      </c>
      <c r="W580" s="1011" t="s">
        <v>590</v>
      </c>
      <c r="X580" s="1011" t="s">
        <v>655</v>
      </c>
      <c r="Y580" s="1011" t="s">
        <v>655</v>
      </c>
      <c r="Z580" s="1011" t="s">
        <v>655</v>
      </c>
      <c r="AA580" s="1011" t="s">
        <v>655</v>
      </c>
      <c r="AB580" s="85" t="s">
        <v>720</v>
      </c>
      <c r="AC580" s="1011" t="s">
        <v>797</v>
      </c>
      <c r="AD580" s="1011" t="s">
        <v>797</v>
      </c>
      <c r="AF580" s="1"/>
    </row>
    <row r="581" spans="1:32" ht="14.25" customHeight="1" thickTop="1" x14ac:dyDescent="0.2">
      <c r="A581" s="1019" t="s">
        <v>10</v>
      </c>
      <c r="B581" s="1011" t="s">
        <v>77</v>
      </c>
      <c r="C581" s="1011" t="s">
        <v>106</v>
      </c>
      <c r="D581" s="1011" t="s">
        <v>127</v>
      </c>
      <c r="E581" s="1011" t="s">
        <v>192</v>
      </c>
      <c r="F581" s="1011" t="s">
        <v>219</v>
      </c>
      <c r="G581" s="1011" t="s">
        <v>258</v>
      </c>
      <c r="H581" s="1011" t="s">
        <v>105</v>
      </c>
      <c r="I581" s="1011" t="s">
        <v>286</v>
      </c>
      <c r="J581" s="1011" t="s">
        <v>331</v>
      </c>
      <c r="K581" s="1011" t="s">
        <v>392</v>
      </c>
      <c r="L581" s="1011" t="s">
        <v>438</v>
      </c>
      <c r="M581" s="1011" t="s">
        <v>456</v>
      </c>
      <c r="N581" s="1"/>
      <c r="O581" s="1011" t="s">
        <v>469</v>
      </c>
      <c r="P581" s="1011" t="s">
        <v>481</v>
      </c>
      <c r="Q581" s="1011" t="s">
        <v>488</v>
      </c>
      <c r="R581" s="1011" t="s">
        <v>492</v>
      </c>
      <c r="S581" s="1011" t="s">
        <v>498</v>
      </c>
      <c r="T581" s="1011" t="s">
        <v>503</v>
      </c>
      <c r="U581" s="1011" t="s">
        <v>577</v>
      </c>
      <c r="V581" s="1011" t="s">
        <v>591</v>
      </c>
      <c r="W581" s="1011" t="s">
        <v>625</v>
      </c>
      <c r="X581" s="1011" t="s">
        <v>656</v>
      </c>
      <c r="Y581" s="1011" t="s">
        <v>688</v>
      </c>
      <c r="Z581" s="1011" t="s">
        <v>706</v>
      </c>
      <c r="AA581" s="1011" t="s">
        <v>713</v>
      </c>
      <c r="AB581" s="1011" t="s">
        <v>720</v>
      </c>
      <c r="AC581" s="1011" t="s">
        <v>797</v>
      </c>
      <c r="AD581" s="1011" t="s">
        <v>890</v>
      </c>
      <c r="AF581" s="1"/>
    </row>
    <row r="582" spans="1:32" ht="13.5" thickBot="1" x14ac:dyDescent="0.25">
      <c r="A582" s="1020"/>
      <c r="B582" s="1011"/>
      <c r="C582" s="1011"/>
      <c r="D582" s="1011"/>
      <c r="E582" s="1011"/>
      <c r="F582" s="1011"/>
      <c r="G582" s="1011"/>
      <c r="H582" s="1011"/>
      <c r="I582" s="1011"/>
      <c r="J582" s="1011"/>
      <c r="K582" s="1011"/>
      <c r="L582" s="1011"/>
      <c r="M582" s="1011"/>
      <c r="N582" s="1"/>
      <c r="O582" s="1011"/>
      <c r="P582" s="1011"/>
      <c r="Q582" s="1011"/>
      <c r="R582" s="1011"/>
      <c r="S582" s="1011"/>
      <c r="T582" s="1011"/>
      <c r="U582" s="1011"/>
      <c r="V582" s="1011"/>
      <c r="W582" s="1011"/>
      <c r="X582" s="1011"/>
      <c r="Y582" s="1011"/>
      <c r="Z582" s="1011"/>
      <c r="AA582" s="1011"/>
      <c r="AB582" s="1011"/>
      <c r="AC582" s="1011"/>
      <c r="AD582" s="1011"/>
      <c r="AF582" s="1"/>
    </row>
    <row r="583" spans="1:32" ht="18" thickTop="1" thickBot="1" x14ac:dyDescent="0.25">
      <c r="A583" s="46" t="s">
        <v>13</v>
      </c>
      <c r="B583" s="52">
        <f>IFERROR(Y22*1,"0")+IFERROR(Y23*1,"0")+IFERROR(Y24*1,"0")+IFERROR(Y25*1,"0")+IFERROR(Y26*1,"0")+IFERROR(Y27*1,"0")+IFERROR(Y31*1,"0")</f>
        <v>0</v>
      </c>
      <c r="C583" s="52">
        <f>IFERROR(Y37*1,"0")+IFERROR(Y38*1,"0")+IFERROR(Y39*1,"0")+IFERROR(Y40*1,"0")+IFERROR(Y44*1,"0")</f>
        <v>0</v>
      </c>
      <c r="D583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52">
        <f>IFERROR(Y86*1,"0")+IFERROR(Y87*1,"0")+IFERROR(Y88*1,"0")+IFERROR(Y92*1,"0")+IFERROR(Y93*1,"0")+IFERROR(Y94*1,"0")+IFERROR(Y95*1,"0")+IFERROR(Y96*1,"0")+IFERROR(Y97*1,"0")+IFERROR(Y98*1,"0")+IFERROR(Y99*1,"0")</f>
        <v>0</v>
      </c>
      <c r="F583" s="52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52">
        <f>IFERROR(Y133*1,"0")+IFERROR(Y134*1,"0")+IFERROR(Y138*1,"0")+IFERROR(Y139*1,"0")+IFERROR(Y143*1,"0")+IFERROR(Y144*1,"0")</f>
        <v>0</v>
      </c>
      <c r="H583" s="52">
        <f>IFERROR(Y149*1,"0")+IFERROR(Y153*1,"0")+IFERROR(Y154*1,"0")+IFERROR(Y155*1,"0")+IFERROR(Y159*1,"0")</f>
        <v>0</v>
      </c>
      <c r="I583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52">
        <f>IFERROR(Y260*1,"0")+IFERROR(Y261*1,"0")+IFERROR(Y262*1,"0")+IFERROR(Y263*1,"0")+IFERROR(Y264*1,"0")+IFERROR(Y265*1,"0")</f>
        <v>0</v>
      </c>
      <c r="M583" s="52">
        <f>IFERROR(Y270*1,"0")+IFERROR(Y271*1,"0")+IFERROR(Y272*1,"0")+IFERROR(Y273*1,"0")</f>
        <v>0</v>
      </c>
      <c r="N583" s="1"/>
      <c r="O583" s="52">
        <f>IFERROR(Y278*1,"0")+IFERROR(Y279*1,"0")+IFERROR(Y280*1,"0")+IFERROR(Y281*1,"0")</f>
        <v>0</v>
      </c>
      <c r="P583" s="52">
        <f>IFERROR(Y286*1,"0")+IFERROR(Y290*1,"0")</f>
        <v>0</v>
      </c>
      <c r="Q583" s="52">
        <f>IFERROR(Y295*1,"0")</f>
        <v>0</v>
      </c>
      <c r="R583" s="52">
        <f>IFERROR(Y300*1,"0")+IFERROR(Y301*1,"0")</f>
        <v>0</v>
      </c>
      <c r="S583" s="52">
        <f>IFERROR(Y306*1,"0")</f>
        <v>0</v>
      </c>
      <c r="T583" s="52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83" s="52">
        <f>IFERROR(Y355*1,"0")+IFERROR(Y359*1,"0")+IFERROR(Y360*1,"0")+IFERROR(Y361*1,"0")</f>
        <v>0</v>
      </c>
      <c r="V583" s="52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83" s="52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52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52">
        <f>IFERROR(Y436*1,"0")+IFERROR(Y437*1,"0")+IFERROR(Y441*1,"0")+IFERROR(Y442*1,"0")+IFERROR(Y443*1,"0")+IFERROR(Y444*1,"0")</f>
        <v>0</v>
      </c>
      <c r="Z583" s="52">
        <f>IFERROR(Y449*1,"0")+IFERROR(Y450*1,"0")</f>
        <v>0</v>
      </c>
      <c r="AA583" s="52">
        <f>IFERROR(Y455*1,"0")+IFERROR(Y459*1,"0")</f>
        <v>0</v>
      </c>
      <c r="AB583" s="52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52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52">
        <f>IFERROR(Y558*1,"0")+IFERROR(Y562*1,"0")+IFERROR(Y566*1,"0")+IFERROR(Y570*1,"0")</f>
        <v>0</v>
      </c>
      <c r="AF583" s="1"/>
    </row>
  </sheetData>
  <sheetProtection algorithmName="SHA-512" hashValue="N01eZac7JIg4xI39GFhZEB8QNOmCueZ3/yqMcvTD6zbsGvZLYJLxmsw71fe4IvaIWXa3+T+zU+oB1fUfz932rw==" saltValue="0ykjdWEgFo/xfoETnSdl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22">
    <mergeCell ref="AC581:AC582"/>
    <mergeCell ref="AD581:AD582"/>
    <mergeCell ref="C580:H580"/>
    <mergeCell ref="I580:U580"/>
    <mergeCell ref="V580:W580"/>
    <mergeCell ref="X580:AA580"/>
    <mergeCell ref="AC580:AD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J581:J582"/>
    <mergeCell ref="K581:K582"/>
    <mergeCell ref="L581:L582"/>
    <mergeCell ref="M581:M582"/>
    <mergeCell ref="O581:O582"/>
    <mergeCell ref="P581:P582"/>
    <mergeCell ref="Q581:Q582"/>
    <mergeCell ref="R581:R582"/>
    <mergeCell ref="S581:S582"/>
    <mergeCell ref="T581:T582"/>
    <mergeCell ref="U581:U582"/>
    <mergeCell ref="V581:V582"/>
    <mergeCell ref="W581:W582"/>
    <mergeCell ref="X581:X582"/>
    <mergeCell ref="Y581:Y582"/>
    <mergeCell ref="Z581:Z582"/>
    <mergeCell ref="AA581:AA582"/>
    <mergeCell ref="AB581:AB582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71:V571"/>
    <mergeCell ref="A571:O572"/>
    <mergeCell ref="P572:V572"/>
    <mergeCell ref="P573:V573"/>
    <mergeCell ref="A573:O578"/>
    <mergeCell ref="P574:V574"/>
    <mergeCell ref="P575:V575"/>
    <mergeCell ref="P576:V576"/>
    <mergeCell ref="P577:V577"/>
    <mergeCell ref="P578:V578"/>
    <mergeCell ref="P554:V554"/>
    <mergeCell ref="A554:O555"/>
    <mergeCell ref="P555:V555"/>
    <mergeCell ref="A556:Z556"/>
    <mergeCell ref="A557:Z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P563:V563"/>
    <mergeCell ref="A563:O564"/>
    <mergeCell ref="P564:V564"/>
    <mergeCell ref="A565:Z565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77 X367:X369 X88 X54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280 X61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9"/>
    </row>
    <row r="3" spans="2:8" x14ac:dyDescent="0.2">
      <c r="B3" s="53" t="s">
        <v>908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910</v>
      </c>
      <c r="D6" s="53" t="s">
        <v>911</v>
      </c>
      <c r="E6" s="53" t="s">
        <v>45</v>
      </c>
    </row>
    <row r="8" spans="2:8" x14ac:dyDescent="0.2">
      <c r="B8" s="53" t="s">
        <v>76</v>
      </c>
      <c r="C8" s="53" t="s">
        <v>910</v>
      </c>
      <c r="D8" s="53" t="s">
        <v>45</v>
      </c>
      <c r="E8" s="53" t="s">
        <v>45</v>
      </c>
    </row>
    <row r="10" spans="2:8" x14ac:dyDescent="0.2">
      <c r="B10" s="53" t="s">
        <v>912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922</v>
      </c>
      <c r="C20" s="53" t="s">
        <v>45</v>
      </c>
      <c r="D20" s="53" t="s">
        <v>45</v>
      </c>
      <c r="E20" s="53" t="s">
        <v>45</v>
      </c>
    </row>
  </sheetData>
  <sheetProtection algorithmName="SHA-512" hashValue="KDt18JB7VNCxGYe4YejaCDWdw1voahx7Qdg9T/6KqfHLtHz76op+2Wo1GJcuWu2sxAaIxkmAsePt7Zu38VRIDA==" saltValue="TegyY7gJ//MKLAsLU4od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1170</vt:i4>
      </vt:variant>
    </vt:vector>
  </HeadingPairs>
  <TitlesOfParts>
    <vt:vector size="11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2025-05-01T06:09:42Z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