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4F587A-AA93-4D2A-A1D4-D9CE859720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заказа'!$X$597:$X$597</definedName>
    <definedName name="GrossWeightTotalR">'Бланк заказа'!$Y$597:$Y$597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заказа'!$X$598:$X$598</definedName>
    <definedName name="PalletQtyTotalR">'Бланк заказа'!$Y$598:$Y$598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заказа'!$B$227:$B$227</definedName>
    <definedName name="ProductId11">'Бланк заказа'!$B$40:$B$40</definedName>
    <definedName name="ProductId110">'Бланк заказа'!$B$228:$B$228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заказа'!$B$239:$B$239</definedName>
    <definedName name="ProductId118">'Бланк заказа'!$B$240:$B$240</definedName>
    <definedName name="ProductId119">'Бланк заказа'!$B$244:$B$244</definedName>
    <definedName name="ProductId12">'Бланк заказа'!$B$44:$B$44</definedName>
    <definedName name="ProductId120">'Бланк заказа'!$B$245:$B$245</definedName>
    <definedName name="ProductId121">'Бланк заказа'!$B$249:$B$249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заказа'!$B$256:$B$256</definedName>
    <definedName name="ProductId126">'Бланк заказа'!$B$257:$B$257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заказа'!$B$266:$B$266</definedName>
    <definedName name="ProductId132">'Бланк заказа'!$B$267:$B$267</definedName>
    <definedName name="ProductId133">'Бланк заказа'!$B$272:$B$272</definedName>
    <definedName name="ProductId134">'Бланк заказа'!$B$277:$B$277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заказа'!$B$286:$B$286</definedName>
    <definedName name="ProductId14">'Бланк заказа'!$B$50:$B$50</definedName>
    <definedName name="ProductId140">'Бланк заказа'!$B$287:$B$287</definedName>
    <definedName name="ProductId141">'Бланк заказа'!$B$288:$B$288</definedName>
    <definedName name="ProductId142">'Бланк заказа'!$B$289:$B$289</definedName>
    <definedName name="ProductId143">'Бланк заказа'!$B$294:$B$294</definedName>
    <definedName name="ProductId144">'Бланк заказа'!$B$298:$B$298</definedName>
    <definedName name="ProductId145">'Бланк заказа'!$B$302:$B$302</definedName>
    <definedName name="ProductId146">'Бланк заказа'!$B$307:$B$307</definedName>
    <definedName name="ProductId147">'Бланк заказа'!$B$312:$B$312</definedName>
    <definedName name="ProductId148">'Бланк заказа'!$B$316:$B$316</definedName>
    <definedName name="ProductId149">'Бланк заказа'!$B$317:$B$317</definedName>
    <definedName name="ProductId15">'Бланк заказа'!$B$51:$B$51</definedName>
    <definedName name="ProductId150">'Бланк заказа'!$B$322:$B$322</definedName>
    <definedName name="ProductId151">'Бланк заказа'!$B$327:$B$327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заказа'!$B$332:$B$332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заказа'!$B$365:$B$365</definedName>
    <definedName name="ProductId175">'Бланк заказа'!$B$366:$B$366</definedName>
    <definedName name="ProductId176">'Бланк заказа'!$B$371:$B$371</definedName>
    <definedName name="ProductId177">'Бланк заказа'!$B$375:$B$375</definedName>
    <definedName name="ProductId178">'Бланк заказа'!$B$376:$B$376</definedName>
    <definedName name="ProductId179">'Бланк заказа'!$B$377:$B$377</definedName>
    <definedName name="ProductId18">'Бланк заказа'!$B$54:$B$54</definedName>
    <definedName name="ProductId180">'Бланк заказа'!$B$383:$B$383</definedName>
    <definedName name="ProductId181">'Бланк заказа'!$B$384:$B$384</definedName>
    <definedName name="ProductId182">'Бланк заказа'!$B$385:$B$385</definedName>
    <definedName name="ProductId183">'Бланк заказа'!$B$386:$B$386</definedName>
    <definedName name="ProductId184">'Бланк заказа'!$B$387:$B$387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заказа'!$B$423:$B$423</definedName>
    <definedName name="ProductId202">'Бланк заказа'!$B$424:$B$424</definedName>
    <definedName name="ProductId203">'Бланк заказа'!$B$425:$B$425</definedName>
    <definedName name="ProductId204">'Бланк заказа'!$B$426:$B$426</definedName>
    <definedName name="ProductId205">'Бланк заказа'!$B$430:$B$430</definedName>
    <definedName name="ProductId206">'Бланк заказа'!$B$436:$B$436</definedName>
    <definedName name="ProductId207">'Бланк заказа'!$B$437:$B$437</definedName>
    <definedName name="ProductId208">'Бланк заказа'!$B$438:$B$438</definedName>
    <definedName name="ProductId209">'Бланк заказа'!$B$439:$B$439</definedName>
    <definedName name="ProductId21">'Бланк заказа'!$B$60:$B$60</definedName>
    <definedName name="ProductId210">'Бланк заказа'!$B$440:$B$440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заказа'!$B$447:$B$447</definedName>
    <definedName name="ProductId218">'Бланк заказа'!$B$451:$B$451</definedName>
    <definedName name="ProductId219">'Бланк заказа'!$B$452:$B$452</definedName>
    <definedName name="ProductId22">'Бланк заказа'!$B$61:$B$61</definedName>
    <definedName name="ProductId220">'Бланк заказа'!$B$457:$B$457</definedName>
    <definedName name="ProductId221">'Бланк заказа'!$B$458:$B$458</definedName>
    <definedName name="ProductId222">'Бланк заказа'!$B$462:$B$462</definedName>
    <definedName name="ProductId223">'Бланк заказа'!$B$463:$B$463</definedName>
    <definedName name="ProductId224">'Бланк заказа'!$B$464:$B$464</definedName>
    <definedName name="ProductId225">'Бланк заказа'!$B$465:$B$465</definedName>
    <definedName name="ProductId226">'Бланк заказа'!$B$470:$B$470</definedName>
    <definedName name="ProductId227">'Бланк заказа'!$B$471:$B$471</definedName>
    <definedName name="ProductId228">'Бланк заказа'!$B$476:$B$476</definedName>
    <definedName name="ProductId229">'Бланк заказа'!$B$480:$B$480</definedName>
    <definedName name="ProductId23">'Бланк заказа'!$B$65:$B$65</definedName>
    <definedName name="ProductId230">'Бланк заказа'!$B$486:$B$486</definedName>
    <definedName name="ProductId231">'Бланк заказа'!$B$487:$B$487</definedName>
    <definedName name="ProductId232">'Бланк заказа'!$B$488:$B$488</definedName>
    <definedName name="ProductId233">'Бланк заказа'!$B$489:$B$489</definedName>
    <definedName name="ProductId234">'Бланк заказа'!$B$490:$B$490</definedName>
    <definedName name="ProductId235">'Бланк заказа'!$B$491:$B$491</definedName>
    <definedName name="ProductId236">'Бланк заказа'!$B$492:$B$492</definedName>
    <definedName name="ProductId237">'Бланк заказа'!$B$493:$B$493</definedName>
    <definedName name="ProductId238">'Бланк заказа'!$B$494:$B$494</definedName>
    <definedName name="ProductId239">'Бланк заказа'!$B$495:$B$495</definedName>
    <definedName name="ProductId24">'Бланк заказа'!$B$66:$B$66</definedName>
    <definedName name="ProductId240">'Бланк заказа'!$B$496:$B$496</definedName>
    <definedName name="ProductId241">'Бланк заказа'!$B$497:$B$497</definedName>
    <definedName name="ProductId242">'Бланк заказа'!$B$498:$B$498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заказа'!$B$505:$B$505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заказа'!$B$67:$B$67</definedName>
    <definedName name="ProductId250">'Бланк заказа'!$B$512:$B$512</definedName>
    <definedName name="ProductId251">'Бланк заказа'!$B$513:$B$513</definedName>
    <definedName name="ProductId252">'Бланк заказа'!$B$514:$B$514</definedName>
    <definedName name="ProductId253">'Бланк заказа'!$B$515:$B$515</definedName>
    <definedName name="ProductId254">'Бланк заказа'!$B$516:$B$516</definedName>
    <definedName name="ProductId255">'Бланк заказа'!$B$517:$B$517</definedName>
    <definedName name="ProductId256">'Бланк заказа'!$B$518:$B$518</definedName>
    <definedName name="ProductId257">'Бланк заказа'!$B$519:$B$519</definedName>
    <definedName name="ProductId258">'Бланк заказа'!$B$520:$B$520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заказа'!$B$526:$B$526</definedName>
    <definedName name="ProductId262">'Бланк заказа'!$B$527:$B$527</definedName>
    <definedName name="ProductId263">'Бланк заказа'!$B$528:$B$528</definedName>
    <definedName name="ProductId264">'Бланк заказа'!$B$532:$B$532</definedName>
    <definedName name="ProductId265">'Бланк заказа'!$B$538:$B$538</definedName>
    <definedName name="ProductId266">'Бланк заказа'!$B$539:$B$539</definedName>
    <definedName name="ProductId267">'Бланк заказа'!$B$540:$B$540</definedName>
    <definedName name="ProductId268">'Бланк заказа'!$B$541:$B$541</definedName>
    <definedName name="ProductId269">'Бланк заказа'!$B$542:$B$542</definedName>
    <definedName name="ProductId27">'Бланк заказа'!$B$72:$B$72</definedName>
    <definedName name="ProductId270">'Бланк заказа'!$B$543:$B$543</definedName>
    <definedName name="ProductId271">'Бланк заказа'!$B$547:$B$547</definedName>
    <definedName name="ProductId272">'Бланк заказа'!$B$548:$B$548</definedName>
    <definedName name="ProductId273">'Бланк заказа'!$B$549:$B$549</definedName>
    <definedName name="ProductId274">'Бланк заказа'!$B$550:$B$550</definedName>
    <definedName name="ProductId275">'Бланк заказа'!$B$551:$B$551</definedName>
    <definedName name="ProductId276">'Бланк заказа'!$B$555:$B$555</definedName>
    <definedName name="ProductId277">'Бланк заказа'!$B$556:$B$556</definedName>
    <definedName name="ProductId278">'Бланк заказа'!$B$557:$B$557</definedName>
    <definedName name="ProductId279">'Бланк заказа'!$B$558:$B$558</definedName>
    <definedName name="ProductId28">'Бланк заказа'!$B$73:$B$73</definedName>
    <definedName name="ProductId280">'Бланк заказа'!$B$559:$B$559</definedName>
    <definedName name="ProductId281">'Бланк заказа'!$B$560:$B$560</definedName>
    <definedName name="ProductId282">'Бланк заказа'!$B$561:$B$561</definedName>
    <definedName name="ProductId283">'Бланк заказа'!$B$565:$B$565</definedName>
    <definedName name="ProductId284">'Бланк заказа'!$B$566:$B$566</definedName>
    <definedName name="ProductId285">'Бланк заказа'!$B$567:$B$567</definedName>
    <definedName name="ProductId286">'Бланк заказа'!$B$568:$B$568</definedName>
    <definedName name="ProductId287">'Бланк заказа'!$B$569:$B$569</definedName>
    <definedName name="ProductId288">'Бланк заказа'!$B$573:$B$573</definedName>
    <definedName name="ProductId289">'Бланк заказа'!$B$574:$B$574</definedName>
    <definedName name="ProductId29">'Бланк заказа'!$B$74:$B$74</definedName>
    <definedName name="ProductId290">'Бланк заказа'!$B$575:$B$575</definedName>
    <definedName name="ProductId291">'Бланк заказа'!$B$576:$B$576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295">'Бланк заказа'!$B$593:$B$593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заказа'!$B$26:$B$26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заказа'!$B$27:$B$27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заказа'!$B$135:$B$135</definedName>
    <definedName name="ProductId64">'Бланк заказа'!$B$136:$B$136</definedName>
    <definedName name="ProductId65">'Бланк заказа'!$B$140:$B$140</definedName>
    <definedName name="ProductId66">'Бланк заказа'!$B$141:$B$141</definedName>
    <definedName name="ProductId67">'Бланк заказа'!$B$145:$B$145</definedName>
    <definedName name="ProductId68">'Бланк заказа'!$B$146:$B$146</definedName>
    <definedName name="ProductId69">'Бланк заказа'!$B$151:$B$151</definedName>
    <definedName name="ProductId7">'Бланк заказа'!$B$31:$B$31</definedName>
    <definedName name="ProductId70">'Бланк заказа'!$B$155:$B$155</definedName>
    <definedName name="ProductId71">'Бланк заказа'!$B$156:$B$156</definedName>
    <definedName name="ProductId72">'Бланк заказа'!$B$157:$B$157</definedName>
    <definedName name="ProductId73">'Бланк заказа'!$B$161:$B$161</definedName>
    <definedName name="ProductId74">'Бланк заказа'!$B$167:$B$167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заказа'!$B$184:$B$184</definedName>
    <definedName name="ProductId86">'Бланк заказа'!$B$185:$B$185</definedName>
    <definedName name="ProductId87">'Бланк заказа'!$B$189:$B$189</definedName>
    <definedName name="ProductId88">'Бланк заказа'!$B$194:$B$194</definedName>
    <definedName name="ProductId89">'Бланк заказа'!$B$195:$B$195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заказа'!$X$227:$X$227</definedName>
    <definedName name="SalesQty11">'Бланк заказа'!$X$40:$X$40</definedName>
    <definedName name="SalesQty110">'Бланк заказа'!$X$228:$X$228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заказа'!$X$239:$X$239</definedName>
    <definedName name="SalesQty118">'Бланк заказа'!$X$240:$X$240</definedName>
    <definedName name="SalesQty119">'Бланк заказа'!$X$244:$X$244</definedName>
    <definedName name="SalesQty12">'Бланк заказа'!$X$44:$X$44</definedName>
    <definedName name="SalesQty120">'Бланк заказа'!$X$245:$X$245</definedName>
    <definedName name="SalesQty121">'Бланк заказа'!$X$249:$X$249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заказа'!$X$256:$X$256</definedName>
    <definedName name="SalesQty126">'Бланк заказа'!$X$257:$X$257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заказа'!$X$266:$X$266</definedName>
    <definedName name="SalesQty132">'Бланк заказа'!$X$267:$X$267</definedName>
    <definedName name="SalesQty133">'Бланк заказа'!$X$272:$X$272</definedName>
    <definedName name="SalesQty134">'Бланк заказа'!$X$277:$X$277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заказа'!$X$286:$X$286</definedName>
    <definedName name="SalesQty14">'Бланк заказа'!$X$50:$X$50</definedName>
    <definedName name="SalesQty140">'Бланк заказа'!$X$287:$X$287</definedName>
    <definedName name="SalesQty141">'Бланк заказа'!$X$288:$X$288</definedName>
    <definedName name="SalesQty142">'Бланк заказа'!$X$289:$X$289</definedName>
    <definedName name="SalesQty143">'Бланк заказа'!$X$294:$X$294</definedName>
    <definedName name="SalesQty144">'Бланк заказа'!$X$298:$X$298</definedName>
    <definedName name="SalesQty145">'Бланк заказа'!$X$302:$X$302</definedName>
    <definedName name="SalesQty146">'Бланк заказа'!$X$307:$X$307</definedName>
    <definedName name="SalesQty147">'Бланк заказа'!$X$312:$X$312</definedName>
    <definedName name="SalesQty148">'Бланк заказа'!$X$316:$X$316</definedName>
    <definedName name="SalesQty149">'Бланк заказа'!$X$317:$X$317</definedName>
    <definedName name="SalesQty15">'Бланк заказа'!$X$51:$X$51</definedName>
    <definedName name="SalesQty150">'Бланк заказа'!$X$322:$X$322</definedName>
    <definedName name="SalesQty151">'Бланк заказа'!$X$327:$X$327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заказа'!$X$332:$X$332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заказа'!$X$365:$X$365</definedName>
    <definedName name="SalesQty175">'Бланк заказа'!$X$366:$X$366</definedName>
    <definedName name="SalesQty176">'Бланк заказа'!$X$371:$X$371</definedName>
    <definedName name="SalesQty177">'Бланк заказа'!$X$375:$X$375</definedName>
    <definedName name="SalesQty178">'Бланк заказа'!$X$376:$X$376</definedName>
    <definedName name="SalesQty179">'Бланк заказа'!$X$377:$X$377</definedName>
    <definedName name="SalesQty18">'Бланк заказа'!$X$54:$X$54</definedName>
    <definedName name="SalesQty180">'Бланк заказа'!$X$383:$X$383</definedName>
    <definedName name="SalesQty181">'Бланк заказа'!$X$384:$X$384</definedName>
    <definedName name="SalesQty182">'Бланк заказа'!$X$385:$X$385</definedName>
    <definedName name="SalesQty183">'Бланк заказа'!$X$386:$X$386</definedName>
    <definedName name="SalesQty184">'Бланк заказа'!$X$387:$X$387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заказа'!$X$423:$X$423</definedName>
    <definedName name="SalesQty202">'Бланк заказа'!$X$424:$X$424</definedName>
    <definedName name="SalesQty203">'Бланк заказа'!$X$425:$X$425</definedName>
    <definedName name="SalesQty204">'Бланк заказа'!$X$426:$X$426</definedName>
    <definedName name="SalesQty205">'Бланк заказа'!$X$430:$X$430</definedName>
    <definedName name="SalesQty206">'Бланк заказа'!$X$436:$X$436</definedName>
    <definedName name="SalesQty207">'Бланк заказа'!$X$437:$X$437</definedName>
    <definedName name="SalesQty208">'Бланк заказа'!$X$438:$X$438</definedName>
    <definedName name="SalesQty209">'Бланк заказа'!$X$439:$X$439</definedName>
    <definedName name="SalesQty21">'Бланк заказа'!$X$60:$X$60</definedName>
    <definedName name="SalesQty210">'Бланк заказа'!$X$440:$X$440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заказа'!$X$447:$X$447</definedName>
    <definedName name="SalesQty218">'Бланк заказа'!$X$451:$X$451</definedName>
    <definedName name="SalesQty219">'Бланк заказа'!$X$452:$X$452</definedName>
    <definedName name="SalesQty22">'Бланк заказа'!$X$61:$X$61</definedName>
    <definedName name="SalesQty220">'Бланк заказа'!$X$457:$X$457</definedName>
    <definedName name="SalesQty221">'Бланк заказа'!$X$458:$X$458</definedName>
    <definedName name="SalesQty222">'Бланк заказа'!$X$462:$X$462</definedName>
    <definedName name="SalesQty223">'Бланк заказа'!$X$463:$X$463</definedName>
    <definedName name="SalesQty224">'Бланк заказа'!$X$464:$X$464</definedName>
    <definedName name="SalesQty225">'Бланк заказа'!$X$465:$X$465</definedName>
    <definedName name="SalesQty226">'Бланк заказа'!$X$470:$X$470</definedName>
    <definedName name="SalesQty227">'Бланк заказа'!$X$471:$X$471</definedName>
    <definedName name="SalesQty228">'Бланк заказа'!$X$476:$X$476</definedName>
    <definedName name="SalesQty229">'Бланк заказа'!$X$480:$X$480</definedName>
    <definedName name="SalesQty23">'Бланк заказа'!$X$65:$X$65</definedName>
    <definedName name="SalesQty230">'Бланк заказа'!$X$486:$X$486</definedName>
    <definedName name="SalesQty231">'Бланк заказа'!$X$487:$X$487</definedName>
    <definedName name="SalesQty232">'Бланк заказа'!$X$488:$X$488</definedName>
    <definedName name="SalesQty233">'Бланк заказа'!$X$489:$X$489</definedName>
    <definedName name="SalesQty234">'Бланк заказа'!$X$490:$X$490</definedName>
    <definedName name="SalesQty235">'Бланк заказа'!$X$491:$X$491</definedName>
    <definedName name="SalesQty236">'Бланк заказа'!$X$492:$X$492</definedName>
    <definedName name="SalesQty237">'Бланк заказа'!$X$493:$X$493</definedName>
    <definedName name="SalesQty238">'Бланк заказа'!$X$494:$X$494</definedName>
    <definedName name="SalesQty239">'Бланк заказа'!$X$495:$X$495</definedName>
    <definedName name="SalesQty24">'Бланк заказа'!$X$66:$X$66</definedName>
    <definedName name="SalesQty240">'Бланк заказа'!$X$496:$X$496</definedName>
    <definedName name="SalesQty241">'Бланк заказа'!$X$497:$X$497</definedName>
    <definedName name="SalesQty242">'Бланк заказа'!$X$498:$X$498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заказа'!$X$505:$X$505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заказа'!$X$67:$X$67</definedName>
    <definedName name="SalesQty250">'Бланк заказа'!$X$512:$X$512</definedName>
    <definedName name="SalesQty251">'Бланк заказа'!$X$513:$X$513</definedName>
    <definedName name="SalesQty252">'Бланк заказа'!$X$514:$X$514</definedName>
    <definedName name="SalesQty253">'Бланк заказа'!$X$515:$X$515</definedName>
    <definedName name="SalesQty254">'Бланк заказа'!$X$516:$X$516</definedName>
    <definedName name="SalesQty255">'Бланк заказа'!$X$517:$X$517</definedName>
    <definedName name="SalesQty256">'Бланк заказа'!$X$518:$X$518</definedName>
    <definedName name="SalesQty257">'Бланк заказа'!$X$519:$X$519</definedName>
    <definedName name="SalesQty258">'Бланк заказа'!$X$520:$X$520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заказа'!$X$526:$X$526</definedName>
    <definedName name="SalesQty262">'Бланк заказа'!$X$527:$X$527</definedName>
    <definedName name="SalesQty263">'Бланк заказа'!$X$528:$X$528</definedName>
    <definedName name="SalesQty264">'Бланк заказа'!$X$532:$X$532</definedName>
    <definedName name="SalesQty265">'Бланк заказа'!$X$538:$X$538</definedName>
    <definedName name="SalesQty266">'Бланк заказа'!$X$539:$X$539</definedName>
    <definedName name="SalesQty267">'Бланк заказа'!$X$540:$X$540</definedName>
    <definedName name="SalesQty268">'Бланк заказа'!$X$541:$X$541</definedName>
    <definedName name="SalesQty269">'Бланк заказа'!$X$542:$X$542</definedName>
    <definedName name="SalesQty27">'Бланк заказа'!$X$72:$X$72</definedName>
    <definedName name="SalesQty270">'Бланк заказа'!$X$543:$X$543</definedName>
    <definedName name="SalesQty271">'Бланк заказа'!$X$547:$X$547</definedName>
    <definedName name="SalesQty272">'Бланк заказа'!$X$548:$X$548</definedName>
    <definedName name="SalesQty273">'Бланк заказа'!$X$549:$X$549</definedName>
    <definedName name="SalesQty274">'Бланк заказа'!$X$550:$X$550</definedName>
    <definedName name="SalesQty275">'Бланк заказа'!$X$551:$X$551</definedName>
    <definedName name="SalesQty276">'Бланк заказа'!$X$555:$X$555</definedName>
    <definedName name="SalesQty277">'Бланк заказа'!$X$556:$X$556</definedName>
    <definedName name="SalesQty278">'Бланк заказа'!$X$557:$X$557</definedName>
    <definedName name="SalesQty279">'Бланк заказа'!$X$558:$X$558</definedName>
    <definedName name="SalesQty28">'Бланк заказа'!$X$73:$X$73</definedName>
    <definedName name="SalesQty280">'Бланк заказа'!$X$559:$X$559</definedName>
    <definedName name="SalesQty281">'Бланк заказа'!$X$560:$X$560</definedName>
    <definedName name="SalesQty282">'Бланк заказа'!$X$561:$X$561</definedName>
    <definedName name="SalesQty283">'Бланк заказа'!$X$565:$X$565</definedName>
    <definedName name="SalesQty284">'Бланк заказа'!$X$566:$X$566</definedName>
    <definedName name="SalesQty285">'Бланк заказа'!$X$567:$X$567</definedName>
    <definedName name="SalesQty286">'Бланк заказа'!$X$568:$X$568</definedName>
    <definedName name="SalesQty287">'Бланк заказа'!$X$569:$X$569</definedName>
    <definedName name="SalesQty288">'Бланк заказа'!$X$573:$X$573</definedName>
    <definedName name="SalesQty289">'Бланк заказа'!$X$574:$X$574</definedName>
    <definedName name="SalesQty29">'Бланк заказа'!$X$74:$X$74</definedName>
    <definedName name="SalesQty290">'Бланк заказа'!$X$575:$X$575</definedName>
    <definedName name="SalesQty291">'Бланк заказа'!$X$576:$X$576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295">'Бланк заказа'!$X$593:$X$593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заказа'!$X$26:$X$26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заказа'!$X$27:$X$27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заказа'!$X$135:$X$135</definedName>
    <definedName name="SalesQty64">'Бланк заказа'!$X$136:$X$136</definedName>
    <definedName name="SalesQty65">'Бланк заказа'!$X$140:$X$140</definedName>
    <definedName name="SalesQty66">'Бланк заказа'!$X$141:$X$141</definedName>
    <definedName name="SalesQty67">'Бланк заказа'!$X$145:$X$145</definedName>
    <definedName name="SalesQty68">'Бланк заказа'!$X$146:$X$146</definedName>
    <definedName name="SalesQty69">'Бланк заказа'!$X$151:$X$151</definedName>
    <definedName name="SalesQty7">'Бланк заказа'!$X$31:$X$31</definedName>
    <definedName name="SalesQty70">'Бланк заказа'!$X$155:$X$155</definedName>
    <definedName name="SalesQty71">'Бланк заказа'!$X$156:$X$156</definedName>
    <definedName name="SalesQty72">'Бланк заказа'!$X$157:$X$157</definedName>
    <definedName name="SalesQty73">'Бланк заказа'!$X$161:$X$161</definedName>
    <definedName name="SalesQty74">'Бланк заказа'!$X$167:$X$167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заказа'!$X$184:$X$184</definedName>
    <definedName name="SalesQty86">'Бланк заказа'!$X$185:$X$185</definedName>
    <definedName name="SalesQty87">'Бланк заказа'!$X$189:$X$189</definedName>
    <definedName name="SalesQty88">'Бланк заказа'!$X$194:$X$194</definedName>
    <definedName name="SalesQty89">'Бланк заказа'!$X$195:$X$195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заказа'!$Y$227:$Y$227</definedName>
    <definedName name="SalesRoundBox11">'Бланк заказа'!$Y$40:$Y$40</definedName>
    <definedName name="SalesRoundBox110">'Бланк заказа'!$Y$228:$Y$228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заказа'!$Y$239:$Y$239</definedName>
    <definedName name="SalesRoundBox118">'Бланк заказа'!$Y$240:$Y$240</definedName>
    <definedName name="SalesRoundBox119">'Бланк заказа'!$Y$244:$Y$244</definedName>
    <definedName name="SalesRoundBox12">'Бланк заказа'!$Y$44:$Y$44</definedName>
    <definedName name="SalesRoundBox120">'Бланк заказа'!$Y$245:$Y$245</definedName>
    <definedName name="SalesRoundBox121">'Бланк заказа'!$Y$249:$Y$249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заказа'!$Y$256:$Y$256</definedName>
    <definedName name="SalesRoundBox126">'Бланк заказа'!$Y$257:$Y$257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заказа'!$Y$266:$Y$266</definedName>
    <definedName name="SalesRoundBox132">'Бланк заказа'!$Y$267:$Y$267</definedName>
    <definedName name="SalesRoundBox133">'Бланк заказа'!$Y$272:$Y$272</definedName>
    <definedName name="SalesRoundBox134">'Бланк заказа'!$Y$277:$Y$277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заказа'!$Y$286:$Y$286</definedName>
    <definedName name="SalesRoundBox14">'Бланк заказа'!$Y$50:$Y$50</definedName>
    <definedName name="SalesRoundBox140">'Бланк заказа'!$Y$287:$Y$287</definedName>
    <definedName name="SalesRoundBox141">'Бланк заказа'!$Y$288:$Y$288</definedName>
    <definedName name="SalesRoundBox142">'Бланк заказа'!$Y$289:$Y$289</definedName>
    <definedName name="SalesRoundBox143">'Бланк заказа'!$Y$294:$Y$294</definedName>
    <definedName name="SalesRoundBox144">'Бланк заказа'!$Y$298:$Y$298</definedName>
    <definedName name="SalesRoundBox145">'Бланк заказа'!$Y$302:$Y$302</definedName>
    <definedName name="SalesRoundBox146">'Бланк заказа'!$Y$307:$Y$307</definedName>
    <definedName name="SalesRoundBox147">'Бланк заказа'!$Y$312:$Y$312</definedName>
    <definedName name="SalesRoundBox148">'Бланк заказа'!$Y$316:$Y$316</definedName>
    <definedName name="SalesRoundBox149">'Бланк заказа'!$Y$317:$Y$317</definedName>
    <definedName name="SalesRoundBox15">'Бланк заказа'!$Y$51:$Y$51</definedName>
    <definedName name="SalesRoundBox150">'Бланк заказа'!$Y$322:$Y$322</definedName>
    <definedName name="SalesRoundBox151">'Бланк заказа'!$Y$327:$Y$327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заказа'!$Y$332:$Y$332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заказа'!$Y$365:$Y$365</definedName>
    <definedName name="SalesRoundBox175">'Бланк заказа'!$Y$366:$Y$366</definedName>
    <definedName name="SalesRoundBox176">'Бланк заказа'!$Y$371:$Y$371</definedName>
    <definedName name="SalesRoundBox177">'Бланк заказа'!$Y$375:$Y$375</definedName>
    <definedName name="SalesRoundBox178">'Бланк заказа'!$Y$376:$Y$376</definedName>
    <definedName name="SalesRoundBox179">'Бланк заказа'!$Y$377:$Y$377</definedName>
    <definedName name="SalesRoundBox18">'Бланк заказа'!$Y$54:$Y$54</definedName>
    <definedName name="SalesRoundBox180">'Бланк заказа'!$Y$383:$Y$383</definedName>
    <definedName name="SalesRoundBox181">'Бланк заказа'!$Y$384:$Y$384</definedName>
    <definedName name="SalesRoundBox182">'Бланк заказа'!$Y$385:$Y$385</definedName>
    <definedName name="SalesRoundBox183">'Бланк заказа'!$Y$386:$Y$386</definedName>
    <definedName name="SalesRoundBox184">'Бланк заказа'!$Y$387:$Y$387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заказа'!$Y$423:$Y$423</definedName>
    <definedName name="SalesRoundBox202">'Бланк заказа'!$Y$424:$Y$424</definedName>
    <definedName name="SalesRoundBox203">'Бланк заказа'!$Y$425:$Y$425</definedName>
    <definedName name="SalesRoundBox204">'Бланк заказа'!$Y$426:$Y$426</definedName>
    <definedName name="SalesRoundBox205">'Бланк заказа'!$Y$430:$Y$430</definedName>
    <definedName name="SalesRoundBox206">'Бланк заказа'!$Y$436:$Y$436</definedName>
    <definedName name="SalesRoundBox207">'Бланк заказа'!$Y$437:$Y$437</definedName>
    <definedName name="SalesRoundBox208">'Бланк заказа'!$Y$438:$Y$438</definedName>
    <definedName name="SalesRoundBox209">'Бланк заказа'!$Y$439:$Y$439</definedName>
    <definedName name="SalesRoundBox21">'Бланк заказа'!$Y$60:$Y$60</definedName>
    <definedName name="SalesRoundBox210">'Бланк заказа'!$Y$440:$Y$440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заказа'!$Y$447:$Y$447</definedName>
    <definedName name="SalesRoundBox218">'Бланк заказа'!$Y$451:$Y$451</definedName>
    <definedName name="SalesRoundBox219">'Бланк заказа'!$Y$452:$Y$452</definedName>
    <definedName name="SalesRoundBox22">'Бланк заказа'!$Y$61:$Y$61</definedName>
    <definedName name="SalesRoundBox220">'Бланк заказа'!$Y$457:$Y$457</definedName>
    <definedName name="SalesRoundBox221">'Бланк заказа'!$Y$458:$Y$458</definedName>
    <definedName name="SalesRoundBox222">'Бланк заказа'!$Y$462:$Y$462</definedName>
    <definedName name="SalesRoundBox223">'Бланк заказа'!$Y$463:$Y$463</definedName>
    <definedName name="SalesRoundBox224">'Бланк заказа'!$Y$464:$Y$464</definedName>
    <definedName name="SalesRoundBox225">'Бланк заказа'!$Y$465:$Y$465</definedName>
    <definedName name="SalesRoundBox226">'Бланк заказа'!$Y$470:$Y$470</definedName>
    <definedName name="SalesRoundBox227">'Бланк заказа'!$Y$471:$Y$471</definedName>
    <definedName name="SalesRoundBox228">'Бланк заказа'!$Y$476:$Y$476</definedName>
    <definedName name="SalesRoundBox229">'Бланк заказа'!$Y$480:$Y$480</definedName>
    <definedName name="SalesRoundBox23">'Бланк заказа'!$Y$65:$Y$65</definedName>
    <definedName name="SalesRoundBox230">'Бланк заказа'!$Y$486:$Y$486</definedName>
    <definedName name="SalesRoundBox231">'Бланк заказа'!$Y$487:$Y$487</definedName>
    <definedName name="SalesRoundBox232">'Бланк заказа'!$Y$488:$Y$488</definedName>
    <definedName name="SalesRoundBox233">'Бланк заказа'!$Y$489:$Y$489</definedName>
    <definedName name="SalesRoundBox234">'Бланк заказа'!$Y$490:$Y$490</definedName>
    <definedName name="SalesRoundBox235">'Бланк заказа'!$Y$491:$Y$491</definedName>
    <definedName name="SalesRoundBox236">'Бланк заказа'!$Y$492:$Y$492</definedName>
    <definedName name="SalesRoundBox237">'Бланк заказа'!$Y$493:$Y$493</definedName>
    <definedName name="SalesRoundBox238">'Бланк заказа'!$Y$494:$Y$494</definedName>
    <definedName name="SalesRoundBox239">'Бланк заказа'!$Y$495:$Y$495</definedName>
    <definedName name="SalesRoundBox24">'Бланк заказа'!$Y$66:$Y$66</definedName>
    <definedName name="SalesRoundBox240">'Бланк заказа'!$Y$496:$Y$496</definedName>
    <definedName name="SalesRoundBox241">'Бланк заказа'!$Y$497:$Y$497</definedName>
    <definedName name="SalesRoundBox242">'Бланк заказа'!$Y$498:$Y$498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заказа'!$Y$505:$Y$505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заказа'!$Y$67:$Y$67</definedName>
    <definedName name="SalesRoundBox250">'Бланк заказа'!$Y$512:$Y$512</definedName>
    <definedName name="SalesRoundBox251">'Бланк заказа'!$Y$513:$Y$513</definedName>
    <definedName name="SalesRoundBox252">'Бланк заказа'!$Y$514:$Y$514</definedName>
    <definedName name="SalesRoundBox253">'Бланк заказа'!$Y$515:$Y$515</definedName>
    <definedName name="SalesRoundBox254">'Бланк заказа'!$Y$516:$Y$516</definedName>
    <definedName name="SalesRoundBox255">'Бланк заказа'!$Y$517:$Y$517</definedName>
    <definedName name="SalesRoundBox256">'Бланк заказа'!$Y$518:$Y$518</definedName>
    <definedName name="SalesRoundBox257">'Бланк заказа'!$Y$519:$Y$519</definedName>
    <definedName name="SalesRoundBox258">'Бланк заказа'!$Y$520:$Y$520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заказа'!$Y$526:$Y$526</definedName>
    <definedName name="SalesRoundBox262">'Бланк заказа'!$Y$527:$Y$527</definedName>
    <definedName name="SalesRoundBox263">'Бланк заказа'!$Y$528:$Y$528</definedName>
    <definedName name="SalesRoundBox264">'Бланк заказа'!$Y$532:$Y$532</definedName>
    <definedName name="SalesRoundBox265">'Бланк заказа'!$Y$538:$Y$538</definedName>
    <definedName name="SalesRoundBox266">'Бланк заказа'!$Y$539:$Y$539</definedName>
    <definedName name="SalesRoundBox267">'Бланк заказа'!$Y$540:$Y$540</definedName>
    <definedName name="SalesRoundBox268">'Бланк заказа'!$Y$541:$Y$541</definedName>
    <definedName name="SalesRoundBox269">'Бланк заказа'!$Y$542:$Y$542</definedName>
    <definedName name="SalesRoundBox27">'Бланк заказа'!$Y$72:$Y$72</definedName>
    <definedName name="SalesRoundBox270">'Бланк заказа'!$Y$543:$Y$543</definedName>
    <definedName name="SalesRoundBox271">'Бланк заказа'!$Y$547:$Y$547</definedName>
    <definedName name="SalesRoundBox272">'Бланк заказа'!$Y$548:$Y$548</definedName>
    <definedName name="SalesRoundBox273">'Бланк заказа'!$Y$549:$Y$549</definedName>
    <definedName name="SalesRoundBox274">'Бланк заказа'!$Y$550:$Y$550</definedName>
    <definedName name="SalesRoundBox275">'Бланк заказа'!$Y$551:$Y$551</definedName>
    <definedName name="SalesRoundBox276">'Бланк заказа'!$Y$555:$Y$555</definedName>
    <definedName name="SalesRoundBox277">'Бланк заказа'!$Y$556:$Y$556</definedName>
    <definedName name="SalesRoundBox278">'Бланк заказа'!$Y$557:$Y$557</definedName>
    <definedName name="SalesRoundBox279">'Бланк заказа'!$Y$558:$Y$558</definedName>
    <definedName name="SalesRoundBox28">'Бланк заказа'!$Y$73:$Y$73</definedName>
    <definedName name="SalesRoundBox280">'Бланк заказа'!$Y$559:$Y$559</definedName>
    <definedName name="SalesRoundBox281">'Бланк заказа'!$Y$560:$Y$560</definedName>
    <definedName name="SalesRoundBox282">'Бланк заказа'!$Y$561:$Y$561</definedName>
    <definedName name="SalesRoundBox283">'Бланк заказа'!$Y$565:$Y$565</definedName>
    <definedName name="SalesRoundBox284">'Бланк заказа'!$Y$566:$Y$566</definedName>
    <definedName name="SalesRoundBox285">'Бланк заказа'!$Y$567:$Y$567</definedName>
    <definedName name="SalesRoundBox286">'Бланк заказа'!$Y$568:$Y$568</definedName>
    <definedName name="SalesRoundBox287">'Бланк заказа'!$Y$569:$Y$569</definedName>
    <definedName name="SalesRoundBox288">'Бланк заказа'!$Y$573:$Y$573</definedName>
    <definedName name="SalesRoundBox289">'Бланк заказа'!$Y$574:$Y$574</definedName>
    <definedName name="SalesRoundBox29">'Бланк заказа'!$Y$74:$Y$74</definedName>
    <definedName name="SalesRoundBox290">'Бланк заказа'!$Y$575:$Y$575</definedName>
    <definedName name="SalesRoundBox291">'Бланк заказа'!$Y$576:$Y$576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295">'Бланк заказа'!$Y$593:$Y$593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заказа'!$Y$26:$Y$26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заказа'!$Y$27:$Y$27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заказа'!$Y$135:$Y$135</definedName>
    <definedName name="SalesRoundBox64">'Бланк заказа'!$Y$136:$Y$136</definedName>
    <definedName name="SalesRoundBox65">'Бланк заказа'!$Y$140:$Y$140</definedName>
    <definedName name="SalesRoundBox66">'Бланк заказа'!$Y$141:$Y$141</definedName>
    <definedName name="SalesRoundBox67">'Бланк заказа'!$Y$145:$Y$145</definedName>
    <definedName name="SalesRoundBox68">'Бланк заказа'!$Y$146:$Y$146</definedName>
    <definedName name="SalesRoundBox69">'Бланк заказа'!$Y$151:$Y$151</definedName>
    <definedName name="SalesRoundBox7">'Бланк заказа'!$Y$31:$Y$31</definedName>
    <definedName name="SalesRoundBox70">'Бланк заказа'!$Y$155:$Y$155</definedName>
    <definedName name="SalesRoundBox71">'Бланк заказа'!$Y$156:$Y$156</definedName>
    <definedName name="SalesRoundBox72">'Бланк заказа'!$Y$157:$Y$157</definedName>
    <definedName name="SalesRoundBox73">'Бланк заказа'!$Y$161:$Y$161</definedName>
    <definedName name="SalesRoundBox74">'Бланк заказа'!$Y$167:$Y$167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заказа'!$Y$184:$Y$184</definedName>
    <definedName name="SalesRoundBox86">'Бланк заказа'!$Y$185:$Y$185</definedName>
    <definedName name="SalesRoundBox87">'Бланк заказа'!$Y$189:$Y$189</definedName>
    <definedName name="SalesRoundBox88">'Бланк заказа'!$Y$194:$Y$194</definedName>
    <definedName name="SalesRoundBox89">'Бланк заказа'!$Y$195:$Y$195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заказа'!$W$227:$W$227</definedName>
    <definedName name="UnitOfMeasure11">'Бланк заказа'!$W$40:$W$40</definedName>
    <definedName name="UnitOfMeasure110">'Бланк заказа'!$W$228:$W$228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заказа'!$W$239:$W$239</definedName>
    <definedName name="UnitOfMeasure118">'Бланк заказа'!$W$240:$W$240</definedName>
    <definedName name="UnitOfMeasure119">'Бланк заказа'!$W$244:$W$244</definedName>
    <definedName name="UnitOfMeasure12">'Бланк заказа'!$W$44:$W$44</definedName>
    <definedName name="UnitOfMeasure120">'Бланк заказа'!$W$245:$W$245</definedName>
    <definedName name="UnitOfMeasure121">'Бланк заказа'!$W$249:$W$249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заказа'!$W$256:$W$256</definedName>
    <definedName name="UnitOfMeasure126">'Бланк заказа'!$W$257:$W$257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заказа'!$W$266:$W$266</definedName>
    <definedName name="UnitOfMeasure132">'Бланк заказа'!$W$267:$W$267</definedName>
    <definedName name="UnitOfMeasure133">'Бланк заказа'!$W$272:$W$272</definedName>
    <definedName name="UnitOfMeasure134">'Бланк заказа'!$W$277:$W$277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заказа'!$W$286:$W$286</definedName>
    <definedName name="UnitOfMeasure14">'Бланк заказа'!$W$50:$W$50</definedName>
    <definedName name="UnitOfMeasure140">'Бланк заказа'!$W$287:$W$287</definedName>
    <definedName name="UnitOfMeasure141">'Бланк заказа'!$W$288:$W$288</definedName>
    <definedName name="UnitOfMeasure142">'Бланк заказа'!$W$289:$W$289</definedName>
    <definedName name="UnitOfMeasure143">'Бланк заказа'!$W$294:$W$294</definedName>
    <definedName name="UnitOfMeasure144">'Бланк заказа'!$W$298:$W$298</definedName>
    <definedName name="UnitOfMeasure145">'Бланк заказа'!$W$302:$W$302</definedName>
    <definedName name="UnitOfMeasure146">'Бланк заказа'!$W$307:$W$307</definedName>
    <definedName name="UnitOfMeasure147">'Бланк заказа'!$W$312:$W$312</definedName>
    <definedName name="UnitOfMeasure148">'Бланк заказа'!$W$316:$W$316</definedName>
    <definedName name="UnitOfMeasure149">'Бланк заказа'!$W$317:$W$317</definedName>
    <definedName name="UnitOfMeasure15">'Бланк заказа'!$W$51:$W$51</definedName>
    <definedName name="UnitOfMeasure150">'Бланк заказа'!$W$322:$W$322</definedName>
    <definedName name="UnitOfMeasure151">'Бланк заказа'!$W$327:$W$327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заказа'!$W$332:$W$332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заказа'!$W$365:$W$365</definedName>
    <definedName name="UnitOfMeasure175">'Бланк заказа'!$W$366:$W$366</definedName>
    <definedName name="UnitOfMeasure176">'Бланк заказа'!$W$371:$W$371</definedName>
    <definedName name="UnitOfMeasure177">'Бланк заказа'!$W$375:$W$375</definedName>
    <definedName name="UnitOfMeasure178">'Бланк заказа'!$W$376:$W$376</definedName>
    <definedName name="UnitOfMeasure179">'Бланк заказа'!$W$377:$W$377</definedName>
    <definedName name="UnitOfMeasure18">'Бланк заказа'!$W$54:$W$54</definedName>
    <definedName name="UnitOfMeasure180">'Бланк заказа'!$W$383:$W$383</definedName>
    <definedName name="UnitOfMeasure181">'Бланк заказа'!$W$384:$W$384</definedName>
    <definedName name="UnitOfMeasure182">'Бланк заказа'!$W$385:$W$385</definedName>
    <definedName name="UnitOfMeasure183">'Бланк заказа'!$W$386:$W$386</definedName>
    <definedName name="UnitOfMeasure184">'Бланк заказа'!$W$387:$W$387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заказа'!$W$423:$W$423</definedName>
    <definedName name="UnitOfMeasure202">'Бланк заказа'!$W$424:$W$424</definedName>
    <definedName name="UnitOfMeasure203">'Бланк заказа'!$W$425:$W$425</definedName>
    <definedName name="UnitOfMeasure204">'Бланк заказа'!$W$426:$W$426</definedName>
    <definedName name="UnitOfMeasure205">'Бланк заказа'!$W$430:$W$430</definedName>
    <definedName name="UnitOfMeasure206">'Бланк заказа'!$W$436:$W$436</definedName>
    <definedName name="UnitOfMeasure207">'Бланк заказа'!$W$437:$W$437</definedName>
    <definedName name="UnitOfMeasure208">'Бланк заказа'!$W$438:$W$438</definedName>
    <definedName name="UnitOfMeasure209">'Бланк заказа'!$W$439:$W$439</definedName>
    <definedName name="UnitOfMeasure21">'Бланк заказа'!$W$60:$W$60</definedName>
    <definedName name="UnitOfMeasure210">'Бланк заказа'!$W$440:$W$440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заказа'!$W$447:$W$447</definedName>
    <definedName name="UnitOfMeasure218">'Бланк заказа'!$W$451:$W$451</definedName>
    <definedName name="UnitOfMeasure219">'Бланк заказа'!$W$452:$W$452</definedName>
    <definedName name="UnitOfMeasure22">'Бланк заказа'!$W$61:$W$61</definedName>
    <definedName name="UnitOfMeasure220">'Бланк заказа'!$W$457:$W$457</definedName>
    <definedName name="UnitOfMeasure221">'Бланк заказа'!$W$458:$W$458</definedName>
    <definedName name="UnitOfMeasure222">'Бланк заказа'!$W$462:$W$462</definedName>
    <definedName name="UnitOfMeasure223">'Бланк заказа'!$W$463:$W$463</definedName>
    <definedName name="UnitOfMeasure224">'Бланк заказа'!$W$464:$W$464</definedName>
    <definedName name="UnitOfMeasure225">'Бланк заказа'!$W$465:$W$465</definedName>
    <definedName name="UnitOfMeasure226">'Бланк заказа'!$W$470:$W$470</definedName>
    <definedName name="UnitOfMeasure227">'Бланк заказа'!$W$471:$W$471</definedName>
    <definedName name="UnitOfMeasure228">'Бланк заказа'!$W$476:$W$476</definedName>
    <definedName name="UnitOfMeasure229">'Бланк заказа'!$W$480:$W$480</definedName>
    <definedName name="UnitOfMeasure23">'Бланк заказа'!$W$65:$W$65</definedName>
    <definedName name="UnitOfMeasure230">'Бланк заказа'!$W$486:$W$486</definedName>
    <definedName name="UnitOfMeasure231">'Бланк заказа'!$W$487:$W$487</definedName>
    <definedName name="UnitOfMeasure232">'Бланк заказа'!$W$488:$W$488</definedName>
    <definedName name="UnitOfMeasure233">'Бланк заказа'!$W$489:$W$489</definedName>
    <definedName name="UnitOfMeasure234">'Бланк заказа'!$W$490:$W$490</definedName>
    <definedName name="UnitOfMeasure235">'Бланк заказа'!$W$491:$W$491</definedName>
    <definedName name="UnitOfMeasure236">'Бланк заказа'!$W$492:$W$492</definedName>
    <definedName name="UnitOfMeasure237">'Бланк заказа'!$W$493:$W$493</definedName>
    <definedName name="UnitOfMeasure238">'Бланк заказа'!$W$494:$W$494</definedName>
    <definedName name="UnitOfMeasure239">'Бланк заказа'!$W$495:$W$495</definedName>
    <definedName name="UnitOfMeasure24">'Бланк заказа'!$W$66:$W$66</definedName>
    <definedName name="UnitOfMeasure240">'Бланк заказа'!$W$496:$W$496</definedName>
    <definedName name="UnitOfMeasure241">'Бланк заказа'!$W$497:$W$497</definedName>
    <definedName name="UnitOfMeasure242">'Бланк заказа'!$W$498:$W$498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заказа'!$W$505:$W$505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заказа'!$W$67:$W$67</definedName>
    <definedName name="UnitOfMeasure250">'Бланк заказа'!$W$512:$W$512</definedName>
    <definedName name="UnitOfMeasure251">'Бланк заказа'!$W$513:$W$513</definedName>
    <definedName name="UnitOfMeasure252">'Бланк заказа'!$W$514:$W$514</definedName>
    <definedName name="UnitOfMeasure253">'Бланк заказа'!$W$515:$W$515</definedName>
    <definedName name="UnitOfMeasure254">'Бланк заказа'!$W$516:$W$516</definedName>
    <definedName name="UnitOfMeasure255">'Бланк заказа'!$W$517:$W$517</definedName>
    <definedName name="UnitOfMeasure256">'Бланк заказа'!$W$518:$W$518</definedName>
    <definedName name="UnitOfMeasure257">'Бланк заказа'!$W$519:$W$519</definedName>
    <definedName name="UnitOfMeasure258">'Бланк заказа'!$W$520:$W$520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заказа'!$W$526:$W$526</definedName>
    <definedName name="UnitOfMeasure262">'Бланк заказа'!$W$527:$W$527</definedName>
    <definedName name="UnitOfMeasure263">'Бланк заказа'!$W$528:$W$528</definedName>
    <definedName name="UnitOfMeasure264">'Бланк заказа'!$W$532:$W$532</definedName>
    <definedName name="UnitOfMeasure265">'Бланк заказа'!$W$538:$W$538</definedName>
    <definedName name="UnitOfMeasure266">'Бланк заказа'!$W$539:$W$539</definedName>
    <definedName name="UnitOfMeasure267">'Бланк заказа'!$W$540:$W$540</definedName>
    <definedName name="UnitOfMeasure268">'Бланк заказа'!$W$541:$W$541</definedName>
    <definedName name="UnitOfMeasure269">'Бланк заказа'!$W$542:$W$542</definedName>
    <definedName name="UnitOfMeasure27">'Бланк заказа'!$W$72:$W$72</definedName>
    <definedName name="UnitOfMeasure270">'Бланк заказа'!$W$543:$W$543</definedName>
    <definedName name="UnitOfMeasure271">'Бланк заказа'!$W$547:$W$547</definedName>
    <definedName name="UnitOfMeasure272">'Бланк заказа'!$W$548:$W$548</definedName>
    <definedName name="UnitOfMeasure273">'Бланк заказа'!$W$549:$W$549</definedName>
    <definedName name="UnitOfMeasure274">'Бланк заказа'!$W$550:$W$550</definedName>
    <definedName name="UnitOfMeasure275">'Бланк заказа'!$W$551:$W$551</definedName>
    <definedName name="UnitOfMeasure276">'Бланк заказа'!$W$555:$W$555</definedName>
    <definedName name="UnitOfMeasure277">'Бланк заказа'!$W$556:$W$556</definedName>
    <definedName name="UnitOfMeasure278">'Бланк заказа'!$W$557:$W$557</definedName>
    <definedName name="UnitOfMeasure279">'Бланк заказа'!$W$558:$W$558</definedName>
    <definedName name="UnitOfMeasure28">'Бланк заказа'!$W$73:$W$73</definedName>
    <definedName name="UnitOfMeasure280">'Бланк заказа'!$W$559:$W$559</definedName>
    <definedName name="UnitOfMeasure281">'Бланк заказа'!$W$560:$W$560</definedName>
    <definedName name="UnitOfMeasure282">'Бланк заказа'!$W$561:$W$561</definedName>
    <definedName name="UnitOfMeasure283">'Бланк заказа'!$W$565:$W$565</definedName>
    <definedName name="UnitOfMeasure284">'Бланк заказа'!$W$566:$W$566</definedName>
    <definedName name="UnitOfMeasure285">'Бланк заказа'!$W$567:$W$567</definedName>
    <definedName name="UnitOfMeasure286">'Бланк заказа'!$W$568:$W$568</definedName>
    <definedName name="UnitOfMeasure287">'Бланк заказа'!$W$569:$W$569</definedName>
    <definedName name="UnitOfMeasure288">'Бланк заказа'!$W$573:$W$573</definedName>
    <definedName name="UnitOfMeasure289">'Бланк заказа'!$W$574:$W$574</definedName>
    <definedName name="UnitOfMeasure29">'Бланк заказа'!$W$74:$W$74</definedName>
    <definedName name="UnitOfMeasure290">'Бланк заказа'!$W$575:$W$575</definedName>
    <definedName name="UnitOfMeasure291">'Бланк заказа'!$W$576:$W$576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295">'Бланк заказа'!$W$593:$W$593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заказа'!$W$26:$W$26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заказа'!$W$27:$W$27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заказа'!$W$135:$W$135</definedName>
    <definedName name="UnitOfMeasure64">'Бланк заказа'!$W$136:$W$136</definedName>
    <definedName name="UnitOfMeasure65">'Бланк заказа'!$W$140:$W$140</definedName>
    <definedName name="UnitOfMeasure66">'Бланк заказа'!$W$141:$W$141</definedName>
    <definedName name="UnitOfMeasure67">'Бланк заказа'!$W$145:$W$145</definedName>
    <definedName name="UnitOfMeasure68">'Бланк заказа'!$W$146:$W$146</definedName>
    <definedName name="UnitOfMeasure69">'Бланк заказа'!$W$151:$W$151</definedName>
    <definedName name="UnitOfMeasure7">'Бланк заказа'!$W$31:$W$31</definedName>
    <definedName name="UnitOfMeasure70">'Бланк заказа'!$W$155:$W$155</definedName>
    <definedName name="UnitOfMeasure71">'Бланк заказа'!$W$156:$W$156</definedName>
    <definedName name="UnitOfMeasure72">'Бланк заказа'!$W$157:$W$157</definedName>
    <definedName name="UnitOfMeasure73">'Бланк заказа'!$W$161:$W$161</definedName>
    <definedName name="UnitOfMeasure74">'Бланк заказа'!$W$167:$W$167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заказа'!$W$184:$W$184</definedName>
    <definedName name="UnitOfMeasure86">'Бланк заказа'!$W$185:$W$185</definedName>
    <definedName name="UnitOfMeasure87">'Бланк заказа'!$W$189:$W$189</definedName>
    <definedName name="UnitOfMeasure88">'Бланк заказа'!$W$194:$W$194</definedName>
    <definedName name="UnitOfMeasure89">'Бланк заказа'!$W$195:$W$195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5" i="2" l="1"/>
  <c r="X594" i="2"/>
  <c r="BO593" i="2"/>
  <c r="BM593" i="2"/>
  <c r="Y593" i="2"/>
  <c r="X591" i="2"/>
  <c r="X590" i="2"/>
  <c r="BO589" i="2"/>
  <c r="BM589" i="2"/>
  <c r="Y589" i="2"/>
  <c r="Y590" i="2" s="1"/>
  <c r="X587" i="2"/>
  <c r="Y586" i="2"/>
  <c r="X586" i="2"/>
  <c r="BP585" i="2"/>
  <c r="BO585" i="2"/>
  <c r="BN585" i="2"/>
  <c r="BM585" i="2"/>
  <c r="Z585" i="2"/>
  <c r="Z586" i="2" s="1"/>
  <c r="Y585" i="2"/>
  <c r="Y587" i="2" s="1"/>
  <c r="X583" i="2"/>
  <c r="X582" i="2"/>
  <c r="BO581" i="2"/>
  <c r="BM581" i="2"/>
  <c r="Y581" i="2"/>
  <c r="X578" i="2"/>
  <c r="X577" i="2"/>
  <c r="BO576" i="2"/>
  <c r="BM576" i="2"/>
  <c r="Y576" i="2"/>
  <c r="BN576" i="2" s="1"/>
  <c r="BO575" i="2"/>
  <c r="BM575" i="2"/>
  <c r="Y575" i="2"/>
  <c r="BP575" i="2" s="1"/>
  <c r="BO574" i="2"/>
  <c r="BM574" i="2"/>
  <c r="Y574" i="2"/>
  <c r="Z574" i="2" s="1"/>
  <c r="BO573" i="2"/>
  <c r="BM573" i="2"/>
  <c r="Y573" i="2"/>
  <c r="BN573" i="2" s="1"/>
  <c r="X571" i="2"/>
  <c r="X570" i="2"/>
  <c r="BO569" i="2"/>
  <c r="BM569" i="2"/>
  <c r="Z569" i="2"/>
  <c r="Y569" i="2"/>
  <c r="BN569" i="2" s="1"/>
  <c r="BP568" i="2"/>
  <c r="BO568" i="2"/>
  <c r="BM568" i="2"/>
  <c r="Y568" i="2"/>
  <c r="BN568" i="2" s="1"/>
  <c r="BO567" i="2"/>
  <c r="BM567" i="2"/>
  <c r="Y567" i="2"/>
  <c r="BP567" i="2" s="1"/>
  <c r="BO566" i="2"/>
  <c r="BM566" i="2"/>
  <c r="Z566" i="2"/>
  <c r="Y566" i="2"/>
  <c r="BN566" i="2" s="1"/>
  <c r="BP565" i="2"/>
  <c r="BO565" i="2"/>
  <c r="BM565" i="2"/>
  <c r="Y565" i="2"/>
  <c r="BN565" i="2" s="1"/>
  <c r="X563" i="2"/>
  <c r="X562" i="2"/>
  <c r="BO561" i="2"/>
  <c r="BM561" i="2"/>
  <c r="Z561" i="2"/>
  <c r="Y561" i="2"/>
  <c r="BP561" i="2" s="1"/>
  <c r="BO560" i="2"/>
  <c r="BM560" i="2"/>
  <c r="Y560" i="2"/>
  <c r="Z560" i="2" s="1"/>
  <c r="BP559" i="2"/>
  <c r="BO559" i="2"/>
  <c r="BM559" i="2"/>
  <c r="Y559" i="2"/>
  <c r="BO558" i="2"/>
  <c r="BM558" i="2"/>
  <c r="Y558" i="2"/>
  <c r="BO557" i="2"/>
  <c r="BM557" i="2"/>
  <c r="Y557" i="2"/>
  <c r="Z557" i="2" s="1"/>
  <c r="BO556" i="2"/>
  <c r="BM556" i="2"/>
  <c r="Z556" i="2"/>
  <c r="Y556" i="2"/>
  <c r="BN556" i="2" s="1"/>
  <c r="BO555" i="2"/>
  <c r="BM555" i="2"/>
  <c r="Z555" i="2"/>
  <c r="Y555" i="2"/>
  <c r="X553" i="2"/>
  <c r="X552" i="2"/>
  <c r="BO551" i="2"/>
  <c r="BM551" i="2"/>
  <c r="Y551" i="2"/>
  <c r="BP551" i="2" s="1"/>
  <c r="BO550" i="2"/>
  <c r="BM550" i="2"/>
  <c r="Y550" i="2"/>
  <c r="BO549" i="2"/>
  <c r="BM549" i="2"/>
  <c r="Y549" i="2"/>
  <c r="Z549" i="2" s="1"/>
  <c r="BO548" i="2"/>
  <c r="BM548" i="2"/>
  <c r="Y548" i="2"/>
  <c r="BP548" i="2" s="1"/>
  <c r="BO547" i="2"/>
  <c r="BM547" i="2"/>
  <c r="Y547" i="2"/>
  <c r="X545" i="2"/>
  <c r="X544" i="2"/>
  <c r="BO543" i="2"/>
  <c r="BM543" i="2"/>
  <c r="Y543" i="2"/>
  <c r="BO542" i="2"/>
  <c r="BM542" i="2"/>
  <c r="Y542" i="2"/>
  <c r="BO541" i="2"/>
  <c r="BM541" i="2"/>
  <c r="Y541" i="2"/>
  <c r="BO540" i="2"/>
  <c r="BM540" i="2"/>
  <c r="Y540" i="2"/>
  <c r="BO539" i="2"/>
  <c r="BM539" i="2"/>
  <c r="Y539" i="2"/>
  <c r="BO538" i="2"/>
  <c r="BM538" i="2"/>
  <c r="Y538" i="2"/>
  <c r="X534" i="2"/>
  <c r="X533" i="2"/>
  <c r="BO532" i="2"/>
  <c r="BM532" i="2"/>
  <c r="Y532" i="2"/>
  <c r="Y534" i="2" s="1"/>
  <c r="X530" i="2"/>
  <c r="X529" i="2"/>
  <c r="BO528" i="2"/>
  <c r="BM528" i="2"/>
  <c r="Y528" i="2"/>
  <c r="Z528" i="2" s="1"/>
  <c r="P528" i="2"/>
  <c r="BO527" i="2"/>
  <c r="BM527" i="2"/>
  <c r="Y527" i="2"/>
  <c r="BP527" i="2" s="1"/>
  <c r="P527" i="2"/>
  <c r="BO526" i="2"/>
  <c r="BM526" i="2"/>
  <c r="Y526" i="2"/>
  <c r="P526" i="2"/>
  <c r="X524" i="2"/>
  <c r="X523" i="2"/>
  <c r="BP522" i="2"/>
  <c r="BO522" i="2"/>
  <c r="BN522" i="2"/>
  <c r="BM522" i="2"/>
  <c r="Z522" i="2"/>
  <c r="Y522" i="2"/>
  <c r="P522" i="2"/>
  <c r="BO521" i="2"/>
  <c r="BM521" i="2"/>
  <c r="Y521" i="2"/>
  <c r="Z521" i="2" s="1"/>
  <c r="BO520" i="2"/>
  <c r="BM520" i="2"/>
  <c r="Y520" i="2"/>
  <c r="BP520" i="2" s="1"/>
  <c r="P520" i="2"/>
  <c r="BO519" i="2"/>
  <c r="BM519" i="2"/>
  <c r="Y519" i="2"/>
  <c r="BO518" i="2"/>
  <c r="BN518" i="2"/>
  <c r="BM518" i="2"/>
  <c r="Z518" i="2"/>
  <c r="Y518" i="2"/>
  <c r="BP518" i="2" s="1"/>
  <c r="P518" i="2"/>
  <c r="BO517" i="2"/>
  <c r="BM517" i="2"/>
  <c r="Y517" i="2"/>
  <c r="BP517" i="2" s="1"/>
  <c r="BP516" i="2"/>
  <c r="BO516" i="2"/>
  <c r="BM516" i="2"/>
  <c r="Y516" i="2"/>
  <c r="BO515" i="2"/>
  <c r="BM515" i="2"/>
  <c r="Z515" i="2"/>
  <c r="Y515" i="2"/>
  <c r="BN515" i="2" s="1"/>
  <c r="BO514" i="2"/>
  <c r="BM514" i="2"/>
  <c r="Y514" i="2"/>
  <c r="BO513" i="2"/>
  <c r="BM513" i="2"/>
  <c r="Z513" i="2"/>
  <c r="Y513" i="2"/>
  <c r="BN513" i="2" s="1"/>
  <c r="BO512" i="2"/>
  <c r="BM512" i="2"/>
  <c r="Y512" i="2"/>
  <c r="BP512" i="2" s="1"/>
  <c r="X510" i="2"/>
  <c r="X509" i="2"/>
  <c r="BO508" i="2"/>
  <c r="BM508" i="2"/>
  <c r="Y508" i="2"/>
  <c r="BO507" i="2"/>
  <c r="BM507" i="2"/>
  <c r="Y507" i="2"/>
  <c r="BO506" i="2"/>
  <c r="BM506" i="2"/>
  <c r="Y506" i="2"/>
  <c r="BO505" i="2"/>
  <c r="BM505" i="2"/>
  <c r="Y505" i="2"/>
  <c r="Z505" i="2" s="1"/>
  <c r="P505" i="2"/>
  <c r="X503" i="2"/>
  <c r="X502" i="2"/>
  <c r="BP501" i="2"/>
  <c r="BO501" i="2"/>
  <c r="BN501" i="2"/>
  <c r="BM501" i="2"/>
  <c r="Z501" i="2"/>
  <c r="Y501" i="2"/>
  <c r="P501" i="2"/>
  <c r="BO500" i="2"/>
  <c r="BM500" i="2"/>
  <c r="Z500" i="2"/>
  <c r="Y500" i="2"/>
  <c r="BN500" i="2" s="1"/>
  <c r="P500" i="2"/>
  <c r="BO499" i="2"/>
  <c r="BM499" i="2"/>
  <c r="Y499" i="2"/>
  <c r="Z499" i="2" s="1"/>
  <c r="P499" i="2"/>
  <c r="BO498" i="2"/>
  <c r="BM498" i="2"/>
  <c r="Y498" i="2"/>
  <c r="BP498" i="2" s="1"/>
  <c r="BO497" i="2"/>
  <c r="BN497" i="2"/>
  <c r="BM497" i="2"/>
  <c r="Z497" i="2"/>
  <c r="Y497" i="2"/>
  <c r="BP497" i="2" s="1"/>
  <c r="BO496" i="2"/>
  <c r="BM496" i="2"/>
  <c r="Z496" i="2"/>
  <c r="Y496" i="2"/>
  <c r="BP496" i="2" s="1"/>
  <c r="BO495" i="2"/>
  <c r="BM495" i="2"/>
  <c r="Y495" i="2"/>
  <c r="BP495" i="2" s="1"/>
  <c r="P495" i="2"/>
  <c r="BP494" i="2"/>
  <c r="BO494" i="2"/>
  <c r="BN494" i="2"/>
  <c r="BM494" i="2"/>
  <c r="Z494" i="2"/>
  <c r="Y494" i="2"/>
  <c r="P494" i="2"/>
  <c r="BO493" i="2"/>
  <c r="BM493" i="2"/>
  <c r="Y493" i="2"/>
  <c r="BP493" i="2" s="1"/>
  <c r="P493" i="2"/>
  <c r="BO492" i="2"/>
  <c r="BM492" i="2"/>
  <c r="Y492" i="2"/>
  <c r="BO491" i="2"/>
  <c r="BN491" i="2"/>
  <c r="BM491" i="2"/>
  <c r="Z491" i="2"/>
  <c r="Y491" i="2"/>
  <c r="BP491" i="2" s="1"/>
  <c r="P491" i="2"/>
  <c r="BO490" i="2"/>
  <c r="BM490" i="2"/>
  <c r="Y490" i="2"/>
  <c r="BP490" i="2" s="1"/>
  <c r="P490" i="2"/>
  <c r="BO489" i="2"/>
  <c r="BM489" i="2"/>
  <c r="Y489" i="2"/>
  <c r="Z489" i="2" s="1"/>
  <c r="P489" i="2"/>
  <c r="BO488" i="2"/>
  <c r="BM488" i="2"/>
  <c r="Y488" i="2"/>
  <c r="P488" i="2"/>
  <c r="BP487" i="2"/>
  <c r="BO487" i="2"/>
  <c r="BN487" i="2"/>
  <c r="BM487" i="2"/>
  <c r="Z487" i="2"/>
  <c r="Y487" i="2"/>
  <c r="P487" i="2"/>
  <c r="BO486" i="2"/>
  <c r="BM486" i="2"/>
  <c r="Y486" i="2"/>
  <c r="Z486" i="2" s="1"/>
  <c r="P486" i="2"/>
  <c r="X482" i="2"/>
  <c r="X481" i="2"/>
  <c r="BO480" i="2"/>
  <c r="BM480" i="2"/>
  <c r="Y480" i="2"/>
  <c r="P480" i="2"/>
  <c r="X478" i="2"/>
  <c r="X477" i="2"/>
  <c r="BO476" i="2"/>
  <c r="BM476" i="2"/>
  <c r="Y476" i="2"/>
  <c r="Y477" i="2" s="1"/>
  <c r="P476" i="2"/>
  <c r="X473" i="2"/>
  <c r="X472" i="2"/>
  <c r="BO471" i="2"/>
  <c r="BM471" i="2"/>
  <c r="Y471" i="2"/>
  <c r="Z471" i="2" s="1"/>
  <c r="BO470" i="2"/>
  <c r="BM470" i="2"/>
  <c r="Y470" i="2"/>
  <c r="BP470" i="2" s="1"/>
  <c r="P470" i="2"/>
  <c r="X467" i="2"/>
  <c r="X466" i="2"/>
  <c r="BO465" i="2"/>
  <c r="BM465" i="2"/>
  <c r="Y465" i="2"/>
  <c r="Z465" i="2" s="1"/>
  <c r="P465" i="2"/>
  <c r="BO464" i="2"/>
  <c r="BM464" i="2"/>
  <c r="Y464" i="2"/>
  <c r="BO463" i="2"/>
  <c r="BM463" i="2"/>
  <c r="Y463" i="2"/>
  <c r="P463" i="2"/>
  <c r="BO462" i="2"/>
  <c r="BM462" i="2"/>
  <c r="Z462" i="2"/>
  <c r="Y462" i="2"/>
  <c r="BN462" i="2" s="1"/>
  <c r="X460" i="2"/>
  <c r="X459" i="2"/>
  <c r="BO458" i="2"/>
  <c r="BM458" i="2"/>
  <c r="Z458" i="2"/>
  <c r="Z459" i="2" s="1"/>
  <c r="Y458" i="2"/>
  <c r="P458" i="2"/>
  <c r="BO457" i="2"/>
  <c r="BM457" i="2"/>
  <c r="Z457" i="2"/>
  <c r="Y457" i="2"/>
  <c r="BN457" i="2" s="1"/>
  <c r="P457" i="2"/>
  <c r="X454" i="2"/>
  <c r="X453" i="2"/>
  <c r="BO452" i="2"/>
  <c r="BM452" i="2"/>
  <c r="Z452" i="2"/>
  <c r="Y452" i="2"/>
  <c r="BN452" i="2" s="1"/>
  <c r="P452" i="2"/>
  <c r="BO451" i="2"/>
  <c r="BM451" i="2"/>
  <c r="Y451" i="2"/>
  <c r="Z451" i="2" s="1"/>
  <c r="Z453" i="2" s="1"/>
  <c r="P451" i="2"/>
  <c r="X449" i="2"/>
  <c r="X448" i="2"/>
  <c r="BO447" i="2"/>
  <c r="BM447" i="2"/>
  <c r="Y447" i="2"/>
  <c r="Z447" i="2" s="1"/>
  <c r="P447" i="2"/>
  <c r="BO446" i="2"/>
  <c r="BM446" i="2"/>
  <c r="Z446" i="2"/>
  <c r="Y446" i="2"/>
  <c r="BP446" i="2" s="1"/>
  <c r="P446" i="2"/>
  <c r="BO445" i="2"/>
  <c r="BM445" i="2"/>
  <c r="Y445" i="2"/>
  <c r="P445" i="2"/>
  <c r="BO444" i="2"/>
  <c r="BM444" i="2"/>
  <c r="Y444" i="2"/>
  <c r="Z444" i="2" s="1"/>
  <c r="BO443" i="2"/>
  <c r="BM443" i="2"/>
  <c r="Y443" i="2"/>
  <c r="BP443" i="2" s="1"/>
  <c r="P443" i="2"/>
  <c r="BO442" i="2"/>
  <c r="BM442" i="2"/>
  <c r="Y442" i="2"/>
  <c r="P442" i="2"/>
  <c r="BP441" i="2"/>
  <c r="BO441" i="2"/>
  <c r="BM441" i="2"/>
  <c r="Y441" i="2"/>
  <c r="P441" i="2"/>
  <c r="BO440" i="2"/>
  <c r="BM440" i="2"/>
  <c r="Y440" i="2"/>
  <c r="BP440" i="2" s="1"/>
  <c r="BO439" i="2"/>
  <c r="BM439" i="2"/>
  <c r="Y439" i="2"/>
  <c r="Z439" i="2" s="1"/>
  <c r="BO438" i="2"/>
  <c r="BM438" i="2"/>
  <c r="Y438" i="2"/>
  <c r="BN438" i="2" s="1"/>
  <c r="BO437" i="2"/>
  <c r="BM437" i="2"/>
  <c r="Y437" i="2"/>
  <c r="BP437" i="2" s="1"/>
  <c r="BO436" i="2"/>
  <c r="BM436" i="2"/>
  <c r="Y436" i="2"/>
  <c r="BP436" i="2" s="1"/>
  <c r="X432" i="2"/>
  <c r="X431" i="2"/>
  <c r="BO430" i="2"/>
  <c r="BM430" i="2"/>
  <c r="Y430" i="2"/>
  <c r="Y431" i="2" s="1"/>
  <c r="X428" i="2"/>
  <c r="X427" i="2"/>
  <c r="BO426" i="2"/>
  <c r="BN426" i="2"/>
  <c r="BM426" i="2"/>
  <c r="Z426" i="2"/>
  <c r="Y426" i="2"/>
  <c r="BP426" i="2" s="1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P423" i="2"/>
  <c r="X421" i="2"/>
  <c r="X420" i="2"/>
  <c r="BO419" i="2"/>
  <c r="BN419" i="2"/>
  <c r="BM419" i="2"/>
  <c r="Z419" i="2"/>
  <c r="Z420" i="2" s="1"/>
  <c r="Y419" i="2"/>
  <c r="Y421" i="2" s="1"/>
  <c r="P419" i="2"/>
  <c r="X417" i="2"/>
  <c r="X416" i="2"/>
  <c r="BO415" i="2"/>
  <c r="BM415" i="2"/>
  <c r="Y415" i="2"/>
  <c r="P415" i="2"/>
  <c r="BO414" i="2"/>
  <c r="BM414" i="2"/>
  <c r="Y414" i="2"/>
  <c r="P414" i="2"/>
  <c r="BO413" i="2"/>
  <c r="BM413" i="2"/>
  <c r="Y413" i="2"/>
  <c r="P413" i="2"/>
  <c r="BO412" i="2"/>
  <c r="BM412" i="2"/>
  <c r="Z412" i="2"/>
  <c r="Y412" i="2"/>
  <c r="P412" i="2"/>
  <c r="BO411" i="2"/>
  <c r="BM411" i="2"/>
  <c r="Z411" i="2"/>
  <c r="Y411" i="2"/>
  <c r="BN411" i="2" s="1"/>
  <c r="P411" i="2"/>
  <c r="X408" i="2"/>
  <c r="X407" i="2"/>
  <c r="BO406" i="2"/>
  <c r="BM406" i="2"/>
  <c r="Y406" i="2"/>
  <c r="X404" i="2"/>
  <c r="X403" i="2"/>
  <c r="BP402" i="2"/>
  <c r="BO402" i="2"/>
  <c r="BN402" i="2"/>
  <c r="BM402" i="2"/>
  <c r="Z402" i="2"/>
  <c r="Y402" i="2"/>
  <c r="BO401" i="2"/>
  <c r="BM401" i="2"/>
  <c r="Y401" i="2"/>
  <c r="Y404" i="2" s="1"/>
  <c r="X399" i="2"/>
  <c r="X398" i="2"/>
  <c r="BO397" i="2"/>
  <c r="BN397" i="2"/>
  <c r="BM397" i="2"/>
  <c r="Z397" i="2"/>
  <c r="Y397" i="2"/>
  <c r="BP397" i="2" s="1"/>
  <c r="P397" i="2"/>
  <c r="BO396" i="2"/>
  <c r="BM396" i="2"/>
  <c r="Y396" i="2"/>
  <c r="BN396" i="2" s="1"/>
  <c r="P396" i="2"/>
  <c r="X394" i="2"/>
  <c r="X393" i="2"/>
  <c r="BP392" i="2"/>
  <c r="BO392" i="2"/>
  <c r="BN392" i="2"/>
  <c r="BM392" i="2"/>
  <c r="Z392" i="2"/>
  <c r="Y392" i="2"/>
  <c r="P392" i="2"/>
  <c r="BO391" i="2"/>
  <c r="BM391" i="2"/>
  <c r="Z391" i="2"/>
  <c r="Y391" i="2"/>
  <c r="BN391" i="2" s="1"/>
  <c r="P391" i="2"/>
  <c r="BO390" i="2"/>
  <c r="BM390" i="2"/>
  <c r="Y390" i="2"/>
  <c r="BN390" i="2" s="1"/>
  <c r="P390" i="2"/>
  <c r="BO389" i="2"/>
  <c r="BM389" i="2"/>
  <c r="Y389" i="2"/>
  <c r="P389" i="2"/>
  <c r="BO388" i="2"/>
  <c r="BM388" i="2"/>
  <c r="Y388" i="2"/>
  <c r="P388" i="2"/>
  <c r="BO387" i="2"/>
  <c r="BN387" i="2"/>
  <c r="BM387" i="2"/>
  <c r="Z387" i="2"/>
  <c r="Y387" i="2"/>
  <c r="BP387" i="2" s="1"/>
  <c r="P387" i="2"/>
  <c r="BO386" i="2"/>
  <c r="BM386" i="2"/>
  <c r="Y386" i="2"/>
  <c r="BP386" i="2" s="1"/>
  <c r="P386" i="2"/>
  <c r="BO385" i="2"/>
  <c r="BM385" i="2"/>
  <c r="Z385" i="2"/>
  <c r="Y385" i="2"/>
  <c r="BN385" i="2" s="1"/>
  <c r="P385" i="2"/>
  <c r="BO384" i="2"/>
  <c r="BM384" i="2"/>
  <c r="Y384" i="2"/>
  <c r="P384" i="2"/>
  <c r="BO383" i="2"/>
  <c r="BN383" i="2"/>
  <c r="BM383" i="2"/>
  <c r="Z383" i="2"/>
  <c r="Y383" i="2"/>
  <c r="P383" i="2"/>
  <c r="X379" i="2"/>
  <c r="X378" i="2"/>
  <c r="BO377" i="2"/>
  <c r="BM377" i="2"/>
  <c r="Y377" i="2"/>
  <c r="P377" i="2"/>
  <c r="BO376" i="2"/>
  <c r="BM376" i="2"/>
  <c r="Y376" i="2"/>
  <c r="BP376" i="2" s="1"/>
  <c r="P376" i="2"/>
  <c r="BO375" i="2"/>
  <c r="BM375" i="2"/>
  <c r="Y375" i="2"/>
  <c r="BP375" i="2" s="1"/>
  <c r="P375" i="2"/>
  <c r="Y373" i="2"/>
  <c r="X373" i="2"/>
  <c r="X372" i="2"/>
  <c r="BO371" i="2"/>
  <c r="BM371" i="2"/>
  <c r="Y371" i="2"/>
  <c r="Z371" i="2" s="1"/>
  <c r="Z372" i="2" s="1"/>
  <c r="P371" i="2"/>
  <c r="X368" i="2"/>
  <c r="X367" i="2"/>
  <c r="BO366" i="2"/>
  <c r="BM366" i="2"/>
  <c r="Y366" i="2"/>
  <c r="P366" i="2"/>
  <c r="BO365" i="2"/>
  <c r="BN365" i="2"/>
  <c r="BM365" i="2"/>
  <c r="Z365" i="2"/>
  <c r="Y365" i="2"/>
  <c r="BP365" i="2" s="1"/>
  <c r="P365" i="2"/>
  <c r="BO364" i="2"/>
  <c r="BM364" i="2"/>
  <c r="Y364" i="2"/>
  <c r="Y368" i="2" s="1"/>
  <c r="P364" i="2"/>
  <c r="X362" i="2"/>
  <c r="X361" i="2"/>
  <c r="BO360" i="2"/>
  <c r="BM360" i="2"/>
  <c r="Y360" i="2"/>
  <c r="BN360" i="2" s="1"/>
  <c r="P360" i="2"/>
  <c r="BO359" i="2"/>
  <c r="BM359" i="2"/>
  <c r="Y359" i="2"/>
  <c r="P359" i="2"/>
  <c r="BO358" i="2"/>
  <c r="BM358" i="2"/>
  <c r="Y358" i="2"/>
  <c r="BP358" i="2" s="1"/>
  <c r="BO357" i="2"/>
  <c r="BM357" i="2"/>
  <c r="Y357" i="2"/>
  <c r="BP357" i="2" s="1"/>
  <c r="X355" i="2"/>
  <c r="X354" i="2"/>
  <c r="BO353" i="2"/>
  <c r="BM353" i="2"/>
  <c r="Y353" i="2"/>
  <c r="BN353" i="2" s="1"/>
  <c r="P353" i="2"/>
  <c r="BO352" i="2"/>
  <c r="BM352" i="2"/>
  <c r="Z352" i="2"/>
  <c r="Y352" i="2"/>
  <c r="BP352" i="2" s="1"/>
  <c r="P352" i="2"/>
  <c r="BO351" i="2"/>
  <c r="BM351" i="2"/>
  <c r="Y351" i="2"/>
  <c r="BP351" i="2" s="1"/>
  <c r="P351" i="2"/>
  <c r="X349" i="2"/>
  <c r="X348" i="2"/>
  <c r="BO347" i="2"/>
  <c r="BM347" i="2"/>
  <c r="Y347" i="2"/>
  <c r="BP347" i="2" s="1"/>
  <c r="P347" i="2"/>
  <c r="BO346" i="2"/>
  <c r="BM346" i="2"/>
  <c r="Y346" i="2"/>
  <c r="BN346" i="2" s="1"/>
  <c r="P346" i="2"/>
  <c r="BO345" i="2"/>
  <c r="BM345" i="2"/>
  <c r="Z345" i="2"/>
  <c r="Y345" i="2"/>
  <c r="BP345" i="2" s="1"/>
  <c r="P345" i="2"/>
  <c r="BO344" i="2"/>
  <c r="BM344" i="2"/>
  <c r="Y344" i="2"/>
  <c r="BP344" i="2" s="1"/>
  <c r="P344" i="2"/>
  <c r="BO343" i="2"/>
  <c r="BM343" i="2"/>
  <c r="Y343" i="2"/>
  <c r="BN343" i="2" s="1"/>
  <c r="P343" i="2"/>
  <c r="X341" i="2"/>
  <c r="X340" i="2"/>
  <c r="BO339" i="2"/>
  <c r="BM339" i="2"/>
  <c r="Y339" i="2"/>
  <c r="P339" i="2"/>
  <c r="BO338" i="2"/>
  <c r="BM338" i="2"/>
  <c r="Y338" i="2"/>
  <c r="BP338" i="2" s="1"/>
  <c r="P338" i="2"/>
  <c r="BO337" i="2"/>
  <c r="BM337" i="2"/>
  <c r="Y337" i="2"/>
  <c r="BP337" i="2" s="1"/>
  <c r="P337" i="2"/>
  <c r="BO336" i="2"/>
  <c r="BM336" i="2"/>
  <c r="Y336" i="2"/>
  <c r="BN336" i="2" s="1"/>
  <c r="P336" i="2"/>
  <c r="X334" i="2"/>
  <c r="X333" i="2"/>
  <c r="BO332" i="2"/>
  <c r="BN332" i="2"/>
  <c r="BM332" i="2"/>
  <c r="Z332" i="2"/>
  <c r="Y332" i="2"/>
  <c r="BP332" i="2" s="1"/>
  <c r="P332" i="2"/>
  <c r="BO331" i="2"/>
  <c r="BM331" i="2"/>
  <c r="Y331" i="2"/>
  <c r="BP331" i="2" s="1"/>
  <c r="P331" i="2"/>
  <c r="BO330" i="2"/>
  <c r="BM330" i="2"/>
  <c r="Y330" i="2"/>
  <c r="BN330" i="2" s="1"/>
  <c r="P330" i="2"/>
  <c r="BO329" i="2"/>
  <c r="BM329" i="2"/>
  <c r="Y329" i="2"/>
  <c r="P329" i="2"/>
  <c r="BO328" i="2"/>
  <c r="BM328" i="2"/>
  <c r="Y328" i="2"/>
  <c r="BP328" i="2" s="1"/>
  <c r="P328" i="2"/>
  <c r="BO327" i="2"/>
  <c r="BM327" i="2"/>
  <c r="Y327" i="2"/>
  <c r="Y333" i="2" s="1"/>
  <c r="P327" i="2"/>
  <c r="X324" i="2"/>
  <c r="X323" i="2"/>
  <c r="BO322" i="2"/>
  <c r="BM322" i="2"/>
  <c r="Y322" i="2"/>
  <c r="T606" i="2" s="1"/>
  <c r="P322" i="2"/>
  <c r="X319" i="2"/>
  <c r="X318" i="2"/>
  <c r="BO317" i="2"/>
  <c r="BN317" i="2"/>
  <c r="BM317" i="2"/>
  <c r="Z317" i="2"/>
  <c r="Y317" i="2"/>
  <c r="BP317" i="2" s="1"/>
  <c r="P317" i="2"/>
  <c r="BO316" i="2"/>
  <c r="BM316" i="2"/>
  <c r="Y316" i="2"/>
  <c r="Z316" i="2" s="1"/>
  <c r="Z318" i="2" s="1"/>
  <c r="P316" i="2"/>
  <c r="X314" i="2"/>
  <c r="X313" i="2"/>
  <c r="BO312" i="2"/>
  <c r="BM312" i="2"/>
  <c r="Y312" i="2"/>
  <c r="P312" i="2"/>
  <c r="X309" i="2"/>
  <c r="X308" i="2"/>
  <c r="BO307" i="2"/>
  <c r="BN307" i="2"/>
  <c r="BM307" i="2"/>
  <c r="Z307" i="2"/>
  <c r="Z308" i="2" s="1"/>
  <c r="Y307" i="2"/>
  <c r="Y308" i="2" s="1"/>
  <c r="P307" i="2"/>
  <c r="X304" i="2"/>
  <c r="X303" i="2"/>
  <c r="BO302" i="2"/>
  <c r="BM302" i="2"/>
  <c r="Y302" i="2"/>
  <c r="Z302" i="2" s="1"/>
  <c r="Z303" i="2" s="1"/>
  <c r="P302" i="2"/>
  <c r="X300" i="2"/>
  <c r="X299" i="2"/>
  <c r="BO298" i="2"/>
  <c r="BM298" i="2"/>
  <c r="Y298" i="2"/>
  <c r="P298" i="2"/>
  <c r="X296" i="2"/>
  <c r="X295" i="2"/>
  <c r="BO294" i="2"/>
  <c r="BM294" i="2"/>
  <c r="Y294" i="2"/>
  <c r="Y295" i="2" s="1"/>
  <c r="P294" i="2"/>
  <c r="X291" i="2"/>
  <c r="X290" i="2"/>
  <c r="BO289" i="2"/>
  <c r="BM289" i="2"/>
  <c r="Y289" i="2"/>
  <c r="Z289" i="2" s="1"/>
  <c r="P289" i="2"/>
  <c r="BO288" i="2"/>
  <c r="BM288" i="2"/>
  <c r="Y288" i="2"/>
  <c r="BP288" i="2" s="1"/>
  <c r="P288" i="2"/>
  <c r="BO287" i="2"/>
  <c r="BM287" i="2"/>
  <c r="Y287" i="2"/>
  <c r="BN287" i="2" s="1"/>
  <c r="P287" i="2"/>
  <c r="BO286" i="2"/>
  <c r="BM286" i="2"/>
  <c r="Y286" i="2"/>
  <c r="BN286" i="2" s="1"/>
  <c r="P286" i="2"/>
  <c r="BO285" i="2"/>
  <c r="BM285" i="2"/>
  <c r="Y285" i="2"/>
  <c r="P285" i="2"/>
  <c r="X282" i="2"/>
  <c r="X281" i="2"/>
  <c r="BO280" i="2"/>
  <c r="BM280" i="2"/>
  <c r="Y280" i="2"/>
  <c r="BP280" i="2" s="1"/>
  <c r="BO279" i="2"/>
  <c r="BM279" i="2"/>
  <c r="Y279" i="2"/>
  <c r="P279" i="2"/>
  <c r="BO278" i="2"/>
  <c r="BM278" i="2"/>
  <c r="Y278" i="2"/>
  <c r="BP278" i="2" s="1"/>
  <c r="P278" i="2"/>
  <c r="BO277" i="2"/>
  <c r="BM277" i="2"/>
  <c r="Y277" i="2"/>
  <c r="BP277" i="2" s="1"/>
  <c r="P277" i="2"/>
  <c r="Y274" i="2"/>
  <c r="X274" i="2"/>
  <c r="X273" i="2"/>
  <c r="BO272" i="2"/>
  <c r="BM272" i="2"/>
  <c r="Y272" i="2"/>
  <c r="Z272" i="2" s="1"/>
  <c r="Z273" i="2" s="1"/>
  <c r="P272" i="2"/>
  <c r="X269" i="2"/>
  <c r="X268" i="2"/>
  <c r="BO267" i="2"/>
  <c r="BM267" i="2"/>
  <c r="Y267" i="2"/>
  <c r="P267" i="2"/>
  <c r="BO266" i="2"/>
  <c r="BN266" i="2"/>
  <c r="BM266" i="2"/>
  <c r="Z266" i="2"/>
  <c r="Y266" i="2"/>
  <c r="BP266" i="2" s="1"/>
  <c r="P266" i="2"/>
  <c r="BO265" i="2"/>
  <c r="BM265" i="2"/>
  <c r="Y265" i="2"/>
  <c r="BP265" i="2" s="1"/>
  <c r="P265" i="2"/>
  <c r="BO264" i="2"/>
  <c r="BM264" i="2"/>
  <c r="Y264" i="2"/>
  <c r="P264" i="2"/>
  <c r="BO263" i="2"/>
  <c r="BM263" i="2"/>
  <c r="Y263" i="2"/>
  <c r="BP263" i="2" s="1"/>
  <c r="P263" i="2"/>
  <c r="BP262" i="2"/>
  <c r="BO262" i="2"/>
  <c r="BN262" i="2"/>
  <c r="BM262" i="2"/>
  <c r="Z262" i="2"/>
  <c r="Y262" i="2"/>
  <c r="P262" i="2"/>
  <c r="X259" i="2"/>
  <c r="X258" i="2"/>
  <c r="BO257" i="2"/>
  <c r="BM257" i="2"/>
  <c r="Y257" i="2"/>
  <c r="BP257" i="2" s="1"/>
  <c r="BO256" i="2"/>
  <c r="BM256" i="2"/>
  <c r="Y256" i="2"/>
  <c r="BP256" i="2" s="1"/>
  <c r="BO255" i="2"/>
  <c r="BM255" i="2"/>
  <c r="Y255" i="2"/>
  <c r="BP255" i="2" s="1"/>
  <c r="BO254" i="2"/>
  <c r="BM254" i="2"/>
  <c r="Y254" i="2"/>
  <c r="BP254" i="2" s="1"/>
  <c r="BP253" i="2"/>
  <c r="BO253" i="2"/>
  <c r="BN253" i="2"/>
  <c r="BM253" i="2"/>
  <c r="Z253" i="2"/>
  <c r="Y253" i="2"/>
  <c r="Y259" i="2" s="1"/>
  <c r="Y251" i="2"/>
  <c r="X251" i="2"/>
  <c r="Y250" i="2"/>
  <c r="X250" i="2"/>
  <c r="BO249" i="2"/>
  <c r="BM249" i="2"/>
  <c r="Z249" i="2"/>
  <c r="Z250" i="2" s="1"/>
  <c r="Y249" i="2"/>
  <c r="BP249" i="2" s="1"/>
  <c r="X247" i="2"/>
  <c r="X246" i="2"/>
  <c r="BO245" i="2"/>
  <c r="BM245" i="2"/>
  <c r="Y245" i="2"/>
  <c r="P245" i="2"/>
  <c r="BO244" i="2"/>
  <c r="BM244" i="2"/>
  <c r="Z244" i="2"/>
  <c r="Y244" i="2"/>
  <c r="BP244" i="2" s="1"/>
  <c r="X242" i="2"/>
  <c r="X241" i="2"/>
  <c r="BO240" i="2"/>
  <c r="BM240" i="2"/>
  <c r="Y240" i="2"/>
  <c r="Z240" i="2" s="1"/>
  <c r="P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Z237" i="2" s="1"/>
  <c r="P237" i="2"/>
  <c r="BO236" i="2"/>
  <c r="BM236" i="2"/>
  <c r="Y236" i="2"/>
  <c r="BP236" i="2" s="1"/>
  <c r="P236" i="2"/>
  <c r="BO235" i="2"/>
  <c r="BM235" i="2"/>
  <c r="Y235" i="2"/>
  <c r="BN235" i="2" s="1"/>
  <c r="P235" i="2"/>
  <c r="BO234" i="2"/>
  <c r="BM234" i="2"/>
  <c r="Y234" i="2"/>
  <c r="BN234" i="2" s="1"/>
  <c r="P234" i="2"/>
  <c r="BO233" i="2"/>
  <c r="BM233" i="2"/>
  <c r="Y233" i="2"/>
  <c r="P233" i="2"/>
  <c r="X230" i="2"/>
  <c r="X229" i="2"/>
  <c r="BO228" i="2"/>
  <c r="BM228" i="2"/>
  <c r="Y228" i="2"/>
  <c r="BP228" i="2" s="1"/>
  <c r="P228" i="2"/>
  <c r="BO227" i="2"/>
  <c r="BN227" i="2"/>
  <c r="BM227" i="2"/>
  <c r="Z227" i="2"/>
  <c r="Y227" i="2"/>
  <c r="Y230" i="2" s="1"/>
  <c r="P227" i="2"/>
  <c r="X225" i="2"/>
  <c r="X224" i="2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P220" i="2"/>
  <c r="BP219" i="2"/>
  <c r="BO219" i="2"/>
  <c r="BM219" i="2"/>
  <c r="Y219" i="2"/>
  <c r="Z219" i="2" s="1"/>
  <c r="P219" i="2"/>
  <c r="BO218" i="2"/>
  <c r="BM218" i="2"/>
  <c r="Y218" i="2"/>
  <c r="BP218" i="2" s="1"/>
  <c r="P218" i="2"/>
  <c r="BO217" i="2"/>
  <c r="BM217" i="2"/>
  <c r="Z217" i="2"/>
  <c r="Y217" i="2"/>
  <c r="BP217" i="2" s="1"/>
  <c r="P217" i="2"/>
  <c r="BO216" i="2"/>
  <c r="BM216" i="2"/>
  <c r="Y216" i="2"/>
  <c r="Z216" i="2" s="1"/>
  <c r="P216" i="2"/>
  <c r="BO215" i="2"/>
  <c r="BM215" i="2"/>
  <c r="Y215" i="2"/>
  <c r="BP215" i="2" s="1"/>
  <c r="P215" i="2"/>
  <c r="X213" i="2"/>
  <c r="X212" i="2"/>
  <c r="BO211" i="2"/>
  <c r="BN211" i="2"/>
  <c r="BM211" i="2"/>
  <c r="Z211" i="2"/>
  <c r="Y211" i="2"/>
  <c r="BP211" i="2" s="1"/>
  <c r="P211" i="2"/>
  <c r="BO210" i="2"/>
  <c r="BM210" i="2"/>
  <c r="Y210" i="2"/>
  <c r="P210" i="2"/>
  <c r="BO209" i="2"/>
  <c r="BM209" i="2"/>
  <c r="Y209" i="2"/>
  <c r="Z209" i="2" s="1"/>
  <c r="P209" i="2"/>
  <c r="BO208" i="2"/>
  <c r="BM208" i="2"/>
  <c r="Z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Z206" i="2" s="1"/>
  <c r="P206" i="2"/>
  <c r="BP205" i="2"/>
  <c r="BO205" i="2"/>
  <c r="BN205" i="2"/>
  <c r="BM205" i="2"/>
  <c r="Z205" i="2"/>
  <c r="Y205" i="2"/>
  <c r="P205" i="2"/>
  <c r="BO204" i="2"/>
  <c r="BM204" i="2"/>
  <c r="Y204" i="2"/>
  <c r="Y212" i="2" s="1"/>
  <c r="P204" i="2"/>
  <c r="X202" i="2"/>
  <c r="X201" i="2"/>
  <c r="BO200" i="2"/>
  <c r="BM200" i="2"/>
  <c r="Y200" i="2"/>
  <c r="P200" i="2"/>
  <c r="BP199" i="2"/>
  <c r="BO199" i="2"/>
  <c r="BM199" i="2"/>
  <c r="Y199" i="2"/>
  <c r="P199" i="2"/>
  <c r="X197" i="2"/>
  <c r="X196" i="2"/>
  <c r="BO195" i="2"/>
  <c r="BM195" i="2"/>
  <c r="Y195" i="2"/>
  <c r="Z195" i="2" s="1"/>
  <c r="P195" i="2"/>
  <c r="BO194" i="2"/>
  <c r="BM194" i="2"/>
  <c r="Y194" i="2"/>
  <c r="Y197" i="2" s="1"/>
  <c r="P194" i="2"/>
  <c r="X191" i="2"/>
  <c r="X190" i="2"/>
  <c r="BO189" i="2"/>
  <c r="BM189" i="2"/>
  <c r="Z189" i="2"/>
  <c r="Z190" i="2" s="1"/>
  <c r="Y189" i="2"/>
  <c r="X187" i="2"/>
  <c r="X186" i="2"/>
  <c r="BO185" i="2"/>
  <c r="BM185" i="2"/>
  <c r="Y185" i="2"/>
  <c r="BN185" i="2" s="1"/>
  <c r="BO184" i="2"/>
  <c r="BM184" i="2"/>
  <c r="Y184" i="2"/>
  <c r="Z184" i="2" s="1"/>
  <c r="BO183" i="2"/>
  <c r="BM183" i="2"/>
  <c r="Y183" i="2"/>
  <c r="BP183" i="2" s="1"/>
  <c r="X181" i="2"/>
  <c r="X180" i="2"/>
  <c r="BO179" i="2"/>
  <c r="BM179" i="2"/>
  <c r="Y179" i="2"/>
  <c r="P179" i="2"/>
  <c r="BO178" i="2"/>
  <c r="BM178" i="2"/>
  <c r="Y178" i="2"/>
  <c r="Z178" i="2" s="1"/>
  <c r="P178" i="2"/>
  <c r="BO177" i="2"/>
  <c r="BM177" i="2"/>
  <c r="Y177" i="2"/>
  <c r="BP177" i="2" s="1"/>
  <c r="P177" i="2"/>
  <c r="BP176" i="2"/>
  <c r="BO176" i="2"/>
  <c r="BN176" i="2"/>
  <c r="BM176" i="2"/>
  <c r="Z176" i="2"/>
  <c r="Y176" i="2"/>
  <c r="BP175" i="2"/>
  <c r="BO175" i="2"/>
  <c r="BN175" i="2"/>
  <c r="BM175" i="2"/>
  <c r="Z175" i="2"/>
  <c r="Y175" i="2"/>
  <c r="P175" i="2"/>
  <c r="BO174" i="2"/>
  <c r="BM174" i="2"/>
  <c r="Y174" i="2"/>
  <c r="BP174" i="2" s="1"/>
  <c r="P174" i="2"/>
  <c r="BO173" i="2"/>
  <c r="BM173" i="2"/>
  <c r="Y173" i="2"/>
  <c r="BP173" i="2" s="1"/>
  <c r="P173" i="2"/>
  <c r="BP172" i="2"/>
  <c r="BO172" i="2"/>
  <c r="BM172" i="2"/>
  <c r="Y172" i="2"/>
  <c r="BN172" i="2" s="1"/>
  <c r="P172" i="2"/>
  <c r="BO171" i="2"/>
  <c r="BN171" i="2"/>
  <c r="BM171" i="2"/>
  <c r="Z171" i="2"/>
  <c r="Y171" i="2"/>
  <c r="P171" i="2"/>
  <c r="X169" i="2"/>
  <c r="X168" i="2"/>
  <c r="BO167" i="2"/>
  <c r="BM167" i="2"/>
  <c r="Y167" i="2"/>
  <c r="P167" i="2"/>
  <c r="X163" i="2"/>
  <c r="X162" i="2"/>
  <c r="BO161" i="2"/>
  <c r="BM161" i="2"/>
  <c r="Y161" i="2"/>
  <c r="BN161" i="2" s="1"/>
  <c r="P161" i="2"/>
  <c r="X159" i="2"/>
  <c r="X158" i="2"/>
  <c r="BO157" i="2"/>
  <c r="BM157" i="2"/>
  <c r="Y157" i="2"/>
  <c r="BP157" i="2" s="1"/>
  <c r="P157" i="2"/>
  <c r="BO156" i="2"/>
  <c r="BN156" i="2"/>
  <c r="BM156" i="2"/>
  <c r="Z156" i="2"/>
  <c r="Y156" i="2"/>
  <c r="BP156" i="2" s="1"/>
  <c r="P156" i="2"/>
  <c r="BO155" i="2"/>
  <c r="BM155" i="2"/>
  <c r="Y155" i="2"/>
  <c r="Y159" i="2" s="1"/>
  <c r="P155" i="2"/>
  <c r="X153" i="2"/>
  <c r="X152" i="2"/>
  <c r="BO151" i="2"/>
  <c r="BM151" i="2"/>
  <c r="Y151" i="2"/>
  <c r="Y153" i="2" s="1"/>
  <c r="P151" i="2"/>
  <c r="X148" i="2"/>
  <c r="X147" i="2"/>
  <c r="BO146" i="2"/>
  <c r="BM146" i="2"/>
  <c r="Y146" i="2"/>
  <c r="BP146" i="2" s="1"/>
  <c r="P146" i="2"/>
  <c r="BO145" i="2"/>
  <c r="BM145" i="2"/>
  <c r="Y145" i="2"/>
  <c r="Z145" i="2" s="1"/>
  <c r="P145" i="2"/>
  <c r="X143" i="2"/>
  <c r="X142" i="2"/>
  <c r="BO141" i="2"/>
  <c r="BM141" i="2"/>
  <c r="Y141" i="2"/>
  <c r="P141" i="2"/>
  <c r="BO140" i="2"/>
  <c r="BM140" i="2"/>
  <c r="Y140" i="2"/>
  <c r="BN140" i="2" s="1"/>
  <c r="P140" i="2"/>
  <c r="X138" i="2"/>
  <c r="X137" i="2"/>
  <c r="BO136" i="2"/>
  <c r="BM136" i="2"/>
  <c r="Y136" i="2"/>
  <c r="P136" i="2"/>
  <c r="BO135" i="2"/>
  <c r="BM135" i="2"/>
  <c r="Y135" i="2"/>
  <c r="BN135" i="2" s="1"/>
  <c r="P135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X127" i="2"/>
  <c r="X126" i="2"/>
  <c r="BO125" i="2"/>
  <c r="BM125" i="2"/>
  <c r="Y125" i="2"/>
  <c r="Z125" i="2" s="1"/>
  <c r="P125" i="2"/>
  <c r="BO124" i="2"/>
  <c r="BM124" i="2"/>
  <c r="Y124" i="2"/>
  <c r="BP124" i="2" s="1"/>
  <c r="P124" i="2"/>
  <c r="BP123" i="2"/>
  <c r="BO123" i="2"/>
  <c r="BN123" i="2"/>
  <c r="BM123" i="2"/>
  <c r="Z123" i="2"/>
  <c r="Y123" i="2"/>
  <c r="BP122" i="2"/>
  <c r="BO122" i="2"/>
  <c r="BN122" i="2"/>
  <c r="BM122" i="2"/>
  <c r="Z122" i="2"/>
  <c r="Y122" i="2"/>
  <c r="BO121" i="2"/>
  <c r="BM121" i="2"/>
  <c r="Y121" i="2"/>
  <c r="BP121" i="2" s="1"/>
  <c r="BO120" i="2"/>
  <c r="BM120" i="2"/>
  <c r="Y120" i="2"/>
  <c r="BP120" i="2" s="1"/>
  <c r="P120" i="2"/>
  <c r="BO119" i="2"/>
  <c r="BM119" i="2"/>
  <c r="Y119" i="2"/>
  <c r="Z119" i="2" s="1"/>
  <c r="P119" i="2"/>
  <c r="X117" i="2"/>
  <c r="X116" i="2"/>
  <c r="BO115" i="2"/>
  <c r="BM115" i="2"/>
  <c r="Y115" i="2"/>
  <c r="BN115" i="2" s="1"/>
  <c r="P115" i="2"/>
  <c r="BO114" i="2"/>
  <c r="BN114" i="2"/>
  <c r="BM114" i="2"/>
  <c r="Z114" i="2"/>
  <c r="Y114" i="2"/>
  <c r="BP114" i="2" s="1"/>
  <c r="P114" i="2"/>
  <c r="BO113" i="2"/>
  <c r="BM113" i="2"/>
  <c r="Y113" i="2"/>
  <c r="BP113" i="2" s="1"/>
  <c r="P113" i="2"/>
  <c r="X111" i="2"/>
  <c r="X110" i="2"/>
  <c r="BO109" i="2"/>
  <c r="BM109" i="2"/>
  <c r="Y109" i="2"/>
  <c r="BN109" i="2" s="1"/>
  <c r="P109" i="2"/>
  <c r="BO108" i="2"/>
  <c r="BM108" i="2"/>
  <c r="Z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P106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P99" i="2"/>
  <c r="BO99" i="2"/>
  <c r="BM99" i="2"/>
  <c r="Y99" i="2"/>
  <c r="BN99" i="2" s="1"/>
  <c r="P99" i="2"/>
  <c r="BO98" i="2"/>
  <c r="BM98" i="2"/>
  <c r="Z98" i="2"/>
  <c r="Y98" i="2"/>
  <c r="BN98" i="2" s="1"/>
  <c r="BO97" i="2"/>
  <c r="BM97" i="2"/>
  <c r="Y97" i="2"/>
  <c r="Z97" i="2" s="1"/>
  <c r="BO96" i="2"/>
  <c r="BM96" i="2"/>
  <c r="Y96" i="2"/>
  <c r="BP96" i="2" s="1"/>
  <c r="BO95" i="2"/>
  <c r="BM95" i="2"/>
  <c r="Z95" i="2"/>
  <c r="Y95" i="2"/>
  <c r="BN95" i="2" s="1"/>
  <c r="BO94" i="2"/>
  <c r="BM94" i="2"/>
  <c r="Y94" i="2"/>
  <c r="Z94" i="2" s="1"/>
  <c r="P94" i="2"/>
  <c r="BO93" i="2"/>
  <c r="BM93" i="2"/>
  <c r="Y93" i="2"/>
  <c r="BP93" i="2" s="1"/>
  <c r="P93" i="2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P87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BO80" i="2"/>
  <c r="BM80" i="2"/>
  <c r="Y80" i="2"/>
  <c r="BN80" i="2" s="1"/>
  <c r="P80" i="2"/>
  <c r="X78" i="2"/>
  <c r="X77" i="2"/>
  <c r="BO76" i="2"/>
  <c r="BM76" i="2"/>
  <c r="Y76" i="2"/>
  <c r="BP76" i="2" s="1"/>
  <c r="P76" i="2"/>
  <c r="BO75" i="2"/>
  <c r="BM75" i="2"/>
  <c r="Z75" i="2"/>
  <c r="Y75" i="2"/>
  <c r="BP75" i="2" s="1"/>
  <c r="P75" i="2"/>
  <c r="BO74" i="2"/>
  <c r="BM74" i="2"/>
  <c r="Y74" i="2"/>
  <c r="Z74" i="2" s="1"/>
  <c r="P74" i="2"/>
  <c r="BO73" i="2"/>
  <c r="BM73" i="2"/>
  <c r="Z73" i="2"/>
  <c r="Y73" i="2"/>
  <c r="BN73" i="2" s="1"/>
  <c r="P73" i="2"/>
  <c r="BO72" i="2"/>
  <c r="BM72" i="2"/>
  <c r="Y72" i="2"/>
  <c r="BP72" i="2" s="1"/>
  <c r="P72" i="2"/>
  <c r="BO71" i="2"/>
  <c r="BM71" i="2"/>
  <c r="Y71" i="2"/>
  <c r="BP71" i="2" s="1"/>
  <c r="P71" i="2"/>
  <c r="X69" i="2"/>
  <c r="X68" i="2"/>
  <c r="BO67" i="2"/>
  <c r="BM67" i="2"/>
  <c r="Y67" i="2"/>
  <c r="BN67" i="2" s="1"/>
  <c r="P67" i="2"/>
  <c r="BP66" i="2"/>
  <c r="BO66" i="2"/>
  <c r="BN66" i="2"/>
  <c r="BM66" i="2"/>
  <c r="Z66" i="2"/>
  <c r="Y66" i="2"/>
  <c r="P66" i="2"/>
  <c r="BO65" i="2"/>
  <c r="BM65" i="2"/>
  <c r="Y65" i="2"/>
  <c r="BP65" i="2" s="1"/>
  <c r="P65" i="2"/>
  <c r="X63" i="2"/>
  <c r="X62" i="2"/>
  <c r="BO61" i="2"/>
  <c r="BM61" i="2"/>
  <c r="Y61" i="2"/>
  <c r="Z61" i="2" s="1"/>
  <c r="P61" i="2"/>
  <c r="BO60" i="2"/>
  <c r="BM60" i="2"/>
  <c r="Y60" i="2"/>
  <c r="Z60" i="2" s="1"/>
  <c r="P60" i="2"/>
  <c r="BO59" i="2"/>
  <c r="BM59" i="2"/>
  <c r="Z59" i="2"/>
  <c r="Y59" i="2"/>
  <c r="P59" i="2"/>
  <c r="BO58" i="2"/>
  <c r="BM58" i="2"/>
  <c r="Y58" i="2"/>
  <c r="BP58" i="2" s="1"/>
  <c r="P58" i="2"/>
  <c r="X56" i="2"/>
  <c r="X55" i="2"/>
  <c r="BO54" i="2"/>
  <c r="BM54" i="2"/>
  <c r="Y54" i="2"/>
  <c r="BN54" i="2" s="1"/>
  <c r="P54" i="2"/>
  <c r="BO53" i="2"/>
  <c r="BM53" i="2"/>
  <c r="Y53" i="2"/>
  <c r="P53" i="2"/>
  <c r="BO52" i="2"/>
  <c r="BM52" i="2"/>
  <c r="Y52" i="2"/>
  <c r="BP52" i="2" s="1"/>
  <c r="P52" i="2"/>
  <c r="BP51" i="2"/>
  <c r="BO51" i="2"/>
  <c r="BM51" i="2"/>
  <c r="Y51" i="2"/>
  <c r="Z51" i="2" s="1"/>
  <c r="P51" i="2"/>
  <c r="BO50" i="2"/>
  <c r="BM50" i="2"/>
  <c r="Y50" i="2"/>
  <c r="Z50" i="2" s="1"/>
  <c r="P50" i="2"/>
  <c r="BO49" i="2"/>
  <c r="BM49" i="2"/>
  <c r="Y49" i="2"/>
  <c r="Y56" i="2" s="1"/>
  <c r="P49" i="2"/>
  <c r="X46" i="2"/>
  <c r="X45" i="2"/>
  <c r="BO44" i="2"/>
  <c r="BM44" i="2"/>
  <c r="Y44" i="2"/>
  <c r="BP44" i="2" s="1"/>
  <c r="P44" i="2"/>
  <c r="X42" i="2"/>
  <c r="X41" i="2"/>
  <c r="BO40" i="2"/>
  <c r="BM40" i="2"/>
  <c r="Y40" i="2"/>
  <c r="BN40" i="2" s="1"/>
  <c r="P40" i="2"/>
  <c r="BO39" i="2"/>
  <c r="BN39" i="2"/>
  <c r="BM39" i="2"/>
  <c r="Z39" i="2"/>
  <c r="Y39" i="2"/>
  <c r="BP39" i="2" s="1"/>
  <c r="P39" i="2"/>
  <c r="BO38" i="2"/>
  <c r="BM38" i="2"/>
  <c r="Y38" i="2"/>
  <c r="BP38" i="2" s="1"/>
  <c r="P38" i="2"/>
  <c r="BO37" i="2"/>
  <c r="BM37" i="2"/>
  <c r="Y37" i="2"/>
  <c r="BP37" i="2" s="1"/>
  <c r="P37" i="2"/>
  <c r="X33" i="2"/>
  <c r="X32" i="2"/>
  <c r="BO31" i="2"/>
  <c r="BM31" i="2"/>
  <c r="Y31" i="2"/>
  <c r="Y33" i="2" s="1"/>
  <c r="P31" i="2"/>
  <c r="X29" i="2"/>
  <c r="X28" i="2"/>
  <c r="BO27" i="2"/>
  <c r="BM27" i="2"/>
  <c r="Y27" i="2"/>
  <c r="BP27" i="2" s="1"/>
  <c r="P27" i="2"/>
  <c r="BO26" i="2"/>
  <c r="BM26" i="2"/>
  <c r="Y26" i="2"/>
  <c r="Z26" i="2" s="1"/>
  <c r="P26" i="2"/>
  <c r="BO25" i="2"/>
  <c r="BM25" i="2"/>
  <c r="Y25" i="2"/>
  <c r="Z25" i="2" s="1"/>
  <c r="BO24" i="2"/>
  <c r="BM24" i="2"/>
  <c r="Y24" i="2"/>
  <c r="Z24" i="2" s="1"/>
  <c r="BO23" i="2"/>
  <c r="BM23" i="2"/>
  <c r="Y23" i="2"/>
  <c r="BP23" i="2" s="1"/>
  <c r="P23" i="2"/>
  <c r="BO22" i="2"/>
  <c r="BM22" i="2"/>
  <c r="Y22" i="2"/>
  <c r="BN22" i="2" s="1"/>
  <c r="P22" i="2"/>
  <c r="H10" i="2"/>
  <c r="A9" i="2"/>
  <c r="D7" i="2"/>
  <c r="Q6" i="2"/>
  <c r="P2" i="2"/>
  <c r="BP24" i="2" l="1"/>
  <c r="Z27" i="2"/>
  <c r="BN27" i="2"/>
  <c r="X600" i="2"/>
  <c r="Z31" i="2"/>
  <c r="Z32" i="2" s="1"/>
  <c r="BN31" i="2"/>
  <c r="BP31" i="2"/>
  <c r="Y32" i="2"/>
  <c r="BN37" i="2"/>
  <c r="Y69" i="2"/>
  <c r="BN75" i="2"/>
  <c r="BP95" i="2"/>
  <c r="Z96" i="2"/>
  <c r="BN96" i="2"/>
  <c r="BP98" i="2"/>
  <c r="Z101" i="2"/>
  <c r="BN101" i="2"/>
  <c r="Z109" i="2"/>
  <c r="Z120" i="2"/>
  <c r="BN120" i="2"/>
  <c r="Z124" i="2"/>
  <c r="Z130" i="2"/>
  <c r="BN130" i="2"/>
  <c r="BP135" i="2"/>
  <c r="Y138" i="2"/>
  <c r="Z140" i="2"/>
  <c r="Z146" i="2"/>
  <c r="BN146" i="2"/>
  <c r="Y147" i="2"/>
  <c r="Z151" i="2"/>
  <c r="Z152" i="2" s="1"/>
  <c r="BN151" i="2"/>
  <c r="BP151" i="2"/>
  <c r="Y152" i="2"/>
  <c r="BN157" i="2"/>
  <c r="Z177" i="2"/>
  <c r="BN178" i="2"/>
  <c r="BP178" i="2"/>
  <c r="BP185" i="2"/>
  <c r="BN206" i="2"/>
  <c r="BP206" i="2"/>
  <c r="BN217" i="2"/>
  <c r="BP227" i="2"/>
  <c r="Z235" i="2"/>
  <c r="Z236" i="2"/>
  <c r="BN236" i="2"/>
  <c r="BN237" i="2"/>
  <c r="BP237" i="2"/>
  <c r="Z239" i="2"/>
  <c r="Z287" i="2"/>
  <c r="Z288" i="2"/>
  <c r="BN288" i="2"/>
  <c r="BN289" i="2"/>
  <c r="BP289" i="2"/>
  <c r="BN302" i="2"/>
  <c r="BP302" i="2"/>
  <c r="Y324" i="2"/>
  <c r="BP330" i="2"/>
  <c r="BN345" i="2"/>
  <c r="BP360" i="2"/>
  <c r="Y407" i="2"/>
  <c r="Y408" i="2"/>
  <c r="Z406" i="2"/>
  <c r="Z407" i="2" s="1"/>
  <c r="BP442" i="2"/>
  <c r="Z442" i="2"/>
  <c r="BN447" i="2"/>
  <c r="BP447" i="2"/>
  <c r="BN451" i="2"/>
  <c r="BN471" i="2"/>
  <c r="BP471" i="2"/>
  <c r="BN493" i="2"/>
  <c r="BN499" i="2"/>
  <c r="BP506" i="2"/>
  <c r="BN506" i="2"/>
  <c r="Z506" i="2"/>
  <c r="BN516" i="2"/>
  <c r="Z516" i="2"/>
  <c r="BP539" i="2"/>
  <c r="BN539" i="2"/>
  <c r="Z539" i="2"/>
  <c r="BP541" i="2"/>
  <c r="BN541" i="2"/>
  <c r="Z541" i="2"/>
  <c r="BN543" i="2"/>
  <c r="BP543" i="2"/>
  <c r="BN557" i="2"/>
  <c r="BP558" i="2"/>
  <c r="Z558" i="2"/>
  <c r="Y595" i="2"/>
  <c r="Z593" i="2"/>
  <c r="Z594" i="2" s="1"/>
  <c r="Y46" i="2"/>
  <c r="Z52" i="2"/>
  <c r="BN52" i="2"/>
  <c r="Z54" i="2"/>
  <c r="Y55" i="2"/>
  <c r="Z58" i="2"/>
  <c r="Z62" i="2" s="1"/>
  <c r="BN58" i="2"/>
  <c r="Z65" i="2"/>
  <c r="BN65" i="2"/>
  <c r="Z72" i="2"/>
  <c r="BN72" i="2"/>
  <c r="BP73" i="2"/>
  <c r="Z76" i="2"/>
  <c r="BN76" i="2"/>
  <c r="Z82" i="2"/>
  <c r="BN82" i="2"/>
  <c r="BN93" i="2"/>
  <c r="BP109" i="2"/>
  <c r="BN119" i="2"/>
  <c r="BP119" i="2"/>
  <c r="Z135" i="2"/>
  <c r="Z136" i="2"/>
  <c r="Z137" i="2" s="1"/>
  <c r="Z147" i="2"/>
  <c r="BN145" i="2"/>
  <c r="BP145" i="2"/>
  <c r="BN174" i="2"/>
  <c r="Z194" i="2"/>
  <c r="Z196" i="2" s="1"/>
  <c r="BN194" i="2"/>
  <c r="Z204" i="2"/>
  <c r="BN204" i="2"/>
  <c r="BP204" i="2"/>
  <c r="Z207" i="2"/>
  <c r="BN207" i="2"/>
  <c r="BP209" i="2"/>
  <c r="Z215" i="2"/>
  <c r="BN215" i="2"/>
  <c r="BN216" i="2"/>
  <c r="BP216" i="2"/>
  <c r="Z218" i="2"/>
  <c r="Z221" i="2"/>
  <c r="BN221" i="2"/>
  <c r="Z228" i="2"/>
  <c r="Z229" i="2" s="1"/>
  <c r="Y229" i="2"/>
  <c r="BP235" i="2"/>
  <c r="Z238" i="2"/>
  <c r="BN238" i="2"/>
  <c r="Z255" i="2"/>
  <c r="BN255" i="2"/>
  <c r="Z256" i="2"/>
  <c r="BN256" i="2"/>
  <c r="Z263" i="2"/>
  <c r="BN272" i="2"/>
  <c r="BP272" i="2"/>
  <c r="Z277" i="2"/>
  <c r="BN277" i="2"/>
  <c r="Z278" i="2"/>
  <c r="BN278" i="2"/>
  <c r="Z280" i="2"/>
  <c r="Y281" i="2"/>
  <c r="Y282" i="2"/>
  <c r="BP287" i="2"/>
  <c r="Z294" i="2"/>
  <c r="Z295" i="2" s="1"/>
  <c r="BN294" i="2"/>
  <c r="Y304" i="2"/>
  <c r="BN316" i="2"/>
  <c r="BP316" i="2"/>
  <c r="Z322" i="2"/>
  <c r="Z323" i="2" s="1"/>
  <c r="BN322" i="2"/>
  <c r="BP322" i="2"/>
  <c r="Y323" i="2"/>
  <c r="Z328" i="2"/>
  <c r="BN328" i="2"/>
  <c r="Z330" i="2"/>
  <c r="Z331" i="2"/>
  <c r="Z338" i="2"/>
  <c r="BN338" i="2"/>
  <c r="Z351" i="2"/>
  <c r="BN351" i="2"/>
  <c r="Z357" i="2"/>
  <c r="Z358" i="2"/>
  <c r="BN358" i="2"/>
  <c r="Z360" i="2"/>
  <c r="Y362" i="2"/>
  <c r="BN371" i="2"/>
  <c r="BP371" i="2"/>
  <c r="Z375" i="2"/>
  <c r="BN375" i="2"/>
  <c r="Z376" i="2"/>
  <c r="BN376" i="2"/>
  <c r="BP385" i="2"/>
  <c r="BP388" i="2"/>
  <c r="BN388" i="2"/>
  <c r="Z388" i="2"/>
  <c r="BP406" i="2"/>
  <c r="BP413" i="2"/>
  <c r="BN413" i="2"/>
  <c r="Z413" i="2"/>
  <c r="BP414" i="2"/>
  <c r="BN414" i="2"/>
  <c r="Z414" i="2"/>
  <c r="BP423" i="2"/>
  <c r="Y427" i="2"/>
  <c r="Z423" i="2"/>
  <c r="BN436" i="2"/>
  <c r="BN441" i="2"/>
  <c r="Z441" i="2"/>
  <c r="BN444" i="2"/>
  <c r="BP444" i="2"/>
  <c r="BP445" i="2"/>
  <c r="BN445" i="2"/>
  <c r="Z445" i="2"/>
  <c r="BP464" i="2"/>
  <c r="BN464" i="2"/>
  <c r="Z464" i="2"/>
  <c r="BP488" i="2"/>
  <c r="Z488" i="2"/>
  <c r="BP507" i="2"/>
  <c r="BN507" i="2"/>
  <c r="Z507" i="2"/>
  <c r="BN512" i="2"/>
  <c r="Z512" i="2"/>
  <c r="Y524" i="2"/>
  <c r="Y530" i="2"/>
  <c r="BP526" i="2"/>
  <c r="BN526" i="2"/>
  <c r="Z526" i="2"/>
  <c r="Y545" i="2"/>
  <c r="Y544" i="2"/>
  <c r="BP538" i="2"/>
  <c r="BN538" i="2"/>
  <c r="Z538" i="2"/>
  <c r="BN540" i="2"/>
  <c r="BP540" i="2"/>
  <c r="BP542" i="2"/>
  <c r="BN542" i="2"/>
  <c r="Z542" i="2"/>
  <c r="BN549" i="2"/>
  <c r="BP549" i="2"/>
  <c r="BN559" i="2"/>
  <c r="Z559" i="2"/>
  <c r="AE606" i="2"/>
  <c r="R606" i="2"/>
  <c r="BP391" i="2"/>
  <c r="BP411" i="2"/>
  <c r="Y420" i="2"/>
  <c r="Y428" i="2"/>
  <c r="BN424" i="2"/>
  <c r="BP424" i="2"/>
  <c r="BN439" i="2"/>
  <c r="BP439" i="2"/>
  <c r="BP452" i="2"/>
  <c r="BP457" i="2"/>
  <c r="BP462" i="2"/>
  <c r="BN465" i="2"/>
  <c r="BP465" i="2"/>
  <c r="Y473" i="2"/>
  <c r="BN486" i="2"/>
  <c r="BP486" i="2"/>
  <c r="BN489" i="2"/>
  <c r="BP489" i="2"/>
  <c r="BP500" i="2"/>
  <c r="BP513" i="2"/>
  <c r="BP515" i="2"/>
  <c r="BN521" i="2"/>
  <c r="BP521" i="2"/>
  <c r="BN528" i="2"/>
  <c r="Y563" i="2"/>
  <c r="BP556" i="2"/>
  <c r="BN560" i="2"/>
  <c r="BP566" i="2"/>
  <c r="BP569" i="2"/>
  <c r="BN574" i="2"/>
  <c r="BP574" i="2"/>
  <c r="BP492" i="2"/>
  <c r="BN492" i="2"/>
  <c r="Y142" i="2"/>
  <c r="BP141" i="2"/>
  <c r="Z141" i="2"/>
  <c r="Z142" i="2" s="1"/>
  <c r="Y163" i="2"/>
  <c r="Z161" i="2"/>
  <c r="Z162" i="2" s="1"/>
  <c r="Z343" i="2"/>
  <c r="Y348" i="2"/>
  <c r="Z492" i="2"/>
  <c r="BP550" i="2"/>
  <c r="BN550" i="2"/>
  <c r="Z550" i="2"/>
  <c r="BP106" i="2"/>
  <c r="BN106" i="2"/>
  <c r="Z106" i="2"/>
  <c r="F606" i="2"/>
  <c r="BP184" i="2"/>
  <c r="BN184" i="2"/>
  <c r="BP220" i="2"/>
  <c r="BN220" i="2"/>
  <c r="Z220" i="2"/>
  <c r="Y314" i="2"/>
  <c r="Y313" i="2"/>
  <c r="BP312" i="2"/>
  <c r="S606" i="2"/>
  <c r="Z312" i="2"/>
  <c r="Z313" i="2" s="1"/>
  <c r="Y460" i="2"/>
  <c r="Y459" i="2"/>
  <c r="BP458" i="2"/>
  <c r="BN458" i="2"/>
  <c r="X596" i="2"/>
  <c r="BN81" i="2"/>
  <c r="BN141" i="2"/>
  <c r="BP200" i="2"/>
  <c r="BN200" i="2"/>
  <c r="Z200" i="2"/>
  <c r="Y247" i="2"/>
  <c r="Y246" i="2"/>
  <c r="Z245" i="2"/>
  <c r="BP267" i="2"/>
  <c r="Z267" i="2"/>
  <c r="Z88" i="2"/>
  <c r="Z100" i="2"/>
  <c r="BP115" i="2"/>
  <c r="Z115" i="2"/>
  <c r="BN312" i="2"/>
  <c r="Y417" i="2"/>
  <c r="Y416" i="2"/>
  <c r="BP412" i="2"/>
  <c r="Y29" i="2"/>
  <c r="Z49" i="2"/>
  <c r="BN97" i="2"/>
  <c r="BN136" i="2"/>
  <c r="BP161" i="2"/>
  <c r="Y213" i="2"/>
  <c r="Y225" i="2"/>
  <c r="K606" i="2"/>
  <c r="Y242" i="2"/>
  <c r="BP233" i="2"/>
  <c r="BN233" i="2"/>
  <c r="Y241" i="2"/>
  <c r="BN245" i="2"/>
  <c r="Y268" i="2"/>
  <c r="Z264" i="2"/>
  <c r="BN267" i="2"/>
  <c r="BN331" i="2"/>
  <c r="BP343" i="2"/>
  <c r="BP359" i="2"/>
  <c r="BN359" i="2"/>
  <c r="Z359" i="2"/>
  <c r="Z361" i="2" s="1"/>
  <c r="Y379" i="2"/>
  <c r="Y378" i="2"/>
  <c r="BP377" i="2"/>
  <c r="BN377" i="2"/>
  <c r="Z377" i="2"/>
  <c r="BP415" i="2"/>
  <c r="BN415" i="2"/>
  <c r="Z415" i="2"/>
  <c r="BN442" i="2"/>
  <c r="BP40" i="2"/>
  <c r="BN100" i="2"/>
  <c r="Y110" i="2"/>
  <c r="Z233" i="2"/>
  <c r="Y355" i="2"/>
  <c r="Y354" i="2"/>
  <c r="Z353" i="2"/>
  <c r="Z81" i="2"/>
  <c r="X598" i="2"/>
  <c r="BN71" i="2"/>
  <c r="BN74" i="2"/>
  <c r="Y77" i="2"/>
  <c r="BN94" i="2"/>
  <c r="BP97" i="2"/>
  <c r="Z107" i="2"/>
  <c r="BP136" i="2"/>
  <c r="H606" i="2"/>
  <c r="Y162" i="2"/>
  <c r="BN209" i="2"/>
  <c r="BP245" i="2"/>
  <c r="BN264" i="2"/>
  <c r="BN412" i="2"/>
  <c r="BP195" i="2"/>
  <c r="BN195" i="2"/>
  <c r="AD606" i="2"/>
  <c r="Y552" i="2"/>
  <c r="BP547" i="2"/>
  <c r="BN547" i="2"/>
  <c r="Z547" i="2"/>
  <c r="Y553" i="2"/>
  <c r="Z22" i="2"/>
  <c r="Y42" i="2"/>
  <c r="BP264" i="2"/>
  <c r="Z23" i="2"/>
  <c r="Y137" i="2"/>
  <c r="BN125" i="2"/>
  <c r="BN167" i="2"/>
  <c r="I606" i="2"/>
  <c r="Z167" i="2"/>
  <c r="Z168" i="2" s="1"/>
  <c r="Y169" i="2"/>
  <c r="Y168" i="2"/>
  <c r="BP167" i="2"/>
  <c r="BP179" i="2"/>
  <c r="BN179" i="2"/>
  <c r="Z179" i="2"/>
  <c r="BP285" i="2"/>
  <c r="BN285" i="2"/>
  <c r="Y291" i="2"/>
  <c r="Y290" i="2"/>
  <c r="P606" i="2"/>
  <c r="BP329" i="2"/>
  <c r="BN329" i="2"/>
  <c r="Z329" i="2"/>
  <c r="Y349" i="2"/>
  <c r="BP353" i="2"/>
  <c r="Z386" i="2"/>
  <c r="BP389" i="2"/>
  <c r="BN389" i="2"/>
  <c r="Z389" i="2"/>
  <c r="Z562" i="2"/>
  <c r="BN107" i="2"/>
  <c r="BN50" i="2"/>
  <c r="Z89" i="2"/>
  <c r="BP26" i="2"/>
  <c r="Z44" i="2"/>
  <c r="Z45" i="2" s="1"/>
  <c r="Y84" i="2"/>
  <c r="Y117" i="2"/>
  <c r="Y116" i="2"/>
  <c r="BN113" i="2"/>
  <c r="Z113" i="2"/>
  <c r="Z116" i="2" s="1"/>
  <c r="Z173" i="2"/>
  <c r="BP210" i="2"/>
  <c r="BN210" i="2"/>
  <c r="Z210" i="2"/>
  <c r="Z212" i="2" s="1"/>
  <c r="BN240" i="2"/>
  <c r="L606" i="2"/>
  <c r="Z285" i="2"/>
  <c r="Z378" i="2"/>
  <c r="W606" i="2"/>
  <c r="Y403" i="2"/>
  <c r="BP401" i="2"/>
  <c r="BN25" i="2"/>
  <c r="Y41" i="2"/>
  <c r="BN61" i="2"/>
  <c r="BP61" i="2"/>
  <c r="BN23" i="2"/>
  <c r="BP50" i="2"/>
  <c r="Z67" i="2"/>
  <c r="Z68" i="2" s="1"/>
  <c r="Y68" i="2"/>
  <c r="Z80" i="2"/>
  <c r="BN89" i="2"/>
  <c r="BP125" i="2"/>
  <c r="Z157" i="2"/>
  <c r="BP222" i="2"/>
  <c r="Z222" i="2"/>
  <c r="BP366" i="2"/>
  <c r="BN366" i="2"/>
  <c r="Z366" i="2"/>
  <c r="BN386" i="2"/>
  <c r="Z401" i="2"/>
  <c r="Z403" i="2" s="1"/>
  <c r="Y606" i="2"/>
  <c r="BN44" i="2"/>
  <c r="BP59" i="2"/>
  <c r="Y62" i="2"/>
  <c r="BN59" i="2"/>
  <c r="Y83" i="2"/>
  <c r="Y143" i="2"/>
  <c r="BN173" i="2"/>
  <c r="Y191" i="2"/>
  <c r="Y190" i="2"/>
  <c r="BP189" i="2"/>
  <c r="BN189" i="2"/>
  <c r="BP240" i="2"/>
  <c r="Y300" i="2"/>
  <c r="Y299" i="2"/>
  <c r="BP298" i="2"/>
  <c r="Z298" i="2"/>
  <c r="Z299" i="2" s="1"/>
  <c r="Q606" i="2"/>
  <c r="BP339" i="2"/>
  <c r="BN339" i="2"/>
  <c r="Z339" i="2"/>
  <c r="Z354" i="2"/>
  <c r="BP60" i="2"/>
  <c r="BP25" i="2"/>
  <c r="Z71" i="2"/>
  <c r="Z77" i="2" s="1"/>
  <c r="BN26" i="2"/>
  <c r="Y78" i="2"/>
  <c r="Y111" i="2"/>
  <c r="Y126" i="2"/>
  <c r="Y394" i="2"/>
  <c r="BN401" i="2"/>
  <c r="Y467" i="2"/>
  <c r="BP463" i="2"/>
  <c r="BN463" i="2"/>
  <c r="BP508" i="2"/>
  <c r="BN508" i="2"/>
  <c r="B606" i="2"/>
  <c r="BP22" i="2"/>
  <c r="BP49" i="2"/>
  <c r="BN49" i="2"/>
  <c r="D606" i="2"/>
  <c r="Z38" i="2"/>
  <c r="BN88" i="2"/>
  <c r="BN38" i="2"/>
  <c r="F10" i="2"/>
  <c r="A10" i="2"/>
  <c r="Y63" i="2"/>
  <c r="F9" i="2"/>
  <c r="Z99" i="2"/>
  <c r="BN108" i="2"/>
  <c r="Y187" i="2"/>
  <c r="Y186" i="2"/>
  <c r="Z183" i="2"/>
  <c r="Y201" i="2"/>
  <c r="Z199" i="2"/>
  <c r="Z201" i="2" s="1"/>
  <c r="Y202" i="2"/>
  <c r="BP279" i="2"/>
  <c r="BN279" i="2"/>
  <c r="O606" i="2"/>
  <c r="BN298" i="2"/>
  <c r="Y361" i="2"/>
  <c r="Z463" i="2"/>
  <c r="Z466" i="2" s="1"/>
  <c r="Y482" i="2"/>
  <c r="Y481" i="2"/>
  <c r="BP480" i="2"/>
  <c r="BN480" i="2"/>
  <c r="Z480" i="2"/>
  <c r="Z481" i="2" s="1"/>
  <c r="Z508" i="2"/>
  <c r="Z509" i="2" s="1"/>
  <c r="Z40" i="2"/>
  <c r="X597" i="2"/>
  <c r="X599" i="2" s="1"/>
  <c r="BP53" i="2"/>
  <c r="Z53" i="2"/>
  <c r="BP74" i="2"/>
  <c r="BP94" i="2"/>
  <c r="BN51" i="2"/>
  <c r="BP67" i="2"/>
  <c r="BP80" i="2"/>
  <c r="Y102" i="2"/>
  <c r="BN219" i="2"/>
  <c r="Z279" i="2"/>
  <c r="Z281" i="2" s="1"/>
  <c r="Y341" i="2"/>
  <c r="Y340" i="2"/>
  <c r="BP336" i="2"/>
  <c r="Z336" i="2"/>
  <c r="Y398" i="2"/>
  <c r="BP396" i="2"/>
  <c r="Y399" i="2"/>
  <c r="BP519" i="2"/>
  <c r="BN519" i="2"/>
  <c r="Y28" i="2"/>
  <c r="BN60" i="2"/>
  <c r="BN53" i="2"/>
  <c r="H9" i="2"/>
  <c r="BN24" i="2"/>
  <c r="C606" i="2"/>
  <c r="Y45" i="2"/>
  <c r="J9" i="2"/>
  <c r="Z37" i="2"/>
  <c r="BP54" i="2"/>
  <c r="Y91" i="2"/>
  <c r="BP87" i="2"/>
  <c r="Y90" i="2"/>
  <c r="BN87" i="2"/>
  <c r="Z87" i="2"/>
  <c r="Z90" i="2" s="1"/>
  <c r="E606" i="2"/>
  <c r="Y103" i="2"/>
  <c r="Z93" i="2"/>
  <c r="Z102" i="2" s="1"/>
  <c r="BN129" i="2"/>
  <c r="Z129" i="2"/>
  <c r="Z131" i="2" s="1"/>
  <c r="Y132" i="2"/>
  <c r="Y131" i="2"/>
  <c r="Y180" i="2"/>
  <c r="BP171" i="2"/>
  <c r="Y181" i="2"/>
  <c r="BN183" i="2"/>
  <c r="BN199" i="2"/>
  <c r="Z246" i="2"/>
  <c r="BP346" i="2"/>
  <c r="Z346" i="2"/>
  <c r="Y393" i="2"/>
  <c r="Z396" i="2"/>
  <c r="Z398" i="2" s="1"/>
  <c r="Z416" i="2"/>
  <c r="Y510" i="2"/>
  <c r="Y509" i="2"/>
  <c r="BP505" i="2"/>
  <c r="BN505" i="2"/>
  <c r="Z519" i="2"/>
  <c r="Y224" i="2"/>
  <c r="BP234" i="2"/>
  <c r="Y258" i="2"/>
  <c r="BP286" i="2"/>
  <c r="BP390" i="2"/>
  <c r="Y432" i="2"/>
  <c r="BP438" i="2"/>
  <c r="BP451" i="2"/>
  <c r="BP499" i="2"/>
  <c r="BP528" i="2"/>
  <c r="BP573" i="2"/>
  <c r="BP576" i="2"/>
  <c r="M606" i="2"/>
  <c r="Y503" i="2"/>
  <c r="BP140" i="2"/>
  <c r="Y296" i="2"/>
  <c r="Y309" i="2"/>
  <c r="Y334" i="2"/>
  <c r="Z424" i="2"/>
  <c r="Z436" i="2"/>
  <c r="Y478" i="2"/>
  <c r="Y529" i="2"/>
  <c r="BP557" i="2"/>
  <c r="BP560" i="2"/>
  <c r="Y577" i="2"/>
  <c r="Y591" i="2"/>
  <c r="BP194" i="2"/>
  <c r="Y273" i="2"/>
  <c r="Y303" i="2"/>
  <c r="Y372" i="2"/>
  <c r="BP383" i="2"/>
  <c r="BN406" i="2"/>
  <c r="BP419" i="2"/>
  <c r="Y466" i="2"/>
  <c r="Y472" i="2"/>
  <c r="Y578" i="2"/>
  <c r="BN555" i="2"/>
  <c r="BN558" i="2"/>
  <c r="BN561" i="2"/>
  <c r="BN593" i="2"/>
  <c r="Z495" i="2"/>
  <c r="Z498" i="2"/>
  <c r="Z527" i="2"/>
  <c r="Z529" i="2" s="1"/>
  <c r="Z532" i="2"/>
  <c r="Z533" i="2" s="1"/>
  <c r="Z581" i="2"/>
  <c r="Z582" i="2" s="1"/>
  <c r="U606" i="2"/>
  <c r="BP555" i="2"/>
  <c r="Z575" i="2"/>
  <c r="BP593" i="2"/>
  <c r="V606" i="2"/>
  <c r="Z384" i="2"/>
  <c r="Z437" i="2"/>
  <c r="Z440" i="2"/>
  <c r="Y448" i="2"/>
  <c r="Z265" i="2"/>
  <c r="Z268" i="2" s="1"/>
  <c r="Z344" i="2"/>
  <c r="Z364" i="2"/>
  <c r="Z425" i="2"/>
  <c r="Z430" i="2"/>
  <c r="Z431" i="2" s="1"/>
  <c r="Y453" i="2"/>
  <c r="Z490" i="2"/>
  <c r="BN495" i="2"/>
  <c r="BN498" i="2"/>
  <c r="Z514" i="2"/>
  <c r="Z517" i="2"/>
  <c r="BN527" i="2"/>
  <c r="BN532" i="2"/>
  <c r="Z567" i="2"/>
  <c r="Y570" i="2"/>
  <c r="BN581" i="2"/>
  <c r="BN384" i="2"/>
  <c r="BN437" i="2"/>
  <c r="BN440" i="2"/>
  <c r="Y562" i="2"/>
  <c r="BN575" i="2"/>
  <c r="Y594" i="2"/>
  <c r="X606" i="2"/>
  <c r="Y127" i="2"/>
  <c r="Z174" i="2"/>
  <c r="BN265" i="2"/>
  <c r="BN344" i="2"/>
  <c r="BN364" i="2"/>
  <c r="Y367" i="2"/>
  <c r="BN425" i="2"/>
  <c r="BN430" i="2"/>
  <c r="Z443" i="2"/>
  <c r="Y449" i="2"/>
  <c r="Z470" i="2"/>
  <c r="Z472" i="2" s="1"/>
  <c r="Z476" i="2"/>
  <c r="Z477" i="2" s="1"/>
  <c r="BN490" i="2"/>
  <c r="Z493" i="2"/>
  <c r="Z502" i="2" s="1"/>
  <c r="BN514" i="2"/>
  <c r="BN517" i="2"/>
  <c r="Z520" i="2"/>
  <c r="BP532" i="2"/>
  <c r="Z548" i="2"/>
  <c r="Z551" i="2"/>
  <c r="BN567" i="2"/>
  <c r="BP581" i="2"/>
  <c r="Z589" i="2"/>
  <c r="Z590" i="2" s="1"/>
  <c r="Z121" i="2"/>
  <c r="Z126" i="2" s="1"/>
  <c r="Z155" i="2"/>
  <c r="Z158" i="2" s="1"/>
  <c r="Z223" i="2"/>
  <c r="Z254" i="2"/>
  <c r="Z258" i="2" s="1"/>
  <c r="Z257" i="2"/>
  <c r="Y318" i="2"/>
  <c r="Z327" i="2"/>
  <c r="Z333" i="2" s="1"/>
  <c r="Z337" i="2"/>
  <c r="Z347" i="2"/>
  <c r="BP384" i="2"/>
  <c r="Y454" i="2"/>
  <c r="Y523" i="2"/>
  <c r="Z540" i="2"/>
  <c r="Z544" i="2" s="1"/>
  <c r="Z543" i="2"/>
  <c r="Y571" i="2"/>
  <c r="G606" i="2"/>
  <c r="Z606" i="2"/>
  <c r="BP364" i="2"/>
  <c r="BP430" i="2"/>
  <c r="BN443" i="2"/>
  <c r="BN470" i="2"/>
  <c r="BN476" i="2"/>
  <c r="BP514" i="2"/>
  <c r="BN520" i="2"/>
  <c r="Y533" i="2"/>
  <c r="BN548" i="2"/>
  <c r="BN551" i="2"/>
  <c r="Y582" i="2"/>
  <c r="BN589" i="2"/>
  <c r="AA606" i="2"/>
  <c r="BN121" i="2"/>
  <c r="BN155" i="2"/>
  <c r="Y158" i="2"/>
  <c r="Z185" i="2"/>
  <c r="Y196" i="2"/>
  <c r="BN223" i="2"/>
  <c r="Z234" i="2"/>
  <c r="BN254" i="2"/>
  <c r="BN257" i="2"/>
  <c r="Y269" i="2"/>
  <c r="Z286" i="2"/>
  <c r="BN327" i="2"/>
  <c r="BN337" i="2"/>
  <c r="BN347" i="2"/>
  <c r="Z390" i="2"/>
  <c r="Z438" i="2"/>
  <c r="Z573" i="2"/>
  <c r="Z576" i="2"/>
  <c r="AB606" i="2"/>
  <c r="BN124" i="2"/>
  <c r="Y148" i="2"/>
  <c r="Z172" i="2"/>
  <c r="Z180" i="2" s="1"/>
  <c r="BN177" i="2"/>
  <c r="BN208" i="2"/>
  <c r="BN218" i="2"/>
  <c r="BN228" i="2"/>
  <c r="BN239" i="2"/>
  <c r="BN244" i="2"/>
  <c r="BN249" i="2"/>
  <c r="BN263" i="2"/>
  <c r="BN280" i="2"/>
  <c r="BP294" i="2"/>
  <c r="BP307" i="2"/>
  <c r="Y319" i="2"/>
  <c r="BN352" i="2"/>
  <c r="BN357" i="2"/>
  <c r="BN423" i="2"/>
  <c r="BN446" i="2"/>
  <c r="BP476" i="2"/>
  <c r="BN488" i="2"/>
  <c r="BN496" i="2"/>
  <c r="Z565" i="2"/>
  <c r="Z568" i="2"/>
  <c r="BP589" i="2"/>
  <c r="J606" i="2"/>
  <c r="AC606" i="2"/>
  <c r="BP327" i="2"/>
  <c r="Y502" i="2"/>
  <c r="Y583" i="2"/>
  <c r="BP155" i="2"/>
  <c r="Z393" i="2" l="1"/>
  <c r="Z427" i="2"/>
  <c r="Z186" i="2"/>
  <c r="Z523" i="2"/>
  <c r="Y597" i="2"/>
  <c r="Z224" i="2"/>
  <c r="Z448" i="2"/>
  <c r="Y598" i="2"/>
  <c r="Y599" i="2" s="1"/>
  <c r="Y600" i="2"/>
  <c r="Z348" i="2"/>
  <c r="Z28" i="2"/>
  <c r="Z552" i="2"/>
  <c r="Z340" i="2"/>
  <c r="Z290" i="2"/>
  <c r="Z55" i="2"/>
  <c r="Y596" i="2"/>
  <c r="Z41" i="2"/>
  <c r="Z110" i="2"/>
  <c r="Z570" i="2"/>
  <c r="Z241" i="2"/>
  <c r="Z83" i="2"/>
  <c r="Z577" i="2"/>
  <c r="Z367" i="2"/>
  <c r="Z601" i="2" l="1"/>
</calcChain>
</file>

<file path=xl/sharedStrings.xml><?xml version="1.0" encoding="utf-8"?>
<sst xmlns="http://schemas.openxmlformats.org/spreadsheetml/2006/main" count="4603" uniqueCount="999">
  <si>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</si>
  <si>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</si>
  <si>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</si>
  <si>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</si>
  <si>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</si>
  <si>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</si>
  <si>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</si>
  <si>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</si>
  <si>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</si>
  <si>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</si>
  <si>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</si>
  <si>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</si>
  <si>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</si>
  <si>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</si>
  <si>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</si>
  <si>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</si>
  <si>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</si>
  <si>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</si>
  <si>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</si>
  <si>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</si>
  <si>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</si>
  <si>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</si>
  <si>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</si>
  <si>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</si>
  <si>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</si>
  <si>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</si>
  <si>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</si>
  <si>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</si>
  <si>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</si>
  <si>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</si>
  <si>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</si>
  <si>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</si>
  <si>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</si>
  <si>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</si>
  <si>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</si>
  <si>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</si>
  <si>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</si>
  <si>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</si>
  <si>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</si>
  <si>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</si>
  <si>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</si>
  <si>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</si>
  <si>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</si>
  <si>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</si>
  <si>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</si>
  <si>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</si>
  <si>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</si>
  <si>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</si>
  <si>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</si>
  <si>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</si>
  <si>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</si>
  <si>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</si>
  <si>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</si>
  <si>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</si>
  <si>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</si>
  <si>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</si>
  <si>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</si>
  <si>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</si>
  <si>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</si>
  <si>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</si>
  <si>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</si>
  <si>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</si>
  <si>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</si>
  <si>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</si>
  <si>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</si>
  <si>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</si>
  <si>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</si>
  <si>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28.04.2025</t>
  </si>
  <si>
    <t>23.04.2025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</si>
  <si>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</si>
  <si>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</si>
  <si>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</si>
  <si>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</si>
  <si>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</si>
  <si>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</si>
  <si>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</si>
  <si>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</si>
  <si>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</si>
  <si>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</si>
  <si>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</si>
  <si>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</si>
  <si>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</si>
  <si>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</si>
  <si>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</si>
  <si>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</si>
  <si>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</si>
  <si>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</si>
  <si>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</si>
  <si>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</si>
  <si>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</si>
  <si>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</si>
  <si>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</si>
  <si>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</si>
  <si>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</si>
  <si>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</si>
  <si>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</si>
  <si>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</si>
  <si>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</si>
  <si>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</si>
  <si>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</si>
  <si>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</si>
  <si>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</si>
  <si>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</si>
  <si>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</si>
  <si>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</si>
  <si>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</si>
  <si>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</si>
  <si>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</si>
  <si>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</si>
  <si>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</si>
  <si>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</si>
  <si>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</si>
  <si>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</si>
  <si>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</si>
  <si>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</si>
  <si>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</si>
  <si>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</si>
  <si>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</si>
  <si>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</si>
  <si>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</si>
  <si>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</si>
  <si>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</si>
  <si>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</si>
  <si>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</si>
  <si>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</si>
  <si>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</si>
  <si>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</si>
  <si>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</si>
  <si>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</si>
  <si>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</si>
  <si>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</si>
  <si>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</si>
  <si>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</si>
  <si>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</si>
  <si>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</si>
  <si>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</si>
  <si>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</si>
  <si>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</si>
  <si>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</si>
  <si>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</si>
  <si>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</si>
  <si>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</si>
  <si>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</si>
  <si>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</si>
  <si>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</si>
  <si>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</si>
  <si>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</si>
  <si>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</si>
  <si>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</si>
  <si>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</si>
  <si>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</si>
  <si>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</si>
  <si>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</si>
  <si>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</si>
  <si>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</si>
  <si>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</si>
  <si>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</si>
  <si>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</si>
  <si>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</si>
  <si>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</si>
  <si>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</si>
  <si>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</si>
  <si>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</si>
  <si>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</si>
  <si>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</si>
  <si>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</si>
  <si>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</si>
  <si>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</si>
  <si>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</si>
  <si>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</si>
  <si>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</si>
  <si>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</si>
  <si>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</si>
  <si>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</si>
  <si>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</si>
  <si>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</si>
  <si>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</si>
  <si>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</si>
  <si>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</si>
  <si>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</si>
  <si>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</si>
  <si>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</si>
  <si>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</si>
  <si>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</si>
  <si>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</si>
  <si>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</si>
  <si>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</si>
  <si>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</si>
  <si>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</si>
  <si>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</si>
  <si>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</si>
  <si>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</si>
  <si>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</si>
  <si>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</si>
  <si>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</si>
  <si>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</si>
  <si>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</si>
  <si>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</si>
  <si>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</si>
  <si>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</si>
  <si>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</si>
  <si>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</si>
  <si>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</si>
  <si>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</si>
  <si>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</si>
  <si>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</si>
  <si>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</si>
  <si>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</si>
  <si>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</si>
  <si>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</si>
  <si>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</si>
  <si>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</si>
  <si>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</si>
  <si>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</si>
  <si>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</si>
  <si>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</si>
  <si>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</si>
  <si>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</si>
  <si>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</si>
  <si>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</si>
  <si>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</si>
  <si>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</si>
  <si>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</si>
  <si>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</si>
  <si>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</si>
  <si>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</si>
  <si>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</si>
  <si>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</si>
  <si>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</si>
  <si>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</si>
  <si>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</si>
  <si>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</si>
  <si>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</si>
  <si>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</si>
  <si>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</si>
  <si>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</si>
  <si>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</si>
  <si>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</si>
  <si>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</si>
  <si>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</si>
  <si>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</si>
  <si>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</si>
  <si>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</si>
  <si>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</si>
  <si>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</si>
  <si>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P003990</t>
  </si>
  <si>
    <t>Сосиски «Сливочные» ф/в 0,33 п/а мгс ТМ «Вязанка»</t>
  </si>
  <si>
    <t>SU001720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</si>
  <si>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</si>
  <si>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</si>
  <si>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</si>
  <si>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</si>
  <si>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</si>
  <si>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</si>
  <si>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</si>
  <si>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</si>
  <si>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</si>
  <si>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</si>
  <si>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</si>
  <si>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</si>
  <si>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</si>
  <si>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</si>
  <si>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</si>
  <si>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</si>
  <si>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</si>
  <si>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</si>
  <si>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</si>
  <si>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</si>
  <si>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</si>
  <si>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</si>
  <si>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</si>
  <si>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</si>
  <si>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</si>
  <si>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</si>
  <si>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</si>
  <si>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</si>
  <si>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</si>
  <si>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</si>
  <si>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</si>
  <si>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</si>
  <si>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</si>
  <si>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</si>
  <si>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</si>
  <si>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</si>
  <si>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</si>
  <si>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</si>
  <si>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</si>
  <si>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</si>
  <si>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</si>
  <si>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</si>
  <si>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</si>
  <si>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</si>
  <si>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</si>
  <si>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</si>
  <si>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</si>
  <si>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</si>
  <si>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</si>
  <si>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</si>
  <si>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</si>
  <si>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</si>
  <si>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</si>
  <si>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</si>
  <si>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</si>
  <si>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</si>
  <si>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</si>
  <si>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</si>
  <si>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</si>
  <si>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</si>
  <si>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</si>
  <si>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</si>
  <si>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</si>
  <si>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</si>
  <si>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</si>
  <si>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</si>
  <si>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</si>
  <si>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</si>
  <si>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</si>
  <si>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</si>
  <si>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</si>
  <si>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</si>
  <si>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</si>
  <si>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</si>
  <si>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Новинка</t>
  </si>
  <si>
    <t>МЗР</t>
  </si>
  <si>
    <t>27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</si>
  <si>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</si>
  <si>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</si>
  <si>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</si>
  <si>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</si>
  <si>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</si>
  <si>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</si>
  <si>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</si>
  <si>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</si>
  <si>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</si>
  <si>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</si>
  <si>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</si>
  <si>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</si>
  <si>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</si>
  <si>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</si>
  <si>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</si>
  <si>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</si>
  <si>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</si>
  <si>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</si>
  <si>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</si>
  <si>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</si>
  <si>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</si>
  <si>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</si>
  <si>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</si>
  <si>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</si>
  <si>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</si>
  <si>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</si>
  <si>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</si>
  <si>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</si>
  <si>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</si>
  <si>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</si>
  <si>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</si>
  <si>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</si>
  <si>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</si>
  <si>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</si>
  <si>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</si>
  <si>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</si>
  <si>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</si>
  <si>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</si>
  <si>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</si>
  <si>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</si>
  <si>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</si>
  <si>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</si>
  <si>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</si>
  <si>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</si>
  <si>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</si>
  <si>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</si>
  <si>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</si>
  <si>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</si>
  <si>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</si>
  <si>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</si>
  <si>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</si>
  <si>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</si>
  <si>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</si>
  <si>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</si>
  <si>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</si>
  <si>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</si>
  <si>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</si>
  <si>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</si>
  <si>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</si>
  <si>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</si>
  <si>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</si>
  <si>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</si>
  <si>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</si>
  <si>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</si>
  <si>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</si>
  <si>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</si>
  <si>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</si>
  <si>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</si>
  <si>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</si>
  <si>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</si>
  <si>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</si>
  <si>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</si>
  <si>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</si>
  <si>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</si>
  <si>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</si>
  <si>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</si>
  <si>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</si>
  <si>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</si>
  <si>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</si>
  <si>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</si>
  <si>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</si>
  <si>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</si>
  <si>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</si>
  <si>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</si>
  <si>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</si>
  <si>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</si>
  <si>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</si>
  <si>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</si>
  <si>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</si>
  <si>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</si>
  <si>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</si>
  <si>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</si>
  <si>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</si>
  <si>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</si>
  <si>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</si>
  <si>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</si>
  <si>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</si>
  <si>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</si>
  <si>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</si>
  <si>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</si>
  <si>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</si>
  <si>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</si>
  <si>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</si>
  <si>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</si>
  <si>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</si>
  <si>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</si>
  <si>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</si>
  <si>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</si>
  <si>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</si>
  <si>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</si>
  <si>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</si>
  <si>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</si>
  <si>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</si>
  <si>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</si>
  <si>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</si>
  <si>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</si>
  <si>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</si>
  <si>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</si>
  <si>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</si>
  <si>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</si>
  <si>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</si>
  <si>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</si>
  <si>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</si>
  <si>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</si>
  <si>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</si>
  <si>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</si>
  <si>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</si>
  <si>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</si>
  <si>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</si>
  <si>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</si>
  <si>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</si>
  <si>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</si>
  <si>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</si>
  <si>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</si>
  <si>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</si>
  <si>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</si>
  <si>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</si>
  <si>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</si>
  <si>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</si>
  <si>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</si>
  <si>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</si>
  <si>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</si>
  <si>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</si>
  <si>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</si>
  <si>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</si>
  <si>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</si>
  <si>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</si>
  <si>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</si>
  <si>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</si>
  <si>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</si>
  <si>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</si>
  <si>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</si>
  <si>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</si>
  <si>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</si>
  <si>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</si>
  <si>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</si>
  <si>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</si>
  <si>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</si>
  <si>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</si>
  <si>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</si>
  <si>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</si>
  <si>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</si>
  <si>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</si>
  <si>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</si>
  <si>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</si>
  <si>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</si>
  <si>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</si>
  <si>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</si>
  <si>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</si>
  <si>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</si>
  <si>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</si>
  <si>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</si>
  <si>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</si>
  <si>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</si>
  <si>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</si>
  <si>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</si>
  <si>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</si>
  <si>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</si>
  <si>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</si>
  <si>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</si>
  <si>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</si>
  <si>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</si>
  <si>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</si>
  <si>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</si>
  <si>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</si>
  <si>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</si>
  <si>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</si>
  <si>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</si>
  <si>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</si>
  <si>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</si>
  <si>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</si>
  <si>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</si>
  <si>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</si>
  <si>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</si>
  <si>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</si>
  <si>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</si>
  <si>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</si>
  <si>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</si>
  <si>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</si>
  <si>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</si>
  <si>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</si>
  <si>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</si>
  <si>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</si>
  <si>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</si>
  <si>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</si>
  <si>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</si>
  <si>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</si>
  <si>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</si>
  <si>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</si>
  <si>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</si>
  <si>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</si>
  <si>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</si>
  <si>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</si>
  <si>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</si>
  <si>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</si>
  <si>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</si>
  <si>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</si>
  <si>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</si>
  <si>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</si>
  <si>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</si>
  <si>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</si>
  <si>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</si>
  <si>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</si>
  <si>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</si>
  <si>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</si>
  <si>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</si>
  <si>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</si>
  <si>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</si>
  <si>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</si>
  <si>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</si>
  <si>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</si>
  <si>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</si>
  <si>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</si>
  <si>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</si>
  <si>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</si>
  <si>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</si>
  <si>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</si>
  <si>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</si>
  <si>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</si>
  <si>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</si>
  <si>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</si>
  <si>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</si>
  <si>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</si>
  <si>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</si>
  <si>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</si>
  <si>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</si>
  <si>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</si>
  <si>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</si>
  <si>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</si>
  <si>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</si>
  <si>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</si>
  <si>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</si>
  <si>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</si>
  <si>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</si>
  <si>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</si>
  <si>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</si>
  <si>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</si>
  <si>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</si>
  <si>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</si>
  <si>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</si>
  <si>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</si>
  <si>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</si>
  <si>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</si>
  <si>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</si>
  <si>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</si>
  <si>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</si>
  <si>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</si>
  <si>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</si>
  <si>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</si>
  <si>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</si>
  <si>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</si>
  <si>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</si>
  <si>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</si>
  <si>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</si>
  <si>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</si>
  <si>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</si>
  <si>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</si>
  <si>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</si>
  <si>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</si>
  <si>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</si>
  <si>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</si>
  <si>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</si>
  <si>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</si>
  <si>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</si>
  <si>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</si>
  <si>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</si>
  <si>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</si>
  <si>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</si>
  <si>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</si>
  <si>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</si>
  <si>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</si>
  <si>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</si>
  <si>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</si>
  <si>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</si>
  <si>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</si>
  <si>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</si>
  <si>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</si>
  <si>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</si>
  <si>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</si>
  <si>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</si>
  <si>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</si>
  <si>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</si>
  <si>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</si>
  <si>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</si>
  <si>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</si>
  <si>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</si>
  <si>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</si>
  <si>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</si>
  <si>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</si>
  <si>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</si>
  <si>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</si>
  <si>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</si>
  <si>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</si>
  <si>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</si>
  <si>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</si>
  <si>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</si>
  <si>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</si>
  <si>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</si>
  <si>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</si>
  <si>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</si>
  <si>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</si>
  <si>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</si>
  <si>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</si>
  <si>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</si>
  <si>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</si>
  <si>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</si>
  <si>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</si>
  <si>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</si>
  <si>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</si>
  <si>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</si>
  <si>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</si>
  <si>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</si>
  <si>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</si>
  <si>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</si>
  <si>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</si>
  <si>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</si>
  <si>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</si>
  <si>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</si>
  <si>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</si>
  <si>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</si>
  <si>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</si>
  <si>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</si>
  <si>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</si>
  <si>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</si>
  <si>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</si>
  <si>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</si>
  <si>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</si>
  <si>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</si>
  <si>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</si>
  <si>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</si>
  <si>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</si>
  <si>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</si>
  <si>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</si>
  <si>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</si>
  <si>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</si>
  <si>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</si>
  <si>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</si>
  <si>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</si>
  <si>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</si>
  <si>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</si>
  <si>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</si>
  <si>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</si>
  <si>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</si>
  <si>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</si>
  <si>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</si>
  <si>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</si>
  <si>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</si>
  <si>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</si>
  <si>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</si>
  <si>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</si>
  <si>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</si>
  <si>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</si>
  <si>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</si>
  <si>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</si>
  <si>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</si>
  <si>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</si>
  <si>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</si>
  <si>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</si>
  <si>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</si>
  <si>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</si>
  <si>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</si>
  <si>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</si>
  <si>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P004355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</si>
  <si>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</si>
  <si>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</si>
  <si>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</si>
  <si>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</si>
  <si>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</si>
  <si>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</si>
  <si>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</si>
  <si>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</si>
  <si>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</si>
  <si>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</si>
  <si>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</si>
  <si>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</si>
  <si>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</si>
  <si>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</si>
  <si>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</si>
  <si>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</si>
  <si>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</si>
  <si>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</si>
  <si>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</si>
  <si>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</si>
  <si>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</si>
  <si>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</si>
  <si>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</si>
  <si>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</si>
  <si>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</si>
  <si>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</si>
  <si>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</si>
  <si>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</si>
  <si>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</si>
  <si>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</si>
  <si>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</si>
  <si>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</si>
  <si>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</si>
  <si>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</si>
  <si>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</si>
  <si>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</si>
  <si>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</si>
  <si>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</si>
  <si>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</si>
  <si>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</si>
  <si>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</si>
  <si>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</si>
  <si>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</si>
  <si>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</si>
  <si>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</si>
  <si>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</si>
  <si>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</si>
  <si>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</si>
  <si>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</si>
  <si>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</si>
  <si>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</si>
  <si>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</si>
  <si>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</si>
  <si>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</si>
  <si>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</si>
  <si>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</si>
  <si>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</si>
  <si>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</si>
  <si>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</si>
  <si>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</si>
  <si>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</si>
  <si>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</si>
  <si>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</si>
  <si>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</si>
  <si>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</si>
  <si>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</si>
  <si>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</si>
  <si>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</si>
  <si>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</si>
  <si>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</si>
  <si>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</si>
  <si>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</si>
  <si>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</si>
  <si>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</si>
  <si>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</si>
  <si>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</si>
  <si>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</si>
  <si>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</si>
  <si>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</si>
  <si>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</si>
  <si>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</si>
  <si>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</si>
  <si>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</si>
  <si>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</si>
  <si>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</si>
  <si>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</si>
  <si>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</si>
  <si>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</si>
  <si>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</si>
  <si>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</si>
  <si>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</si>
  <si>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</si>
  <si>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</si>
  <si>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</si>
  <si>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</si>
  <si>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</si>
  <si>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</si>
  <si>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</si>
  <si>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</si>
  <si>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</si>
  <si>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</si>
  <si>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</si>
  <si>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</si>
  <si>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</si>
  <si>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</si>
  <si>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</si>
  <si>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</si>
  <si>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</si>
  <si>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</si>
  <si>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</si>
  <si>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</si>
  <si>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</si>
  <si>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</si>
  <si>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</si>
  <si>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</si>
  <si>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</si>
  <si>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</si>
  <si>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</si>
  <si>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</si>
  <si>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</si>
  <si>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</si>
  <si>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</si>
  <si>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</si>
  <si>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</si>
  <si>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</si>
  <si>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</si>
  <si>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</si>
  <si>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</si>
  <si>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</si>
  <si>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</si>
  <si>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</si>
  <si>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</si>
  <si>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</si>
  <si>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</si>
  <si>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</si>
  <si>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</si>
  <si>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</si>
  <si>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</si>
  <si>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</si>
  <si>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SU003687</t>
  </si>
  <si>
    <t>P004680</t>
  </si>
  <si>
    <t>Сардельки «Дугушки» Весовой черева ТМ «Стародворье»</t>
  </si>
  <si>
    <t>ЕАЭС N RU Д-RU.РА02.В.61682/24, 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</si>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</sst>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6"/>
  <sheetViews>
    <sheetView showGridLines="0" tabSelected="1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6" t="s">
        <v>26</v>
      </c>
      <c r="E1" s="676"/>
      <c r="F1" s="676"/>
      <c r="G1" s="14" t="s">
        <v>66</v>
      </c>
      <c r="H1" s="676" t="s">
        <v>46</v>
      </c>
      <c r="I1" s="676"/>
      <c r="J1" s="676"/>
      <c r="K1" s="676"/>
      <c r="L1" s="676"/>
      <c r="M1" s="676"/>
      <c r="N1" s="676"/>
      <c r="O1" s="676"/>
      <c r="P1" s="676"/>
      <c r="Q1" s="676"/>
      <c r="R1" s="677" t="s">
        <v>67</v>
      </c>
      <c r="S1" s="678"/>
      <c r="T1" s="6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9"/>
      <c r="R2" s="679"/>
      <c r="S2" s="679"/>
      <c r="T2" s="679"/>
      <c r="U2" s="679"/>
      <c r="V2" s="679"/>
      <c r="W2" s="6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9"/>
      <c r="Q3" s="679"/>
      <c r="R3" s="679"/>
      <c r="S3" s="679"/>
      <c r="T3" s="679"/>
      <c r="U3" s="679"/>
      <c r="V3" s="679"/>
      <c r="W3" s="6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80" t="s">
        <v>8</v>
      </c>
      <c r="B5" s="680"/>
      <c r="C5" s="680"/>
      <c r="D5" s="681"/>
      <c r="E5" s="681"/>
      <c r="F5" s="682" t="s">
        <v>14</v>
      </c>
      <c r="G5" s="682"/>
      <c r="H5" s="681"/>
      <c r="I5" s="681"/>
      <c r="J5" s="681"/>
      <c r="K5" s="681"/>
      <c r="L5" s="681"/>
      <c r="M5" s="681"/>
      <c r="N5" s="72"/>
      <c r="P5" s="27" t="s">
        <v>4</v>
      </c>
      <c r="Q5" s="683">
        <v>45773</v>
      </c>
      <c r="R5" s="683"/>
      <c r="T5" s="684" t="s">
        <v>3</v>
      </c>
      <c r="U5" s="685"/>
      <c r="V5" s="686" t="s">
        <v>963</v>
      </c>
      <c r="W5" s="687"/>
      <c r="AB5" s="59"/>
      <c r="AC5" s="59"/>
      <c r="AD5" s="59"/>
      <c r="AE5" s="59"/>
    </row>
    <row r="6" spans="1:32" s="17" customFormat="1" ht="24" customHeight="1" x14ac:dyDescent="0.2">
      <c r="A6" s="680" t="s">
        <v>1</v>
      </c>
      <c r="B6" s="680"/>
      <c r="C6" s="680"/>
      <c r="D6" s="688" t="s">
        <v>964</v>
      </c>
      <c r="E6" s="688"/>
      <c r="F6" s="688"/>
      <c r="G6" s="688"/>
      <c r="H6" s="688"/>
      <c r="I6" s="688"/>
      <c r="J6" s="688"/>
      <c r="K6" s="688"/>
      <c r="L6" s="688"/>
      <c r="M6" s="688"/>
      <c r="N6" s="73"/>
      <c r="P6" s="27" t="s">
        <v>27</v>
      </c>
      <c r="Q6" s="689" t="str">
        <f>IF(Q5=0," ",CHOOSE(WEEKDAY(Q5,2),"Понедельник","Вторник","Среда","Четверг","Пятница","Суббота","Воскресенье"))</f>
        <v>Суббота</v>
      </c>
      <c r="R6" s="689"/>
      <c r="T6" s="690" t="s">
        <v>5</v>
      </c>
      <c r="U6" s="691"/>
      <c r="V6" s="692" t="s">
        <v>69</v>
      </c>
      <c r="W6" s="69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98" t="str">
        <f>IFERROR(VLOOKUP(DeliveryAddress,Table,3,0),1)</f>
        <v>1</v>
      </c>
      <c r="E7" s="699"/>
      <c r="F7" s="699"/>
      <c r="G7" s="699"/>
      <c r="H7" s="699"/>
      <c r="I7" s="699"/>
      <c r="J7" s="699"/>
      <c r="K7" s="699"/>
      <c r="L7" s="699"/>
      <c r="M7" s="700"/>
      <c r="N7" s="74"/>
      <c r="P7" s="29"/>
      <c r="Q7" s="48"/>
      <c r="R7" s="48"/>
      <c r="T7" s="690"/>
      <c r="U7" s="691"/>
      <c r="V7" s="694"/>
      <c r="W7" s="695"/>
      <c r="AB7" s="59"/>
      <c r="AC7" s="59"/>
      <c r="AD7" s="59"/>
      <c r="AE7" s="59"/>
    </row>
    <row r="8" spans="1:32" s="17" customFormat="1" ht="25.5" customHeight="1" x14ac:dyDescent="0.2">
      <c r="A8" s="701" t="s">
        <v>57</v>
      </c>
      <c r="B8" s="701"/>
      <c r="C8" s="701"/>
      <c r="D8" s="702"/>
      <c r="E8" s="702"/>
      <c r="F8" s="702"/>
      <c r="G8" s="702"/>
      <c r="H8" s="702"/>
      <c r="I8" s="702"/>
      <c r="J8" s="702"/>
      <c r="K8" s="702"/>
      <c r="L8" s="702"/>
      <c r="M8" s="702"/>
      <c r="N8" s="75"/>
      <c r="P8" s="27" t="s">
        <v>11</v>
      </c>
      <c r="Q8" s="703">
        <v>0.41666666666666669</v>
      </c>
      <c r="R8" s="703"/>
      <c r="T8" s="690"/>
      <c r="U8" s="691"/>
      <c r="V8" s="694"/>
      <c r="W8" s="695"/>
      <c r="AB8" s="59"/>
      <c r="AC8" s="59"/>
      <c r="AD8" s="59"/>
      <c r="AE8" s="59"/>
    </row>
    <row r="9" spans="1:32" s="17" customFormat="1" ht="39.950000000000003" customHeight="1" x14ac:dyDescent="0.2">
      <c r="A9" s="7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4"/>
      <c r="C9" s="704"/>
      <c r="D9" s="705" t="s">
        <v>45</v>
      </c>
      <c r="E9" s="706"/>
      <c r="F9" s="7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4"/>
      <c r="H9" s="707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M9" s="707"/>
      <c r="N9" s="70"/>
      <c r="P9" s="31" t="s">
        <v>15</v>
      </c>
      <c r="Q9" s="708"/>
      <c r="R9" s="708"/>
      <c r="T9" s="690"/>
      <c r="U9" s="691"/>
      <c r="V9" s="696"/>
      <c r="W9" s="69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4"/>
      <c r="C10" s="704"/>
      <c r="D10" s="705"/>
      <c r="E10" s="706"/>
      <c r="F10" s="7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4"/>
      <c r="H10" s="709" t="str">
        <f>IFERROR(VLOOKUP($D$10,Proxy,2,FALSE),"")</f>
        <v/>
      </c>
      <c r="I10" s="709"/>
      <c r="J10" s="709"/>
      <c r="K10" s="709"/>
      <c r="L10" s="709"/>
      <c r="M10" s="709"/>
      <c r="N10" s="71"/>
      <c r="P10" s="31" t="s">
        <v>32</v>
      </c>
      <c r="Q10" s="710"/>
      <c r="R10" s="710"/>
      <c r="U10" s="29" t="s">
        <v>12</v>
      </c>
      <c r="V10" s="711" t="s">
        <v>70</v>
      </c>
      <c r="W10" s="71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3"/>
      <c r="R11" s="713"/>
      <c r="U11" s="29" t="s">
        <v>28</v>
      </c>
      <c r="V11" s="714" t="s">
        <v>54</v>
      </c>
      <c r="W11" s="71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5" t="s">
        <v>71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5"/>
      <c r="N12" s="76"/>
      <c r="P12" s="27" t="s">
        <v>30</v>
      </c>
      <c r="Q12" s="703"/>
      <c r="R12" s="703"/>
      <c r="S12" s="28"/>
      <c r="T12"/>
      <c r="U12" s="29" t="s">
        <v>45</v>
      </c>
      <c r="V12" s="716"/>
      <c r="W12" s="716"/>
      <c r="X12"/>
      <c r="AB12" s="59"/>
      <c r="AC12" s="59"/>
      <c r="AD12" s="59"/>
      <c r="AE12" s="59"/>
    </row>
    <row r="13" spans="1:32" s="17" customFormat="1" ht="23.25" customHeight="1" x14ac:dyDescent="0.2">
      <c r="A13" s="715" t="s">
        <v>72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5"/>
      <c r="N13" s="76"/>
      <c r="O13" s="31"/>
      <c r="P13" s="31" t="s">
        <v>31</v>
      </c>
      <c r="Q13" s="714"/>
      <c r="R13" s="71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5" t="s">
        <v>73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7" t="s">
        <v>74</v>
      </c>
      <c r="B15" s="717"/>
      <c r="C15" s="717"/>
      <c r="D15" s="717"/>
      <c r="E15" s="717"/>
      <c r="F15" s="717"/>
      <c r="G15" s="717"/>
      <c r="H15" s="717"/>
      <c r="I15" s="717"/>
      <c r="J15" s="717"/>
      <c r="K15" s="717"/>
      <c r="L15" s="717"/>
      <c r="M15" s="717"/>
      <c r="N15" s="77"/>
      <c r="O15"/>
      <c r="P15" s="718" t="s">
        <v>60</v>
      </c>
      <c r="Q15" s="718"/>
      <c r="R15" s="718"/>
      <c r="S15" s="718"/>
      <c r="T15" s="71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9"/>
      <c r="Q16" s="719"/>
      <c r="R16" s="719"/>
      <c r="S16" s="719"/>
      <c r="T16" s="71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2" t="s">
        <v>58</v>
      </c>
      <c r="B17" s="722" t="s">
        <v>48</v>
      </c>
      <c r="C17" s="724" t="s">
        <v>47</v>
      </c>
      <c r="D17" s="726" t="s">
        <v>49</v>
      </c>
      <c r="E17" s="727"/>
      <c r="F17" s="722" t="s">
        <v>21</v>
      </c>
      <c r="G17" s="722" t="s">
        <v>24</v>
      </c>
      <c r="H17" s="722" t="s">
        <v>22</v>
      </c>
      <c r="I17" s="722" t="s">
        <v>23</v>
      </c>
      <c r="J17" s="722" t="s">
        <v>16</v>
      </c>
      <c r="K17" s="722" t="s">
        <v>65</v>
      </c>
      <c r="L17" s="722" t="s">
        <v>63</v>
      </c>
      <c r="M17" s="722" t="s">
        <v>2</v>
      </c>
      <c r="N17" s="722" t="s">
        <v>62</v>
      </c>
      <c r="O17" s="722" t="s">
        <v>25</v>
      </c>
      <c r="P17" s="726" t="s">
        <v>17</v>
      </c>
      <c r="Q17" s="730"/>
      <c r="R17" s="730"/>
      <c r="S17" s="730"/>
      <c r="T17" s="727"/>
      <c r="U17" s="720" t="s">
        <v>55</v>
      </c>
      <c r="V17" s="721"/>
      <c r="W17" s="722" t="s">
        <v>6</v>
      </c>
      <c r="X17" s="722" t="s">
        <v>41</v>
      </c>
      <c r="Y17" s="732" t="s">
        <v>53</v>
      </c>
      <c r="Z17" s="734" t="s">
        <v>18</v>
      </c>
      <c r="AA17" s="736" t="s">
        <v>59</v>
      </c>
      <c r="AB17" s="736" t="s">
        <v>19</v>
      </c>
      <c r="AC17" s="736" t="s">
        <v>64</v>
      </c>
      <c r="AD17" s="738" t="s">
        <v>56</v>
      </c>
      <c r="AE17" s="739"/>
      <c r="AF17" s="740"/>
      <c r="AG17" s="82"/>
      <c r="BD17" s="81" t="s">
        <v>61</v>
      </c>
    </row>
    <row r="18" spans="1:68" ht="14.25" customHeight="1" x14ac:dyDescent="0.2">
      <c r="A18" s="723"/>
      <c r="B18" s="723"/>
      <c r="C18" s="725"/>
      <c r="D18" s="728"/>
      <c r="E18" s="729"/>
      <c r="F18" s="723"/>
      <c r="G18" s="723"/>
      <c r="H18" s="723"/>
      <c r="I18" s="723"/>
      <c r="J18" s="723"/>
      <c r="K18" s="723"/>
      <c r="L18" s="723"/>
      <c r="M18" s="723"/>
      <c r="N18" s="723"/>
      <c r="O18" s="723"/>
      <c r="P18" s="728"/>
      <c r="Q18" s="731"/>
      <c r="R18" s="731"/>
      <c r="S18" s="731"/>
      <c r="T18" s="729"/>
      <c r="U18" s="83" t="s">
        <v>44</v>
      </c>
      <c r="V18" s="83" t="s">
        <v>43</v>
      </c>
      <c r="W18" s="723"/>
      <c r="X18" s="723"/>
      <c r="Y18" s="733"/>
      <c r="Z18" s="735"/>
      <c r="AA18" s="737"/>
      <c r="AB18" s="737"/>
      <c r="AC18" s="737"/>
      <c r="AD18" s="741"/>
      <c r="AE18" s="742"/>
      <c r="AF18" s="743"/>
      <c r="AG18" s="82"/>
      <c r="BD18" s="81"/>
    </row>
    <row r="19" spans="1:68" ht="27.75" customHeight="1" x14ac:dyDescent="0.2">
      <c r="A19" s="744" t="s">
        <v>75</v>
      </c>
      <c r="B19" s="744"/>
      <c r="C19" s="744"/>
      <c r="D19" s="744"/>
      <c r="E19" s="744"/>
      <c r="F19" s="744"/>
      <c r="G19" s="744"/>
      <c r="H19" s="744"/>
      <c r="I19" s="744"/>
      <c r="J19" s="744"/>
      <c r="K19" s="744"/>
      <c r="L19" s="744"/>
      <c r="M19" s="744"/>
      <c r="N19" s="744"/>
      <c r="O19" s="744"/>
      <c r="P19" s="744"/>
      <c r="Q19" s="744"/>
      <c r="R19" s="744"/>
      <c r="S19" s="744"/>
      <c r="T19" s="744"/>
      <c r="U19" s="744"/>
      <c r="V19" s="744"/>
      <c r="W19" s="744"/>
      <c r="X19" s="744"/>
      <c r="Y19" s="744"/>
      <c r="Z19" s="744"/>
      <c r="AA19" s="54"/>
      <c r="AB19" s="54"/>
      <c r="AC19" s="54"/>
    </row>
    <row r="20" spans="1:68" ht="16.5" customHeight="1" x14ac:dyDescent="0.25">
      <c r="A20" s="745" t="s">
        <v>75</v>
      </c>
      <c r="B20" s="745"/>
      <c r="C20" s="745"/>
      <c r="D20" s="745"/>
      <c r="E20" s="745"/>
      <c r="F20" s="745"/>
      <c r="G20" s="745"/>
      <c r="H20" s="745"/>
      <c r="I20" s="745"/>
      <c r="J20" s="745"/>
      <c r="K20" s="745"/>
      <c r="L20" s="745"/>
      <c r="M20" s="745"/>
      <c r="N20" s="745"/>
      <c r="O20" s="745"/>
      <c r="P20" s="745"/>
      <c r="Q20" s="745"/>
      <c r="R20" s="745"/>
      <c r="S20" s="745"/>
      <c r="T20" s="745"/>
      <c r="U20" s="745"/>
      <c r="V20" s="745"/>
      <c r="W20" s="745"/>
      <c r="X20" s="745"/>
      <c r="Y20" s="745"/>
      <c r="Z20" s="745"/>
      <c r="AA20" s="65"/>
      <c r="AB20" s="65"/>
      <c r="AC20" s="79"/>
    </row>
    <row r="21" spans="1:68" ht="14.25" customHeight="1" x14ac:dyDescent="0.25">
      <c r="A21" s="746" t="s">
        <v>76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66"/>
      <c r="AB21" s="66"/>
      <c r="AC21" s="80"/>
    </row>
    <row r="22" spans="1:68" ht="37.5" customHeight="1" x14ac:dyDescent="0.25">
      <c r="A22" s="63" t="s">
        <v>77</v>
      </c>
      <c r="B22" s="63" t="s">
        <v>78</v>
      </c>
      <c r="C22" s="36">
        <v>4301051865</v>
      </c>
      <c r="D22" s="747">
        <v>4680115885912</v>
      </c>
      <c r="E22" s="747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7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9"/>
      <c r="R22" s="749"/>
      <c r="S22" s="749"/>
      <c r="T22" s="750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82</v>
      </c>
      <c r="B23" s="63" t="s">
        <v>83</v>
      </c>
      <c r="C23" s="36">
        <v>4301051552</v>
      </c>
      <c r="D23" s="747">
        <v>4607091388237</v>
      </c>
      <c r="E23" s="747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81</v>
      </c>
      <c r="L23" s="37" t="s">
        <v>45</v>
      </c>
      <c r="M23" s="38" t="s">
        <v>80</v>
      </c>
      <c r="N23" s="38"/>
      <c r="O23" s="37">
        <v>40</v>
      </c>
      <c r="P23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9"/>
      <c r="R23" s="749"/>
      <c r="S23" s="749"/>
      <c r="T23" s="750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84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85</v>
      </c>
      <c r="B24" s="63" t="s">
        <v>86</v>
      </c>
      <c r="C24" s="36">
        <v>4301051907</v>
      </c>
      <c r="D24" s="747">
        <v>4680115886230</v>
      </c>
      <c r="E24" s="747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81</v>
      </c>
      <c r="L24" s="37" t="s">
        <v>45</v>
      </c>
      <c r="M24" s="38" t="s">
        <v>80</v>
      </c>
      <c r="N24" s="38"/>
      <c r="O24" s="37">
        <v>40</v>
      </c>
      <c r="P24" s="752" t="s">
        <v>87</v>
      </c>
      <c r="Q24" s="749"/>
      <c r="R24" s="749"/>
      <c r="S24" s="749"/>
      <c r="T24" s="750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88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89</v>
      </c>
      <c r="B25" s="63" t="s">
        <v>90</v>
      </c>
      <c r="C25" s="36">
        <v>4301051909</v>
      </c>
      <c r="D25" s="747">
        <v>4680115886247</v>
      </c>
      <c r="E25" s="747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81</v>
      </c>
      <c r="L25" s="37" t="s">
        <v>45</v>
      </c>
      <c r="M25" s="38" t="s">
        <v>80</v>
      </c>
      <c r="N25" s="38"/>
      <c r="O25" s="37">
        <v>40</v>
      </c>
      <c r="P25" s="753" t="s">
        <v>91</v>
      </c>
      <c r="Q25" s="749"/>
      <c r="R25" s="749"/>
      <c r="S25" s="749"/>
      <c r="T25" s="750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93</v>
      </c>
      <c r="B26" s="63" t="s">
        <v>94</v>
      </c>
      <c r="C26" s="36">
        <v>4301051861</v>
      </c>
      <c r="D26" s="747">
        <v>4680115885905</v>
      </c>
      <c r="E26" s="74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81</v>
      </c>
      <c r="L26" s="37" t="s">
        <v>45</v>
      </c>
      <c r="M26" s="38" t="s">
        <v>80</v>
      </c>
      <c r="N26" s="38"/>
      <c r="O26" s="37">
        <v>40</v>
      </c>
      <c r="P26" s="75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49"/>
      <c r="R26" s="749"/>
      <c r="S26" s="749"/>
      <c r="T26" s="75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95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96</v>
      </c>
      <c r="B27" s="63" t="s">
        <v>97</v>
      </c>
      <c r="C27" s="36">
        <v>4301051592</v>
      </c>
      <c r="D27" s="747">
        <v>4607091388244</v>
      </c>
      <c r="E27" s="74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81</v>
      </c>
      <c r="L27" s="37" t="s">
        <v>45</v>
      </c>
      <c r="M27" s="38" t="s">
        <v>80</v>
      </c>
      <c r="N27" s="38"/>
      <c r="O27" s="37">
        <v>40</v>
      </c>
      <c r="P27" s="7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49"/>
      <c r="R27" s="749"/>
      <c r="S27" s="749"/>
      <c r="T27" s="75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98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59"/>
      <c r="B28" s="759"/>
      <c r="C28" s="759"/>
      <c r="D28" s="759"/>
      <c r="E28" s="759"/>
      <c r="F28" s="759"/>
      <c r="G28" s="759"/>
      <c r="H28" s="759"/>
      <c r="I28" s="759"/>
      <c r="J28" s="759"/>
      <c r="K28" s="759"/>
      <c r="L28" s="759"/>
      <c r="M28" s="759"/>
      <c r="N28" s="759"/>
      <c r="O28" s="760"/>
      <c r="P28" s="756" t="s">
        <v>40</v>
      </c>
      <c r="Q28" s="757"/>
      <c r="R28" s="757"/>
      <c r="S28" s="757"/>
      <c r="T28" s="757"/>
      <c r="U28" s="757"/>
      <c r="V28" s="758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59"/>
      <c r="B29" s="759"/>
      <c r="C29" s="759"/>
      <c r="D29" s="759"/>
      <c r="E29" s="759"/>
      <c r="F29" s="759"/>
      <c r="G29" s="759"/>
      <c r="H29" s="759"/>
      <c r="I29" s="759"/>
      <c r="J29" s="759"/>
      <c r="K29" s="759"/>
      <c r="L29" s="759"/>
      <c r="M29" s="759"/>
      <c r="N29" s="759"/>
      <c r="O29" s="760"/>
      <c r="P29" s="756" t="s">
        <v>40</v>
      </c>
      <c r="Q29" s="757"/>
      <c r="R29" s="757"/>
      <c r="S29" s="757"/>
      <c r="T29" s="757"/>
      <c r="U29" s="757"/>
      <c r="V29" s="758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746" t="s">
        <v>99</v>
      </c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6"/>
      <c r="P30" s="746"/>
      <c r="Q30" s="746"/>
      <c r="R30" s="746"/>
      <c r="S30" s="746"/>
      <c r="T30" s="746"/>
      <c r="U30" s="746"/>
      <c r="V30" s="746"/>
      <c r="W30" s="746"/>
      <c r="X30" s="746"/>
      <c r="Y30" s="746"/>
      <c r="Z30" s="746"/>
      <c r="AA30" s="66"/>
      <c r="AB30" s="66"/>
      <c r="AC30" s="80"/>
    </row>
    <row r="31" spans="1:68" ht="27" customHeight="1" x14ac:dyDescent="0.25">
      <c r="A31" s="63" t="s">
        <v>100</v>
      </c>
      <c r="B31" s="63" t="s">
        <v>101</v>
      </c>
      <c r="C31" s="36">
        <v>4301032013</v>
      </c>
      <c r="D31" s="747">
        <v>4607091388503</v>
      </c>
      <c r="E31" s="747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81</v>
      </c>
      <c r="L31" s="37" t="s">
        <v>45</v>
      </c>
      <c r="M31" s="38" t="s">
        <v>104</v>
      </c>
      <c r="N31" s="38"/>
      <c r="O31" s="37">
        <v>120</v>
      </c>
      <c r="P31" s="7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49"/>
      <c r="R31" s="749"/>
      <c r="S31" s="749"/>
      <c r="T31" s="750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103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59"/>
      <c r="B32" s="759"/>
      <c r="C32" s="759"/>
      <c r="D32" s="759"/>
      <c r="E32" s="759"/>
      <c r="F32" s="759"/>
      <c r="G32" s="759"/>
      <c r="H32" s="759"/>
      <c r="I32" s="759"/>
      <c r="J32" s="759"/>
      <c r="K32" s="759"/>
      <c r="L32" s="759"/>
      <c r="M32" s="759"/>
      <c r="N32" s="759"/>
      <c r="O32" s="760"/>
      <c r="P32" s="756" t="s">
        <v>40</v>
      </c>
      <c r="Q32" s="757"/>
      <c r="R32" s="757"/>
      <c r="S32" s="757"/>
      <c r="T32" s="757"/>
      <c r="U32" s="757"/>
      <c r="V32" s="758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59"/>
      <c r="B33" s="759"/>
      <c r="C33" s="759"/>
      <c r="D33" s="759"/>
      <c r="E33" s="759"/>
      <c r="F33" s="759"/>
      <c r="G33" s="759"/>
      <c r="H33" s="759"/>
      <c r="I33" s="759"/>
      <c r="J33" s="759"/>
      <c r="K33" s="759"/>
      <c r="L33" s="759"/>
      <c r="M33" s="759"/>
      <c r="N33" s="759"/>
      <c r="O33" s="760"/>
      <c r="P33" s="756" t="s">
        <v>40</v>
      </c>
      <c r="Q33" s="757"/>
      <c r="R33" s="757"/>
      <c r="S33" s="757"/>
      <c r="T33" s="757"/>
      <c r="U33" s="757"/>
      <c r="V33" s="758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44" t="s">
        <v>105</v>
      </c>
      <c r="B34" s="744"/>
      <c r="C34" s="744"/>
      <c r="D34" s="744"/>
      <c r="E34" s="744"/>
      <c r="F34" s="744"/>
      <c r="G34" s="744"/>
      <c r="H34" s="744"/>
      <c r="I34" s="744"/>
      <c r="J34" s="744"/>
      <c r="K34" s="744"/>
      <c r="L34" s="744"/>
      <c r="M34" s="744"/>
      <c r="N34" s="744"/>
      <c r="O34" s="744"/>
      <c r="P34" s="744"/>
      <c r="Q34" s="744"/>
      <c r="R34" s="744"/>
      <c r="S34" s="744"/>
      <c r="T34" s="744"/>
      <c r="U34" s="744"/>
      <c r="V34" s="744"/>
      <c r="W34" s="744"/>
      <c r="X34" s="744"/>
      <c r="Y34" s="744"/>
      <c r="Z34" s="744"/>
      <c r="AA34" s="54"/>
      <c r="AB34" s="54"/>
      <c r="AC34" s="54"/>
    </row>
    <row r="35" spans="1:68" ht="16.5" customHeight="1" x14ac:dyDescent="0.25">
      <c r="A35" s="745" t="s">
        <v>106</v>
      </c>
      <c r="B35" s="745"/>
      <c r="C35" s="745"/>
      <c r="D35" s="745"/>
      <c r="E35" s="745"/>
      <c r="F35" s="745"/>
      <c r="G35" s="745"/>
      <c r="H35" s="745"/>
      <c r="I35" s="745"/>
      <c r="J35" s="745"/>
      <c r="K35" s="745"/>
      <c r="L35" s="745"/>
      <c r="M35" s="745"/>
      <c r="N35" s="745"/>
      <c r="O35" s="745"/>
      <c r="P35" s="745"/>
      <c r="Q35" s="745"/>
      <c r="R35" s="745"/>
      <c r="S35" s="745"/>
      <c r="T35" s="745"/>
      <c r="U35" s="745"/>
      <c r="V35" s="745"/>
      <c r="W35" s="745"/>
      <c r="X35" s="745"/>
      <c r="Y35" s="745"/>
      <c r="Z35" s="745"/>
      <c r="AA35" s="65"/>
      <c r="AB35" s="65"/>
      <c r="AC35" s="79"/>
    </row>
    <row r="36" spans="1:68" ht="14.25" customHeight="1" x14ac:dyDescent="0.25">
      <c r="A36" s="746" t="s">
        <v>107</v>
      </c>
      <c r="B36" s="746"/>
      <c r="C36" s="746"/>
      <c r="D36" s="746"/>
      <c r="E36" s="746"/>
      <c r="F36" s="746"/>
      <c r="G36" s="746"/>
      <c r="H36" s="746"/>
      <c r="I36" s="746"/>
      <c r="J36" s="746"/>
      <c r="K36" s="746"/>
      <c r="L36" s="746"/>
      <c r="M36" s="746"/>
      <c r="N36" s="746"/>
      <c r="O36" s="746"/>
      <c r="P36" s="746"/>
      <c r="Q36" s="746"/>
      <c r="R36" s="746"/>
      <c r="S36" s="746"/>
      <c r="T36" s="746"/>
      <c r="U36" s="746"/>
      <c r="V36" s="746"/>
      <c r="W36" s="746"/>
      <c r="X36" s="746"/>
      <c r="Y36" s="746"/>
      <c r="Z36" s="746"/>
      <c r="AA36" s="66"/>
      <c r="AB36" s="66"/>
      <c r="AC36" s="80"/>
    </row>
    <row r="37" spans="1:68" ht="16.5" customHeight="1" x14ac:dyDescent="0.25">
      <c r="A37" s="63" t="s">
        <v>108</v>
      </c>
      <c r="B37" s="63" t="s">
        <v>109</v>
      </c>
      <c r="C37" s="36">
        <v>4301011380</v>
      </c>
      <c r="D37" s="747">
        <v>4607091385670</v>
      </c>
      <c r="E37" s="747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112</v>
      </c>
      <c r="L37" s="37" t="s">
        <v>45</v>
      </c>
      <c r="M37" s="38" t="s">
        <v>111</v>
      </c>
      <c r="N37" s="38"/>
      <c r="O37" s="37">
        <v>50</v>
      </c>
      <c r="P37" s="7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49"/>
      <c r="R37" s="749"/>
      <c r="S37" s="749"/>
      <c r="T37" s="750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110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113</v>
      </c>
      <c r="B38" s="63" t="s">
        <v>114</v>
      </c>
      <c r="C38" s="36">
        <v>4301011382</v>
      </c>
      <c r="D38" s="747">
        <v>4607091385687</v>
      </c>
      <c r="E38" s="747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116</v>
      </c>
      <c r="L38" s="37" t="s">
        <v>45</v>
      </c>
      <c r="M38" s="38" t="s">
        <v>115</v>
      </c>
      <c r="N38" s="38"/>
      <c r="O38" s="37">
        <v>50</v>
      </c>
      <c r="P38" s="7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9"/>
      <c r="R38" s="749"/>
      <c r="S38" s="749"/>
      <c r="T38" s="750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110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117</v>
      </c>
      <c r="B39" s="63" t="s">
        <v>118</v>
      </c>
      <c r="C39" s="36">
        <v>4301011565</v>
      </c>
      <c r="D39" s="747">
        <v>4680115882539</v>
      </c>
      <c r="E39" s="747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116</v>
      </c>
      <c r="L39" s="37" t="s">
        <v>45</v>
      </c>
      <c r="M39" s="38" t="s">
        <v>115</v>
      </c>
      <c r="N39" s="38"/>
      <c r="O39" s="37">
        <v>50</v>
      </c>
      <c r="P39" s="7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49"/>
      <c r="R39" s="749"/>
      <c r="S39" s="749"/>
      <c r="T39" s="750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110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119</v>
      </c>
      <c r="B40" s="63" t="s">
        <v>120</v>
      </c>
      <c r="C40" s="36">
        <v>4301011624</v>
      </c>
      <c r="D40" s="747">
        <v>4680115883949</v>
      </c>
      <c r="E40" s="747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116</v>
      </c>
      <c r="L40" s="37" t="s">
        <v>45</v>
      </c>
      <c r="M40" s="38" t="s">
        <v>111</v>
      </c>
      <c r="N40" s="38"/>
      <c r="O40" s="37">
        <v>50</v>
      </c>
      <c r="P40" s="7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9"/>
      <c r="R40" s="749"/>
      <c r="S40" s="749"/>
      <c r="T40" s="750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121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59"/>
      <c r="B41" s="759"/>
      <c r="C41" s="759"/>
      <c r="D41" s="759"/>
      <c r="E41" s="759"/>
      <c r="F41" s="759"/>
      <c r="G41" s="759"/>
      <c r="H41" s="759"/>
      <c r="I41" s="759"/>
      <c r="J41" s="759"/>
      <c r="K41" s="759"/>
      <c r="L41" s="759"/>
      <c r="M41" s="759"/>
      <c r="N41" s="759"/>
      <c r="O41" s="760"/>
      <c r="P41" s="756" t="s">
        <v>40</v>
      </c>
      <c r="Q41" s="757"/>
      <c r="R41" s="757"/>
      <c r="S41" s="757"/>
      <c r="T41" s="757"/>
      <c r="U41" s="757"/>
      <c r="V41" s="758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59"/>
      <c r="B42" s="759"/>
      <c r="C42" s="759"/>
      <c r="D42" s="759"/>
      <c r="E42" s="759"/>
      <c r="F42" s="759"/>
      <c r="G42" s="759"/>
      <c r="H42" s="759"/>
      <c r="I42" s="759"/>
      <c r="J42" s="759"/>
      <c r="K42" s="759"/>
      <c r="L42" s="759"/>
      <c r="M42" s="759"/>
      <c r="N42" s="759"/>
      <c r="O42" s="760"/>
      <c r="P42" s="756" t="s">
        <v>40</v>
      </c>
      <c r="Q42" s="757"/>
      <c r="R42" s="757"/>
      <c r="S42" s="757"/>
      <c r="T42" s="757"/>
      <c r="U42" s="757"/>
      <c r="V42" s="758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746" t="s">
        <v>76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66"/>
      <c r="AB43" s="66"/>
      <c r="AC43" s="80"/>
    </row>
    <row r="44" spans="1:68" ht="16.5" customHeight="1" x14ac:dyDescent="0.25">
      <c r="A44" s="63" t="s">
        <v>122</v>
      </c>
      <c r="B44" s="63" t="s">
        <v>123</v>
      </c>
      <c r="C44" s="36">
        <v>4301051820</v>
      </c>
      <c r="D44" s="747">
        <v>4680115884915</v>
      </c>
      <c r="E44" s="747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81</v>
      </c>
      <c r="L44" s="37" t="s">
        <v>45</v>
      </c>
      <c r="M44" s="38" t="s">
        <v>115</v>
      </c>
      <c r="N44" s="38"/>
      <c r="O44" s="37">
        <v>40</v>
      </c>
      <c r="P44" s="76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9"/>
      <c r="R44" s="749"/>
      <c r="S44" s="749"/>
      <c r="T44" s="750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124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59"/>
      <c r="B45" s="759"/>
      <c r="C45" s="759"/>
      <c r="D45" s="759"/>
      <c r="E45" s="759"/>
      <c r="F45" s="759"/>
      <c r="G45" s="759"/>
      <c r="H45" s="759"/>
      <c r="I45" s="759"/>
      <c r="J45" s="759"/>
      <c r="K45" s="759"/>
      <c r="L45" s="759"/>
      <c r="M45" s="759"/>
      <c r="N45" s="759"/>
      <c r="O45" s="760"/>
      <c r="P45" s="756" t="s">
        <v>40</v>
      </c>
      <c r="Q45" s="757"/>
      <c r="R45" s="757"/>
      <c r="S45" s="757"/>
      <c r="T45" s="757"/>
      <c r="U45" s="757"/>
      <c r="V45" s="758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59"/>
      <c r="B46" s="759"/>
      <c r="C46" s="759"/>
      <c r="D46" s="759"/>
      <c r="E46" s="759"/>
      <c r="F46" s="759"/>
      <c r="G46" s="759"/>
      <c r="H46" s="759"/>
      <c r="I46" s="759"/>
      <c r="J46" s="759"/>
      <c r="K46" s="759"/>
      <c r="L46" s="759"/>
      <c r="M46" s="759"/>
      <c r="N46" s="759"/>
      <c r="O46" s="760"/>
      <c r="P46" s="756" t="s">
        <v>40</v>
      </c>
      <c r="Q46" s="757"/>
      <c r="R46" s="757"/>
      <c r="S46" s="757"/>
      <c r="T46" s="757"/>
      <c r="U46" s="757"/>
      <c r="V46" s="758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745" t="s">
        <v>125</v>
      </c>
      <c r="B47" s="745"/>
      <c r="C47" s="745"/>
      <c r="D47" s="745"/>
      <c r="E47" s="745"/>
      <c r="F47" s="745"/>
      <c r="G47" s="745"/>
      <c r="H47" s="745"/>
      <c r="I47" s="745"/>
      <c r="J47" s="745"/>
      <c r="K47" s="745"/>
      <c r="L47" s="745"/>
      <c r="M47" s="745"/>
      <c r="N47" s="745"/>
      <c r="O47" s="745"/>
      <c r="P47" s="745"/>
      <c r="Q47" s="745"/>
      <c r="R47" s="745"/>
      <c r="S47" s="745"/>
      <c r="T47" s="745"/>
      <c r="U47" s="745"/>
      <c r="V47" s="745"/>
      <c r="W47" s="745"/>
      <c r="X47" s="745"/>
      <c r="Y47" s="745"/>
      <c r="Z47" s="745"/>
      <c r="AA47" s="65"/>
      <c r="AB47" s="65"/>
      <c r="AC47" s="79"/>
    </row>
    <row r="48" spans="1:68" ht="14.25" customHeight="1" x14ac:dyDescent="0.25">
      <c r="A48" s="746" t="s">
        <v>107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66"/>
      <c r="AB48" s="66"/>
      <c r="AC48" s="80"/>
    </row>
    <row r="49" spans="1:68" ht="27" customHeight="1" x14ac:dyDescent="0.25">
      <c r="A49" s="63" t="s">
        <v>126</v>
      </c>
      <c r="B49" s="63" t="s">
        <v>127</v>
      </c>
      <c r="C49" s="36">
        <v>4301012030</v>
      </c>
      <c r="D49" s="747">
        <v>4680115885882</v>
      </c>
      <c r="E49" s="747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112</v>
      </c>
      <c r="L49" s="37" t="s">
        <v>45</v>
      </c>
      <c r="M49" s="38" t="s">
        <v>115</v>
      </c>
      <c r="N49" s="38"/>
      <c r="O49" s="37">
        <v>50</v>
      </c>
      <c r="P49" s="76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9"/>
      <c r="R49" s="749"/>
      <c r="S49" s="749"/>
      <c r="T49" s="75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128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129</v>
      </c>
      <c r="B50" s="63" t="s">
        <v>130</v>
      </c>
      <c r="C50" s="36">
        <v>4301011816</v>
      </c>
      <c r="D50" s="747">
        <v>4680115881426</v>
      </c>
      <c r="E50" s="747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112</v>
      </c>
      <c r="L50" s="37" t="s">
        <v>45</v>
      </c>
      <c r="M50" s="38" t="s">
        <v>111</v>
      </c>
      <c r="N50" s="38"/>
      <c r="O50" s="37">
        <v>50</v>
      </c>
      <c r="P50" s="76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9"/>
      <c r="R50" s="749"/>
      <c r="S50" s="749"/>
      <c r="T50" s="75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131</v>
      </c>
      <c r="AG50" s="78"/>
      <c r="AJ50" s="84" t="s">
        <v>45</v>
      </c>
      <c r="AK50" s="84">
        <v>0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132</v>
      </c>
      <c r="B51" s="63" t="s">
        <v>133</v>
      </c>
      <c r="C51" s="36">
        <v>4301011386</v>
      </c>
      <c r="D51" s="747">
        <v>4680115880283</v>
      </c>
      <c r="E51" s="747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116</v>
      </c>
      <c r="L51" s="37" t="s">
        <v>45</v>
      </c>
      <c r="M51" s="38" t="s">
        <v>111</v>
      </c>
      <c r="N51" s="38"/>
      <c r="O51" s="37">
        <v>45</v>
      </c>
      <c r="P51" s="7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9"/>
      <c r="R51" s="749"/>
      <c r="S51" s="749"/>
      <c r="T51" s="75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134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135</v>
      </c>
      <c r="B52" s="63" t="s">
        <v>136</v>
      </c>
      <c r="C52" s="36">
        <v>4301011806</v>
      </c>
      <c r="D52" s="747">
        <v>4680115881525</v>
      </c>
      <c r="E52" s="747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116</v>
      </c>
      <c r="L52" s="37" t="s">
        <v>45</v>
      </c>
      <c r="M52" s="38" t="s">
        <v>111</v>
      </c>
      <c r="N52" s="38"/>
      <c r="O52" s="37">
        <v>50</v>
      </c>
      <c r="P52" s="7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49"/>
      <c r="R52" s="749"/>
      <c r="S52" s="749"/>
      <c r="T52" s="75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131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137</v>
      </c>
      <c r="B53" s="63" t="s">
        <v>138</v>
      </c>
      <c r="C53" s="36">
        <v>4301011589</v>
      </c>
      <c r="D53" s="747">
        <v>4680115885899</v>
      </c>
      <c r="E53" s="747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81</v>
      </c>
      <c r="L53" s="37" t="s">
        <v>45</v>
      </c>
      <c r="M53" s="38" t="s">
        <v>140</v>
      </c>
      <c r="N53" s="38"/>
      <c r="O53" s="37">
        <v>50</v>
      </c>
      <c r="P53" s="7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49"/>
      <c r="R53" s="749"/>
      <c r="S53" s="749"/>
      <c r="T53" s="75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139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141</v>
      </c>
      <c r="B54" s="63" t="s">
        <v>142</v>
      </c>
      <c r="C54" s="36">
        <v>4301011801</v>
      </c>
      <c r="D54" s="747">
        <v>4680115881419</v>
      </c>
      <c r="E54" s="747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116</v>
      </c>
      <c r="L54" s="37" t="s">
        <v>45</v>
      </c>
      <c r="M54" s="38" t="s">
        <v>111</v>
      </c>
      <c r="N54" s="38"/>
      <c r="O54" s="37">
        <v>50</v>
      </c>
      <c r="P54" s="7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49"/>
      <c r="R54" s="749"/>
      <c r="S54" s="749"/>
      <c r="T54" s="75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131</v>
      </c>
      <c r="AG54" s="78"/>
      <c r="AJ54" s="84" t="s">
        <v>45</v>
      </c>
      <c r="AK54" s="84">
        <v>0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59"/>
      <c r="B55" s="759"/>
      <c r="C55" s="759"/>
      <c r="D55" s="759"/>
      <c r="E55" s="759"/>
      <c r="F55" s="759"/>
      <c r="G55" s="759"/>
      <c r="H55" s="759"/>
      <c r="I55" s="759"/>
      <c r="J55" s="759"/>
      <c r="K55" s="759"/>
      <c r="L55" s="759"/>
      <c r="M55" s="759"/>
      <c r="N55" s="759"/>
      <c r="O55" s="760"/>
      <c r="P55" s="756" t="s">
        <v>40</v>
      </c>
      <c r="Q55" s="757"/>
      <c r="R55" s="757"/>
      <c r="S55" s="757"/>
      <c r="T55" s="757"/>
      <c r="U55" s="757"/>
      <c r="V55" s="758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59"/>
      <c r="B56" s="759"/>
      <c r="C56" s="759"/>
      <c r="D56" s="759"/>
      <c r="E56" s="759"/>
      <c r="F56" s="759"/>
      <c r="G56" s="759"/>
      <c r="H56" s="759"/>
      <c r="I56" s="759"/>
      <c r="J56" s="759"/>
      <c r="K56" s="759"/>
      <c r="L56" s="759"/>
      <c r="M56" s="759"/>
      <c r="N56" s="759"/>
      <c r="O56" s="760"/>
      <c r="P56" s="756" t="s">
        <v>40</v>
      </c>
      <c r="Q56" s="757"/>
      <c r="R56" s="757"/>
      <c r="S56" s="757"/>
      <c r="T56" s="757"/>
      <c r="U56" s="757"/>
      <c r="V56" s="758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46" t="s">
        <v>143</v>
      </c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6"/>
      <c r="P57" s="746"/>
      <c r="Q57" s="746"/>
      <c r="R57" s="746"/>
      <c r="S57" s="746"/>
      <c r="T57" s="746"/>
      <c r="U57" s="746"/>
      <c r="V57" s="746"/>
      <c r="W57" s="746"/>
      <c r="X57" s="746"/>
      <c r="Y57" s="746"/>
      <c r="Z57" s="746"/>
      <c r="AA57" s="66"/>
      <c r="AB57" s="66"/>
      <c r="AC57" s="80"/>
    </row>
    <row r="58" spans="1:68" ht="16.5" customHeight="1" x14ac:dyDescent="0.25">
      <c r="A58" s="63" t="s">
        <v>144</v>
      </c>
      <c r="B58" s="63" t="s">
        <v>145</v>
      </c>
      <c r="C58" s="36">
        <v>4301020298</v>
      </c>
      <c r="D58" s="747">
        <v>4680115881440</v>
      </c>
      <c r="E58" s="747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112</v>
      </c>
      <c r="L58" s="37" t="s">
        <v>45</v>
      </c>
      <c r="M58" s="38" t="s">
        <v>111</v>
      </c>
      <c r="N58" s="38"/>
      <c r="O58" s="37">
        <v>50</v>
      </c>
      <c r="P58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49"/>
      <c r="R58" s="749"/>
      <c r="S58" s="749"/>
      <c r="T58" s="750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146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147</v>
      </c>
      <c r="B59" s="63" t="s">
        <v>148</v>
      </c>
      <c r="C59" s="36">
        <v>4301020228</v>
      </c>
      <c r="D59" s="747">
        <v>4680115882751</v>
      </c>
      <c r="E59" s="747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116</v>
      </c>
      <c r="L59" s="37" t="s">
        <v>45</v>
      </c>
      <c r="M59" s="38" t="s">
        <v>111</v>
      </c>
      <c r="N59" s="38"/>
      <c r="O59" s="37">
        <v>90</v>
      </c>
      <c r="P59" s="77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49"/>
      <c r="R59" s="749"/>
      <c r="S59" s="749"/>
      <c r="T59" s="750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149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150</v>
      </c>
      <c r="B60" s="63" t="s">
        <v>151</v>
      </c>
      <c r="C60" s="36">
        <v>4301020358</v>
      </c>
      <c r="D60" s="747">
        <v>4680115885950</v>
      </c>
      <c r="E60" s="747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81</v>
      </c>
      <c r="L60" s="37" t="s">
        <v>45</v>
      </c>
      <c r="M60" s="38" t="s">
        <v>115</v>
      </c>
      <c r="N60" s="38"/>
      <c r="O60" s="37">
        <v>50</v>
      </c>
      <c r="P60" s="7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49"/>
      <c r="R60" s="749"/>
      <c r="S60" s="749"/>
      <c r="T60" s="750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146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152</v>
      </c>
      <c r="B61" s="63" t="s">
        <v>153</v>
      </c>
      <c r="C61" s="36">
        <v>4301020296</v>
      </c>
      <c r="D61" s="747">
        <v>4680115881433</v>
      </c>
      <c r="E61" s="747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81</v>
      </c>
      <c r="L61" s="37" t="s">
        <v>45</v>
      </c>
      <c r="M61" s="38" t="s">
        <v>111</v>
      </c>
      <c r="N61" s="38"/>
      <c r="O61" s="37">
        <v>50</v>
      </c>
      <c r="P61" s="77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49"/>
      <c r="R61" s="749"/>
      <c r="S61" s="749"/>
      <c r="T61" s="75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146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59"/>
      <c r="B62" s="759"/>
      <c r="C62" s="759"/>
      <c r="D62" s="759"/>
      <c r="E62" s="759"/>
      <c r="F62" s="759"/>
      <c r="G62" s="759"/>
      <c r="H62" s="759"/>
      <c r="I62" s="759"/>
      <c r="J62" s="759"/>
      <c r="K62" s="759"/>
      <c r="L62" s="759"/>
      <c r="M62" s="759"/>
      <c r="N62" s="759"/>
      <c r="O62" s="760"/>
      <c r="P62" s="756" t="s">
        <v>40</v>
      </c>
      <c r="Q62" s="757"/>
      <c r="R62" s="757"/>
      <c r="S62" s="757"/>
      <c r="T62" s="757"/>
      <c r="U62" s="757"/>
      <c r="V62" s="758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59"/>
      <c r="B63" s="759"/>
      <c r="C63" s="759"/>
      <c r="D63" s="759"/>
      <c r="E63" s="759"/>
      <c r="F63" s="759"/>
      <c r="G63" s="759"/>
      <c r="H63" s="759"/>
      <c r="I63" s="759"/>
      <c r="J63" s="759"/>
      <c r="K63" s="759"/>
      <c r="L63" s="759"/>
      <c r="M63" s="759"/>
      <c r="N63" s="759"/>
      <c r="O63" s="760"/>
      <c r="P63" s="756" t="s">
        <v>40</v>
      </c>
      <c r="Q63" s="757"/>
      <c r="R63" s="757"/>
      <c r="S63" s="757"/>
      <c r="T63" s="757"/>
      <c r="U63" s="757"/>
      <c r="V63" s="758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46" t="s">
        <v>154</v>
      </c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6"/>
      <c r="P64" s="746"/>
      <c r="Q64" s="746"/>
      <c r="R64" s="746"/>
      <c r="S64" s="746"/>
      <c r="T64" s="746"/>
      <c r="U64" s="746"/>
      <c r="V64" s="746"/>
      <c r="W64" s="746"/>
      <c r="X64" s="746"/>
      <c r="Y64" s="746"/>
      <c r="Z64" s="746"/>
      <c r="AA64" s="66"/>
      <c r="AB64" s="66"/>
      <c r="AC64" s="80"/>
    </row>
    <row r="65" spans="1:68" ht="27" customHeight="1" x14ac:dyDescent="0.25">
      <c r="A65" s="63" t="s">
        <v>155</v>
      </c>
      <c r="B65" s="63" t="s">
        <v>156</v>
      </c>
      <c r="C65" s="36">
        <v>4301031243</v>
      </c>
      <c r="D65" s="747">
        <v>4680115885073</v>
      </c>
      <c r="E65" s="747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158</v>
      </c>
      <c r="L65" s="37" t="s">
        <v>45</v>
      </c>
      <c r="M65" s="38" t="s">
        <v>80</v>
      </c>
      <c r="N65" s="38"/>
      <c r="O65" s="37">
        <v>40</v>
      </c>
      <c r="P65" s="7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49"/>
      <c r="R65" s="749"/>
      <c r="S65" s="749"/>
      <c r="T65" s="750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157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159</v>
      </c>
      <c r="B66" s="63" t="s">
        <v>160</v>
      </c>
      <c r="C66" s="36">
        <v>4301031241</v>
      </c>
      <c r="D66" s="747">
        <v>4680115885059</v>
      </c>
      <c r="E66" s="747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158</v>
      </c>
      <c r="L66" s="37" t="s">
        <v>45</v>
      </c>
      <c r="M66" s="38" t="s">
        <v>80</v>
      </c>
      <c r="N66" s="38"/>
      <c r="O66" s="37">
        <v>40</v>
      </c>
      <c r="P66" s="7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49"/>
      <c r="R66" s="749"/>
      <c r="S66" s="749"/>
      <c r="T66" s="750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161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162</v>
      </c>
      <c r="B67" s="63" t="s">
        <v>163</v>
      </c>
      <c r="C67" s="36">
        <v>4301031316</v>
      </c>
      <c r="D67" s="747">
        <v>4680115885097</v>
      </c>
      <c r="E67" s="747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158</v>
      </c>
      <c r="L67" s="37" t="s">
        <v>45</v>
      </c>
      <c r="M67" s="38" t="s">
        <v>80</v>
      </c>
      <c r="N67" s="38"/>
      <c r="O67" s="37">
        <v>40</v>
      </c>
      <c r="P67" s="7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49"/>
      <c r="R67" s="749"/>
      <c r="S67" s="749"/>
      <c r="T67" s="75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164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59"/>
      <c r="B68" s="759"/>
      <c r="C68" s="759"/>
      <c r="D68" s="759"/>
      <c r="E68" s="759"/>
      <c r="F68" s="759"/>
      <c r="G68" s="759"/>
      <c r="H68" s="759"/>
      <c r="I68" s="759"/>
      <c r="J68" s="759"/>
      <c r="K68" s="759"/>
      <c r="L68" s="759"/>
      <c r="M68" s="759"/>
      <c r="N68" s="759"/>
      <c r="O68" s="760"/>
      <c r="P68" s="756" t="s">
        <v>40</v>
      </c>
      <c r="Q68" s="757"/>
      <c r="R68" s="757"/>
      <c r="S68" s="757"/>
      <c r="T68" s="757"/>
      <c r="U68" s="757"/>
      <c r="V68" s="758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59"/>
      <c r="B69" s="759"/>
      <c r="C69" s="759"/>
      <c r="D69" s="759"/>
      <c r="E69" s="759"/>
      <c r="F69" s="759"/>
      <c r="G69" s="759"/>
      <c r="H69" s="759"/>
      <c r="I69" s="759"/>
      <c r="J69" s="759"/>
      <c r="K69" s="759"/>
      <c r="L69" s="759"/>
      <c r="M69" s="759"/>
      <c r="N69" s="759"/>
      <c r="O69" s="760"/>
      <c r="P69" s="756" t="s">
        <v>40</v>
      </c>
      <c r="Q69" s="757"/>
      <c r="R69" s="757"/>
      <c r="S69" s="757"/>
      <c r="T69" s="757"/>
      <c r="U69" s="757"/>
      <c r="V69" s="758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46" t="s">
        <v>76</v>
      </c>
      <c r="B70" s="746"/>
      <c r="C70" s="746"/>
      <c r="D70" s="746"/>
      <c r="E70" s="746"/>
      <c r="F70" s="746"/>
      <c r="G70" s="746"/>
      <c r="H70" s="746"/>
      <c r="I70" s="746"/>
      <c r="J70" s="746"/>
      <c r="K70" s="746"/>
      <c r="L70" s="746"/>
      <c r="M70" s="746"/>
      <c r="N70" s="746"/>
      <c r="O70" s="746"/>
      <c r="P70" s="746"/>
      <c r="Q70" s="746"/>
      <c r="R70" s="746"/>
      <c r="S70" s="746"/>
      <c r="T70" s="746"/>
      <c r="U70" s="746"/>
      <c r="V70" s="746"/>
      <c r="W70" s="746"/>
      <c r="X70" s="746"/>
      <c r="Y70" s="746"/>
      <c r="Z70" s="746"/>
      <c r="AA70" s="66"/>
      <c r="AB70" s="66"/>
      <c r="AC70" s="80"/>
    </row>
    <row r="71" spans="1:68" ht="16.5" customHeight="1" x14ac:dyDescent="0.25">
      <c r="A71" s="63" t="s">
        <v>165</v>
      </c>
      <c r="B71" s="63" t="s">
        <v>166</v>
      </c>
      <c r="C71" s="36">
        <v>4301051838</v>
      </c>
      <c r="D71" s="747">
        <v>4680115881891</v>
      </c>
      <c r="E71" s="747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112</v>
      </c>
      <c r="L71" s="37" t="s">
        <v>45</v>
      </c>
      <c r="M71" s="38" t="s">
        <v>115</v>
      </c>
      <c r="N71" s="38"/>
      <c r="O71" s="37">
        <v>40</v>
      </c>
      <c r="P71" s="78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49"/>
      <c r="R71" s="749"/>
      <c r="S71" s="749"/>
      <c r="T71" s="750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167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168</v>
      </c>
      <c r="B72" s="63" t="s">
        <v>169</v>
      </c>
      <c r="C72" s="36">
        <v>4301051846</v>
      </c>
      <c r="D72" s="747">
        <v>4680115885769</v>
      </c>
      <c r="E72" s="747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112</v>
      </c>
      <c r="L72" s="37" t="s">
        <v>45</v>
      </c>
      <c r="M72" s="38" t="s">
        <v>115</v>
      </c>
      <c r="N72" s="38"/>
      <c r="O72" s="37">
        <v>45</v>
      </c>
      <c r="P72" s="78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49"/>
      <c r="R72" s="749"/>
      <c r="S72" s="749"/>
      <c r="T72" s="750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170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37.5" customHeight="1" x14ac:dyDescent="0.25">
      <c r="A73" s="63" t="s">
        <v>171</v>
      </c>
      <c r="B73" s="63" t="s">
        <v>172</v>
      </c>
      <c r="C73" s="36">
        <v>4301051822</v>
      </c>
      <c r="D73" s="747">
        <v>4680115884410</v>
      </c>
      <c r="E73" s="747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112</v>
      </c>
      <c r="L73" s="37" t="s">
        <v>45</v>
      </c>
      <c r="M73" s="38" t="s">
        <v>80</v>
      </c>
      <c r="N73" s="38"/>
      <c r="O73" s="37">
        <v>40</v>
      </c>
      <c r="P73" s="78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49"/>
      <c r="R73" s="749"/>
      <c r="S73" s="749"/>
      <c r="T73" s="750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173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174</v>
      </c>
      <c r="B74" s="63" t="s">
        <v>175</v>
      </c>
      <c r="C74" s="36">
        <v>4301051837</v>
      </c>
      <c r="D74" s="747">
        <v>4680115884311</v>
      </c>
      <c r="E74" s="747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81</v>
      </c>
      <c r="L74" s="37" t="s">
        <v>45</v>
      </c>
      <c r="M74" s="38" t="s">
        <v>115</v>
      </c>
      <c r="N74" s="38"/>
      <c r="O74" s="37">
        <v>40</v>
      </c>
      <c r="P74" s="78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49"/>
      <c r="R74" s="749"/>
      <c r="S74" s="749"/>
      <c r="T74" s="75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167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176</v>
      </c>
      <c r="B75" s="63" t="s">
        <v>177</v>
      </c>
      <c r="C75" s="36">
        <v>4301051844</v>
      </c>
      <c r="D75" s="747">
        <v>4680115885929</v>
      </c>
      <c r="E75" s="747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81</v>
      </c>
      <c r="L75" s="37" t="s">
        <v>45</v>
      </c>
      <c r="M75" s="38" t="s">
        <v>115</v>
      </c>
      <c r="N75" s="38"/>
      <c r="O75" s="37">
        <v>45</v>
      </c>
      <c r="P75" s="7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49"/>
      <c r="R75" s="749"/>
      <c r="S75" s="749"/>
      <c r="T75" s="75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170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37.5" customHeight="1" x14ac:dyDescent="0.25">
      <c r="A76" s="63" t="s">
        <v>178</v>
      </c>
      <c r="B76" s="63" t="s">
        <v>179</v>
      </c>
      <c r="C76" s="36">
        <v>4301051827</v>
      </c>
      <c r="D76" s="747">
        <v>4680115884403</v>
      </c>
      <c r="E76" s="747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81</v>
      </c>
      <c r="L76" s="37" t="s">
        <v>45</v>
      </c>
      <c r="M76" s="38" t="s">
        <v>80</v>
      </c>
      <c r="N76" s="38"/>
      <c r="O76" s="37">
        <v>40</v>
      </c>
      <c r="P76" s="7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49"/>
      <c r="R76" s="749"/>
      <c r="S76" s="749"/>
      <c r="T76" s="75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173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59"/>
      <c r="B77" s="759"/>
      <c r="C77" s="759"/>
      <c r="D77" s="759"/>
      <c r="E77" s="759"/>
      <c r="F77" s="759"/>
      <c r="G77" s="759"/>
      <c r="H77" s="759"/>
      <c r="I77" s="759"/>
      <c r="J77" s="759"/>
      <c r="K77" s="759"/>
      <c r="L77" s="759"/>
      <c r="M77" s="759"/>
      <c r="N77" s="759"/>
      <c r="O77" s="760"/>
      <c r="P77" s="756" t="s">
        <v>40</v>
      </c>
      <c r="Q77" s="757"/>
      <c r="R77" s="757"/>
      <c r="S77" s="757"/>
      <c r="T77" s="757"/>
      <c r="U77" s="757"/>
      <c r="V77" s="758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59"/>
      <c r="B78" s="759"/>
      <c r="C78" s="759"/>
      <c r="D78" s="759"/>
      <c r="E78" s="759"/>
      <c r="F78" s="759"/>
      <c r="G78" s="759"/>
      <c r="H78" s="759"/>
      <c r="I78" s="759"/>
      <c r="J78" s="759"/>
      <c r="K78" s="759"/>
      <c r="L78" s="759"/>
      <c r="M78" s="759"/>
      <c r="N78" s="759"/>
      <c r="O78" s="760"/>
      <c r="P78" s="756" t="s">
        <v>40</v>
      </c>
      <c r="Q78" s="757"/>
      <c r="R78" s="757"/>
      <c r="S78" s="757"/>
      <c r="T78" s="757"/>
      <c r="U78" s="757"/>
      <c r="V78" s="758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46" t="s">
        <v>180</v>
      </c>
      <c r="B79" s="746"/>
      <c r="C79" s="746"/>
      <c r="D79" s="746"/>
      <c r="E79" s="746"/>
      <c r="F79" s="746"/>
      <c r="G79" s="746"/>
      <c r="H79" s="746"/>
      <c r="I79" s="746"/>
      <c r="J79" s="746"/>
      <c r="K79" s="746"/>
      <c r="L79" s="746"/>
      <c r="M79" s="746"/>
      <c r="N79" s="746"/>
      <c r="O79" s="746"/>
      <c r="P79" s="746"/>
      <c r="Q79" s="746"/>
      <c r="R79" s="746"/>
      <c r="S79" s="746"/>
      <c r="T79" s="746"/>
      <c r="U79" s="746"/>
      <c r="V79" s="746"/>
      <c r="W79" s="746"/>
      <c r="X79" s="746"/>
      <c r="Y79" s="746"/>
      <c r="Z79" s="746"/>
      <c r="AA79" s="66"/>
      <c r="AB79" s="66"/>
      <c r="AC79" s="80"/>
    </row>
    <row r="80" spans="1:68" ht="37.5" customHeight="1" x14ac:dyDescent="0.25">
      <c r="A80" s="63" t="s">
        <v>181</v>
      </c>
      <c r="B80" s="63" t="s">
        <v>182</v>
      </c>
      <c r="C80" s="36">
        <v>4301060366</v>
      </c>
      <c r="D80" s="747">
        <v>4680115881532</v>
      </c>
      <c r="E80" s="747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112</v>
      </c>
      <c r="L80" s="37" t="s">
        <v>45</v>
      </c>
      <c r="M80" s="38" t="s">
        <v>80</v>
      </c>
      <c r="N80" s="38"/>
      <c r="O80" s="37">
        <v>30</v>
      </c>
      <c r="P80" s="7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49"/>
      <c r="R80" s="749"/>
      <c r="S80" s="749"/>
      <c r="T80" s="750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183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181</v>
      </c>
      <c r="B81" s="63" t="s">
        <v>184</v>
      </c>
      <c r="C81" s="36">
        <v>4301060371</v>
      </c>
      <c r="D81" s="747">
        <v>4680115881532</v>
      </c>
      <c r="E81" s="747"/>
      <c r="F81" s="62">
        <v>1.4</v>
      </c>
      <c r="G81" s="37">
        <v>6</v>
      </c>
      <c r="H81" s="62">
        <v>8.4</v>
      </c>
      <c r="I81" s="62">
        <v>8.9190000000000005</v>
      </c>
      <c r="J81" s="37">
        <v>64</v>
      </c>
      <c r="K81" s="37" t="s">
        <v>112</v>
      </c>
      <c r="L81" s="37" t="s">
        <v>45</v>
      </c>
      <c r="M81" s="38" t="s">
        <v>80</v>
      </c>
      <c r="N81" s="38"/>
      <c r="O81" s="37">
        <v>30</v>
      </c>
      <c r="P81" s="78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49"/>
      <c r="R81" s="749"/>
      <c r="S81" s="749"/>
      <c r="T81" s="750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183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185</v>
      </c>
      <c r="B82" s="63" t="s">
        <v>186</v>
      </c>
      <c r="C82" s="36">
        <v>4301060351</v>
      </c>
      <c r="D82" s="747">
        <v>4680115881464</v>
      </c>
      <c r="E82" s="747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116</v>
      </c>
      <c r="L82" s="37" t="s">
        <v>45</v>
      </c>
      <c r="M82" s="38" t="s">
        <v>115</v>
      </c>
      <c r="N82" s="38"/>
      <c r="O82" s="37">
        <v>30</v>
      </c>
      <c r="P82" s="7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49"/>
      <c r="R82" s="749"/>
      <c r="S82" s="749"/>
      <c r="T82" s="750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187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59"/>
      <c r="B83" s="759"/>
      <c r="C83" s="759"/>
      <c r="D83" s="759"/>
      <c r="E83" s="759"/>
      <c r="F83" s="759"/>
      <c r="G83" s="759"/>
      <c r="H83" s="759"/>
      <c r="I83" s="759"/>
      <c r="J83" s="759"/>
      <c r="K83" s="759"/>
      <c r="L83" s="759"/>
      <c r="M83" s="759"/>
      <c r="N83" s="759"/>
      <c r="O83" s="760"/>
      <c r="P83" s="756" t="s">
        <v>40</v>
      </c>
      <c r="Q83" s="757"/>
      <c r="R83" s="757"/>
      <c r="S83" s="757"/>
      <c r="T83" s="757"/>
      <c r="U83" s="757"/>
      <c r="V83" s="758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59"/>
      <c r="B84" s="759"/>
      <c r="C84" s="759"/>
      <c r="D84" s="759"/>
      <c r="E84" s="759"/>
      <c r="F84" s="759"/>
      <c r="G84" s="759"/>
      <c r="H84" s="759"/>
      <c r="I84" s="759"/>
      <c r="J84" s="759"/>
      <c r="K84" s="759"/>
      <c r="L84" s="759"/>
      <c r="M84" s="759"/>
      <c r="N84" s="759"/>
      <c r="O84" s="760"/>
      <c r="P84" s="756" t="s">
        <v>40</v>
      </c>
      <c r="Q84" s="757"/>
      <c r="R84" s="757"/>
      <c r="S84" s="757"/>
      <c r="T84" s="757"/>
      <c r="U84" s="757"/>
      <c r="V84" s="758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45" t="s">
        <v>188</v>
      </c>
      <c r="B85" s="745"/>
      <c r="C85" s="745"/>
      <c r="D85" s="745"/>
      <c r="E85" s="745"/>
      <c r="F85" s="745"/>
      <c r="G85" s="745"/>
      <c r="H85" s="745"/>
      <c r="I85" s="745"/>
      <c r="J85" s="745"/>
      <c r="K85" s="745"/>
      <c r="L85" s="745"/>
      <c r="M85" s="745"/>
      <c r="N85" s="745"/>
      <c r="O85" s="745"/>
      <c r="P85" s="745"/>
      <c r="Q85" s="745"/>
      <c r="R85" s="745"/>
      <c r="S85" s="745"/>
      <c r="T85" s="745"/>
      <c r="U85" s="745"/>
      <c r="V85" s="745"/>
      <c r="W85" s="745"/>
      <c r="X85" s="745"/>
      <c r="Y85" s="745"/>
      <c r="Z85" s="745"/>
      <c r="AA85" s="65"/>
      <c r="AB85" s="65"/>
      <c r="AC85" s="79"/>
    </row>
    <row r="86" spans="1:68" ht="14.25" customHeight="1" x14ac:dyDescent="0.25">
      <c r="A86" s="746" t="s">
        <v>107</v>
      </c>
      <c r="B86" s="746"/>
      <c r="C86" s="746"/>
      <c r="D86" s="746"/>
      <c r="E86" s="746"/>
      <c r="F86" s="746"/>
      <c r="G86" s="746"/>
      <c r="H86" s="746"/>
      <c r="I86" s="746"/>
      <c r="J86" s="746"/>
      <c r="K86" s="746"/>
      <c r="L86" s="746"/>
      <c r="M86" s="746"/>
      <c r="N86" s="746"/>
      <c r="O86" s="746"/>
      <c r="P86" s="746"/>
      <c r="Q86" s="746"/>
      <c r="R86" s="746"/>
      <c r="S86" s="746"/>
      <c r="T86" s="746"/>
      <c r="U86" s="746"/>
      <c r="V86" s="746"/>
      <c r="W86" s="746"/>
      <c r="X86" s="746"/>
      <c r="Y86" s="746"/>
      <c r="Z86" s="746"/>
      <c r="AA86" s="66"/>
      <c r="AB86" s="66"/>
      <c r="AC86" s="80"/>
    </row>
    <row r="87" spans="1:68" ht="27" customHeight="1" x14ac:dyDescent="0.25">
      <c r="A87" s="63" t="s">
        <v>189</v>
      </c>
      <c r="B87" s="63" t="s">
        <v>190</v>
      </c>
      <c r="C87" s="36">
        <v>4301011468</v>
      </c>
      <c r="D87" s="747">
        <v>4680115881327</v>
      </c>
      <c r="E87" s="747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112</v>
      </c>
      <c r="L87" s="37" t="s">
        <v>45</v>
      </c>
      <c r="M87" s="38" t="s">
        <v>140</v>
      </c>
      <c r="N87" s="38"/>
      <c r="O87" s="37">
        <v>50</v>
      </c>
      <c r="P87" s="7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49"/>
      <c r="R87" s="749"/>
      <c r="S87" s="749"/>
      <c r="T87" s="750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191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192</v>
      </c>
      <c r="B88" s="63" t="s">
        <v>193</v>
      </c>
      <c r="C88" s="36">
        <v>4301011476</v>
      </c>
      <c r="D88" s="747">
        <v>4680115881518</v>
      </c>
      <c r="E88" s="747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116</v>
      </c>
      <c r="L88" s="37" t="s">
        <v>45</v>
      </c>
      <c r="M88" s="38" t="s">
        <v>115</v>
      </c>
      <c r="N88" s="38"/>
      <c r="O88" s="37">
        <v>50</v>
      </c>
      <c r="P88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49"/>
      <c r="R88" s="749"/>
      <c r="S88" s="749"/>
      <c r="T88" s="750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191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194</v>
      </c>
      <c r="B89" s="63" t="s">
        <v>195</v>
      </c>
      <c r="C89" s="36">
        <v>4301011443</v>
      </c>
      <c r="D89" s="747">
        <v>4680115881303</v>
      </c>
      <c r="E89" s="747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116</v>
      </c>
      <c r="L89" s="37" t="s">
        <v>45</v>
      </c>
      <c r="M89" s="38" t="s">
        <v>140</v>
      </c>
      <c r="N89" s="38"/>
      <c r="O89" s="37">
        <v>50</v>
      </c>
      <c r="P89" s="7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49"/>
      <c r="R89" s="749"/>
      <c r="S89" s="749"/>
      <c r="T89" s="75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196</v>
      </c>
      <c r="AG89" s="78"/>
      <c r="AJ89" s="84" t="s">
        <v>45</v>
      </c>
      <c r="AK89" s="84">
        <v>0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59"/>
      <c r="B90" s="759"/>
      <c r="C90" s="759"/>
      <c r="D90" s="759"/>
      <c r="E90" s="759"/>
      <c r="F90" s="759"/>
      <c r="G90" s="759"/>
      <c r="H90" s="759"/>
      <c r="I90" s="759"/>
      <c r="J90" s="759"/>
      <c r="K90" s="759"/>
      <c r="L90" s="759"/>
      <c r="M90" s="759"/>
      <c r="N90" s="759"/>
      <c r="O90" s="760"/>
      <c r="P90" s="756" t="s">
        <v>40</v>
      </c>
      <c r="Q90" s="757"/>
      <c r="R90" s="757"/>
      <c r="S90" s="757"/>
      <c r="T90" s="757"/>
      <c r="U90" s="757"/>
      <c r="V90" s="758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59"/>
      <c r="B91" s="759"/>
      <c r="C91" s="759"/>
      <c r="D91" s="759"/>
      <c r="E91" s="759"/>
      <c r="F91" s="759"/>
      <c r="G91" s="759"/>
      <c r="H91" s="759"/>
      <c r="I91" s="759"/>
      <c r="J91" s="759"/>
      <c r="K91" s="759"/>
      <c r="L91" s="759"/>
      <c r="M91" s="759"/>
      <c r="N91" s="759"/>
      <c r="O91" s="760"/>
      <c r="P91" s="756" t="s">
        <v>40</v>
      </c>
      <c r="Q91" s="757"/>
      <c r="R91" s="757"/>
      <c r="S91" s="757"/>
      <c r="T91" s="757"/>
      <c r="U91" s="757"/>
      <c r="V91" s="758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46" t="s">
        <v>76</v>
      </c>
      <c r="B92" s="746"/>
      <c r="C92" s="746"/>
      <c r="D92" s="746"/>
      <c r="E92" s="746"/>
      <c r="F92" s="746"/>
      <c r="G92" s="746"/>
      <c r="H92" s="746"/>
      <c r="I92" s="746"/>
      <c r="J92" s="746"/>
      <c r="K92" s="746"/>
      <c r="L92" s="746"/>
      <c r="M92" s="746"/>
      <c r="N92" s="746"/>
      <c r="O92" s="746"/>
      <c r="P92" s="746"/>
      <c r="Q92" s="746"/>
      <c r="R92" s="746"/>
      <c r="S92" s="746"/>
      <c r="T92" s="746"/>
      <c r="U92" s="746"/>
      <c r="V92" s="746"/>
      <c r="W92" s="746"/>
      <c r="X92" s="746"/>
      <c r="Y92" s="746"/>
      <c r="Z92" s="746"/>
      <c r="AA92" s="66"/>
      <c r="AB92" s="66"/>
      <c r="AC92" s="80"/>
    </row>
    <row r="93" spans="1:68" ht="27" customHeight="1" x14ac:dyDescent="0.25">
      <c r="A93" s="63" t="s">
        <v>197</v>
      </c>
      <c r="B93" s="63" t="s">
        <v>198</v>
      </c>
      <c r="C93" s="36">
        <v>4301051546</v>
      </c>
      <c r="D93" s="747">
        <v>4607091386967</v>
      </c>
      <c r="E93" s="747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112</v>
      </c>
      <c r="L93" s="37" t="s">
        <v>45</v>
      </c>
      <c r="M93" s="38" t="s">
        <v>115</v>
      </c>
      <c r="N93" s="38"/>
      <c r="O93" s="37">
        <v>45</v>
      </c>
      <c r="P93" s="79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49"/>
      <c r="R93" s="749"/>
      <c r="S93" s="749"/>
      <c r="T93" s="750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6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199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7">IFERROR(X93*I93/H93,"0")</f>
        <v>0</v>
      </c>
      <c r="BN93" s="78">
        <f t="shared" ref="BN93:BN101" si="18">IFERROR(Y93*I93/H93,"0")</f>
        <v>0</v>
      </c>
      <c r="BO93" s="78">
        <f t="shared" ref="BO93:BO101" si="19">IFERROR(1/J93*(X93/H93),"0")</f>
        <v>0</v>
      </c>
      <c r="BP93" s="78">
        <f t="shared" ref="BP93:BP101" si="20">IFERROR(1/J93*(Y93/H93),"0")</f>
        <v>0</v>
      </c>
    </row>
    <row r="94" spans="1:68" ht="27" customHeight="1" x14ac:dyDescent="0.25">
      <c r="A94" s="63" t="s">
        <v>197</v>
      </c>
      <c r="B94" s="63" t="s">
        <v>200</v>
      </c>
      <c r="C94" s="36">
        <v>4301051437</v>
      </c>
      <c r="D94" s="747">
        <v>4607091386967</v>
      </c>
      <c r="E94" s="747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112</v>
      </c>
      <c r="L94" s="37" t="s">
        <v>45</v>
      </c>
      <c r="M94" s="38" t="s">
        <v>115</v>
      </c>
      <c r="N94" s="38"/>
      <c r="O94" s="37">
        <v>45</v>
      </c>
      <c r="P94" s="7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749"/>
      <c r="R94" s="749"/>
      <c r="S94" s="749"/>
      <c r="T94" s="75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199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16.5" customHeight="1" x14ac:dyDescent="0.25">
      <c r="A95" s="63" t="s">
        <v>197</v>
      </c>
      <c r="B95" s="63" t="s">
        <v>201</v>
      </c>
      <c r="C95" s="36">
        <v>4301051712</v>
      </c>
      <c r="D95" s="747">
        <v>4607091386967</v>
      </c>
      <c r="E95" s="74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112</v>
      </c>
      <c r="L95" s="37" t="s">
        <v>45</v>
      </c>
      <c r="M95" s="38" t="s">
        <v>140</v>
      </c>
      <c r="N95" s="38"/>
      <c r="O95" s="37">
        <v>45</v>
      </c>
      <c r="P95" s="794" t="s">
        <v>202</v>
      </c>
      <c r="Q95" s="749"/>
      <c r="R95" s="749"/>
      <c r="S95" s="749"/>
      <c r="T95" s="75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203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747">
        <v>4680115884953</v>
      </c>
      <c r="E96" s="747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81</v>
      </c>
      <c r="L96" s="37" t="s">
        <v>45</v>
      </c>
      <c r="M96" s="38" t="s">
        <v>115</v>
      </c>
      <c r="N96" s="38"/>
      <c r="O96" s="37">
        <v>45</v>
      </c>
      <c r="P96" s="795" t="s">
        <v>206</v>
      </c>
      <c r="Q96" s="749"/>
      <c r="R96" s="749"/>
      <c r="S96" s="749"/>
      <c r="T96" s="75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207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16.5" customHeight="1" x14ac:dyDescent="0.25">
      <c r="A97" s="63" t="s">
        <v>208</v>
      </c>
      <c r="B97" s="63" t="s">
        <v>209</v>
      </c>
      <c r="C97" s="36">
        <v>4301051718</v>
      </c>
      <c r="D97" s="747">
        <v>4607091385731</v>
      </c>
      <c r="E97" s="747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81</v>
      </c>
      <c r="L97" s="37" t="s">
        <v>45</v>
      </c>
      <c r="M97" s="38" t="s">
        <v>140</v>
      </c>
      <c r="N97" s="38"/>
      <c r="O97" s="37">
        <v>45</v>
      </c>
      <c r="P97" s="796" t="s">
        <v>210</v>
      </c>
      <c r="Q97" s="749"/>
      <c r="R97" s="749"/>
      <c r="S97" s="749"/>
      <c r="T97" s="75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203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211</v>
      </c>
      <c r="C98" s="36">
        <v>4301052039</v>
      </c>
      <c r="D98" s="747">
        <v>4607091385731</v>
      </c>
      <c r="E98" s="74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81</v>
      </c>
      <c r="L98" s="37" t="s">
        <v>45</v>
      </c>
      <c r="M98" s="38" t="s">
        <v>115</v>
      </c>
      <c r="N98" s="38"/>
      <c r="O98" s="37">
        <v>45</v>
      </c>
      <c r="P98" s="797" t="s">
        <v>212</v>
      </c>
      <c r="Q98" s="749"/>
      <c r="R98" s="749"/>
      <c r="S98" s="749"/>
      <c r="T98" s="75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199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213</v>
      </c>
      <c r="B99" s="63" t="s">
        <v>214</v>
      </c>
      <c r="C99" s="36">
        <v>4301051438</v>
      </c>
      <c r="D99" s="747">
        <v>4680115880894</v>
      </c>
      <c r="E99" s="747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81</v>
      </c>
      <c r="L99" s="37" t="s">
        <v>45</v>
      </c>
      <c r="M99" s="38" t="s">
        <v>115</v>
      </c>
      <c r="N99" s="38"/>
      <c r="O99" s="37">
        <v>45</v>
      </c>
      <c r="P99" s="79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49"/>
      <c r="R99" s="749"/>
      <c r="S99" s="749"/>
      <c r="T99" s="75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215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216</v>
      </c>
      <c r="B100" s="63" t="s">
        <v>217</v>
      </c>
      <c r="C100" s="36">
        <v>4301051439</v>
      </c>
      <c r="D100" s="747">
        <v>4680115880214</v>
      </c>
      <c r="E100" s="747"/>
      <c r="F100" s="62">
        <v>0.45</v>
      </c>
      <c r="G100" s="37">
        <v>6</v>
      </c>
      <c r="H100" s="62">
        <v>2.7</v>
      </c>
      <c r="I100" s="62">
        <v>2.988</v>
      </c>
      <c r="J100" s="37">
        <v>132</v>
      </c>
      <c r="K100" s="37" t="s">
        <v>116</v>
      </c>
      <c r="L100" s="37" t="s">
        <v>45</v>
      </c>
      <c r="M100" s="38" t="s">
        <v>115</v>
      </c>
      <c r="N100" s="38"/>
      <c r="O100" s="37">
        <v>45</v>
      </c>
      <c r="P100" s="79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49"/>
      <c r="R100" s="749"/>
      <c r="S100" s="749"/>
      <c r="T100" s="75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215</v>
      </c>
      <c r="AG100" s="78"/>
      <c r="AJ100" s="84" t="s">
        <v>45</v>
      </c>
      <c r="AK100" s="84">
        <v>0</v>
      </c>
      <c r="BB100" s="175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216</v>
      </c>
      <c r="B101" s="63" t="s">
        <v>218</v>
      </c>
      <c r="C101" s="36">
        <v>4301051687</v>
      </c>
      <c r="D101" s="747">
        <v>4680115880214</v>
      </c>
      <c r="E101" s="747"/>
      <c r="F101" s="62">
        <v>0.45</v>
      </c>
      <c r="G101" s="37">
        <v>4</v>
      </c>
      <c r="H101" s="62">
        <v>1.8</v>
      </c>
      <c r="I101" s="62">
        <v>2.032</v>
      </c>
      <c r="J101" s="37">
        <v>182</v>
      </c>
      <c r="K101" s="37" t="s">
        <v>81</v>
      </c>
      <c r="L101" s="37" t="s">
        <v>45</v>
      </c>
      <c r="M101" s="38" t="s">
        <v>115</v>
      </c>
      <c r="N101" s="38"/>
      <c r="O101" s="37">
        <v>45</v>
      </c>
      <c r="P101" s="80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49"/>
      <c r="R101" s="749"/>
      <c r="S101" s="749"/>
      <c r="T101" s="750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215</v>
      </c>
      <c r="AG101" s="78"/>
      <c r="AJ101" s="84" t="s">
        <v>45</v>
      </c>
      <c r="AK101" s="84">
        <v>0</v>
      </c>
      <c r="BB101" s="177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759"/>
      <c r="B102" s="759"/>
      <c r="C102" s="759"/>
      <c r="D102" s="759"/>
      <c r="E102" s="759"/>
      <c r="F102" s="759"/>
      <c r="G102" s="759"/>
      <c r="H102" s="759"/>
      <c r="I102" s="759"/>
      <c r="J102" s="759"/>
      <c r="K102" s="759"/>
      <c r="L102" s="759"/>
      <c r="M102" s="759"/>
      <c r="N102" s="759"/>
      <c r="O102" s="760"/>
      <c r="P102" s="756" t="s">
        <v>40</v>
      </c>
      <c r="Q102" s="757"/>
      <c r="R102" s="757"/>
      <c r="S102" s="757"/>
      <c r="T102" s="757"/>
      <c r="U102" s="757"/>
      <c r="V102" s="758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59"/>
      <c r="B103" s="759"/>
      <c r="C103" s="759"/>
      <c r="D103" s="759"/>
      <c r="E103" s="759"/>
      <c r="F103" s="759"/>
      <c r="G103" s="759"/>
      <c r="H103" s="759"/>
      <c r="I103" s="759"/>
      <c r="J103" s="759"/>
      <c r="K103" s="759"/>
      <c r="L103" s="759"/>
      <c r="M103" s="759"/>
      <c r="N103" s="759"/>
      <c r="O103" s="760"/>
      <c r="P103" s="756" t="s">
        <v>40</v>
      </c>
      <c r="Q103" s="757"/>
      <c r="R103" s="757"/>
      <c r="S103" s="757"/>
      <c r="T103" s="757"/>
      <c r="U103" s="757"/>
      <c r="V103" s="758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45" t="s">
        <v>219</v>
      </c>
      <c r="B104" s="745"/>
      <c r="C104" s="745"/>
      <c r="D104" s="745"/>
      <c r="E104" s="745"/>
      <c r="F104" s="745"/>
      <c r="G104" s="745"/>
      <c r="H104" s="745"/>
      <c r="I104" s="745"/>
      <c r="J104" s="745"/>
      <c r="K104" s="745"/>
      <c r="L104" s="745"/>
      <c r="M104" s="745"/>
      <c r="N104" s="745"/>
      <c r="O104" s="745"/>
      <c r="P104" s="745"/>
      <c r="Q104" s="745"/>
      <c r="R104" s="745"/>
      <c r="S104" s="745"/>
      <c r="T104" s="745"/>
      <c r="U104" s="745"/>
      <c r="V104" s="745"/>
      <c r="W104" s="745"/>
      <c r="X104" s="745"/>
      <c r="Y104" s="745"/>
      <c r="Z104" s="745"/>
      <c r="AA104" s="65"/>
      <c r="AB104" s="65"/>
      <c r="AC104" s="79"/>
    </row>
    <row r="105" spans="1:68" ht="14.25" customHeight="1" x14ac:dyDescent="0.25">
      <c r="A105" s="746" t="s">
        <v>107</v>
      </c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6"/>
      <c r="P105" s="746"/>
      <c r="Q105" s="746"/>
      <c r="R105" s="746"/>
      <c r="S105" s="746"/>
      <c r="T105" s="746"/>
      <c r="U105" s="746"/>
      <c r="V105" s="746"/>
      <c r="W105" s="746"/>
      <c r="X105" s="746"/>
      <c r="Y105" s="746"/>
      <c r="Z105" s="746"/>
      <c r="AA105" s="66"/>
      <c r="AB105" s="66"/>
      <c r="AC105" s="80"/>
    </row>
    <row r="106" spans="1:68" ht="16.5" customHeight="1" x14ac:dyDescent="0.25">
      <c r="A106" s="63" t="s">
        <v>220</v>
      </c>
      <c r="B106" s="63" t="s">
        <v>221</v>
      </c>
      <c r="C106" s="36">
        <v>4301011514</v>
      </c>
      <c r="D106" s="747">
        <v>4680115882133</v>
      </c>
      <c r="E106" s="747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112</v>
      </c>
      <c r="L106" s="37" t="s">
        <v>45</v>
      </c>
      <c r="M106" s="38" t="s">
        <v>111</v>
      </c>
      <c r="N106" s="38"/>
      <c r="O106" s="37">
        <v>50</v>
      </c>
      <c r="P106" s="8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49"/>
      <c r="R106" s="749"/>
      <c r="S106" s="749"/>
      <c r="T106" s="75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222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223</v>
      </c>
      <c r="B107" s="63" t="s">
        <v>224</v>
      </c>
      <c r="C107" s="36">
        <v>4301011417</v>
      </c>
      <c r="D107" s="747">
        <v>4680115880269</v>
      </c>
      <c r="E107" s="747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116</v>
      </c>
      <c r="L107" s="37" t="s">
        <v>45</v>
      </c>
      <c r="M107" s="38" t="s">
        <v>115</v>
      </c>
      <c r="N107" s="38"/>
      <c r="O107" s="37">
        <v>50</v>
      </c>
      <c r="P107" s="80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49"/>
      <c r="R107" s="749"/>
      <c r="S107" s="749"/>
      <c r="T107" s="75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222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225</v>
      </c>
      <c r="B108" s="63" t="s">
        <v>226</v>
      </c>
      <c r="C108" s="36">
        <v>4301011415</v>
      </c>
      <c r="D108" s="747">
        <v>4680115880429</v>
      </c>
      <c r="E108" s="747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116</v>
      </c>
      <c r="L108" s="37" t="s">
        <v>45</v>
      </c>
      <c r="M108" s="38" t="s">
        <v>115</v>
      </c>
      <c r="N108" s="38"/>
      <c r="O108" s="37">
        <v>50</v>
      </c>
      <c r="P108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49"/>
      <c r="R108" s="749"/>
      <c r="S108" s="749"/>
      <c r="T108" s="75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222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227</v>
      </c>
      <c r="B109" s="63" t="s">
        <v>228</v>
      </c>
      <c r="C109" s="36">
        <v>4301011462</v>
      </c>
      <c r="D109" s="747">
        <v>4680115881457</v>
      </c>
      <c r="E109" s="747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116</v>
      </c>
      <c r="L109" s="37" t="s">
        <v>45</v>
      </c>
      <c r="M109" s="38" t="s">
        <v>115</v>
      </c>
      <c r="N109" s="38"/>
      <c r="O109" s="37">
        <v>50</v>
      </c>
      <c r="P109" s="8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49"/>
      <c r="R109" s="749"/>
      <c r="S109" s="749"/>
      <c r="T109" s="75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222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59"/>
      <c r="B110" s="759"/>
      <c r="C110" s="759"/>
      <c r="D110" s="759"/>
      <c r="E110" s="759"/>
      <c r="F110" s="759"/>
      <c r="G110" s="759"/>
      <c r="H110" s="759"/>
      <c r="I110" s="759"/>
      <c r="J110" s="759"/>
      <c r="K110" s="759"/>
      <c r="L110" s="759"/>
      <c r="M110" s="759"/>
      <c r="N110" s="759"/>
      <c r="O110" s="760"/>
      <c r="P110" s="756" t="s">
        <v>40</v>
      </c>
      <c r="Q110" s="757"/>
      <c r="R110" s="757"/>
      <c r="S110" s="757"/>
      <c r="T110" s="757"/>
      <c r="U110" s="757"/>
      <c r="V110" s="758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59"/>
      <c r="B111" s="759"/>
      <c r="C111" s="759"/>
      <c r="D111" s="759"/>
      <c r="E111" s="759"/>
      <c r="F111" s="759"/>
      <c r="G111" s="759"/>
      <c r="H111" s="759"/>
      <c r="I111" s="759"/>
      <c r="J111" s="759"/>
      <c r="K111" s="759"/>
      <c r="L111" s="759"/>
      <c r="M111" s="759"/>
      <c r="N111" s="759"/>
      <c r="O111" s="760"/>
      <c r="P111" s="756" t="s">
        <v>40</v>
      </c>
      <c r="Q111" s="757"/>
      <c r="R111" s="757"/>
      <c r="S111" s="757"/>
      <c r="T111" s="757"/>
      <c r="U111" s="757"/>
      <c r="V111" s="758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46" t="s">
        <v>143</v>
      </c>
      <c r="B112" s="746"/>
      <c r="C112" s="746"/>
      <c r="D112" s="746"/>
      <c r="E112" s="746"/>
      <c r="F112" s="746"/>
      <c r="G112" s="746"/>
      <c r="H112" s="746"/>
      <c r="I112" s="746"/>
      <c r="J112" s="746"/>
      <c r="K112" s="746"/>
      <c r="L112" s="746"/>
      <c r="M112" s="746"/>
      <c r="N112" s="746"/>
      <c r="O112" s="746"/>
      <c r="P112" s="746"/>
      <c r="Q112" s="746"/>
      <c r="R112" s="746"/>
      <c r="S112" s="746"/>
      <c r="T112" s="746"/>
      <c r="U112" s="746"/>
      <c r="V112" s="746"/>
      <c r="W112" s="746"/>
      <c r="X112" s="746"/>
      <c r="Y112" s="746"/>
      <c r="Z112" s="746"/>
      <c r="AA112" s="66"/>
      <c r="AB112" s="66"/>
      <c r="AC112" s="80"/>
    </row>
    <row r="113" spans="1:68" ht="16.5" customHeight="1" x14ac:dyDescent="0.25">
      <c r="A113" s="63" t="s">
        <v>229</v>
      </c>
      <c r="B113" s="63" t="s">
        <v>230</v>
      </c>
      <c r="C113" s="36">
        <v>4301020345</v>
      </c>
      <c r="D113" s="747">
        <v>4680115881488</v>
      </c>
      <c r="E113" s="747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112</v>
      </c>
      <c r="L113" s="37" t="s">
        <v>45</v>
      </c>
      <c r="M113" s="38" t="s">
        <v>111</v>
      </c>
      <c r="N113" s="38"/>
      <c r="O113" s="37">
        <v>55</v>
      </c>
      <c r="P113" s="8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49"/>
      <c r="R113" s="749"/>
      <c r="S113" s="749"/>
      <c r="T113" s="75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231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232</v>
      </c>
      <c r="B114" s="63" t="s">
        <v>233</v>
      </c>
      <c r="C114" s="36">
        <v>4301020346</v>
      </c>
      <c r="D114" s="747">
        <v>4680115882775</v>
      </c>
      <c r="E114" s="747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158</v>
      </c>
      <c r="L114" s="37" t="s">
        <v>45</v>
      </c>
      <c r="M114" s="38" t="s">
        <v>111</v>
      </c>
      <c r="N114" s="38"/>
      <c r="O114" s="37">
        <v>55</v>
      </c>
      <c r="P114" s="80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49"/>
      <c r="R114" s="749"/>
      <c r="S114" s="749"/>
      <c r="T114" s="75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231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234</v>
      </c>
      <c r="B115" s="63" t="s">
        <v>235</v>
      </c>
      <c r="C115" s="36">
        <v>4301020344</v>
      </c>
      <c r="D115" s="747">
        <v>4680115880658</v>
      </c>
      <c r="E115" s="747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81</v>
      </c>
      <c r="L115" s="37" t="s">
        <v>45</v>
      </c>
      <c r="M115" s="38" t="s">
        <v>111</v>
      </c>
      <c r="N115" s="38"/>
      <c r="O115" s="37">
        <v>55</v>
      </c>
      <c r="P115" s="80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49"/>
      <c r="R115" s="749"/>
      <c r="S115" s="749"/>
      <c r="T115" s="75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231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59"/>
      <c r="B116" s="759"/>
      <c r="C116" s="759"/>
      <c r="D116" s="759"/>
      <c r="E116" s="759"/>
      <c r="F116" s="759"/>
      <c r="G116" s="759"/>
      <c r="H116" s="759"/>
      <c r="I116" s="759"/>
      <c r="J116" s="759"/>
      <c r="K116" s="759"/>
      <c r="L116" s="759"/>
      <c r="M116" s="759"/>
      <c r="N116" s="759"/>
      <c r="O116" s="760"/>
      <c r="P116" s="756" t="s">
        <v>40</v>
      </c>
      <c r="Q116" s="757"/>
      <c r="R116" s="757"/>
      <c r="S116" s="757"/>
      <c r="T116" s="757"/>
      <c r="U116" s="757"/>
      <c r="V116" s="758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59"/>
      <c r="B117" s="759"/>
      <c r="C117" s="759"/>
      <c r="D117" s="759"/>
      <c r="E117" s="759"/>
      <c r="F117" s="759"/>
      <c r="G117" s="759"/>
      <c r="H117" s="759"/>
      <c r="I117" s="759"/>
      <c r="J117" s="759"/>
      <c r="K117" s="759"/>
      <c r="L117" s="759"/>
      <c r="M117" s="759"/>
      <c r="N117" s="759"/>
      <c r="O117" s="760"/>
      <c r="P117" s="756" t="s">
        <v>40</v>
      </c>
      <c r="Q117" s="757"/>
      <c r="R117" s="757"/>
      <c r="S117" s="757"/>
      <c r="T117" s="757"/>
      <c r="U117" s="757"/>
      <c r="V117" s="758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46" t="s">
        <v>76</v>
      </c>
      <c r="B118" s="746"/>
      <c r="C118" s="746"/>
      <c r="D118" s="746"/>
      <c r="E118" s="746"/>
      <c r="F118" s="746"/>
      <c r="G118" s="746"/>
      <c r="H118" s="746"/>
      <c r="I118" s="746"/>
      <c r="J118" s="746"/>
      <c r="K118" s="746"/>
      <c r="L118" s="746"/>
      <c r="M118" s="746"/>
      <c r="N118" s="746"/>
      <c r="O118" s="746"/>
      <c r="P118" s="746"/>
      <c r="Q118" s="746"/>
      <c r="R118" s="746"/>
      <c r="S118" s="746"/>
      <c r="T118" s="746"/>
      <c r="U118" s="746"/>
      <c r="V118" s="746"/>
      <c r="W118" s="746"/>
      <c r="X118" s="746"/>
      <c r="Y118" s="746"/>
      <c r="Z118" s="746"/>
      <c r="AA118" s="66"/>
      <c r="AB118" s="66"/>
      <c r="AC118" s="80"/>
    </row>
    <row r="119" spans="1:68" ht="37.5" customHeight="1" x14ac:dyDescent="0.25">
      <c r="A119" s="63" t="s">
        <v>236</v>
      </c>
      <c r="B119" s="63" t="s">
        <v>237</v>
      </c>
      <c r="C119" s="36">
        <v>4301051360</v>
      </c>
      <c r="D119" s="747">
        <v>4607091385168</v>
      </c>
      <c r="E119" s="747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112</v>
      </c>
      <c r="L119" s="37" t="s">
        <v>45</v>
      </c>
      <c r="M119" s="38" t="s">
        <v>115</v>
      </c>
      <c r="N119" s="38"/>
      <c r="O119" s="37">
        <v>45</v>
      </c>
      <c r="P119" s="8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749"/>
      <c r="R119" s="749"/>
      <c r="S119" s="749"/>
      <c r="T119" s="750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5" si="21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238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5" si="22">IFERROR(X119*I119/H119,"0")</f>
        <v>0</v>
      </c>
      <c r="BN119" s="78">
        <f t="shared" ref="BN119:BN125" si="23">IFERROR(Y119*I119/H119,"0")</f>
        <v>0</v>
      </c>
      <c r="BO119" s="78">
        <f t="shared" ref="BO119:BO125" si="24">IFERROR(1/J119*(X119/H119),"0")</f>
        <v>0</v>
      </c>
      <c r="BP119" s="78">
        <f t="shared" ref="BP119:BP125" si="25">IFERROR(1/J119*(Y119/H119),"0")</f>
        <v>0</v>
      </c>
    </row>
    <row r="120" spans="1:68" ht="27" customHeight="1" x14ac:dyDescent="0.25">
      <c r="A120" s="63" t="s">
        <v>236</v>
      </c>
      <c r="B120" s="63" t="s">
        <v>239</v>
      </c>
      <c r="C120" s="36">
        <v>4301051625</v>
      </c>
      <c r="D120" s="747">
        <v>4607091385168</v>
      </c>
      <c r="E120" s="747"/>
      <c r="F120" s="62">
        <v>1.4</v>
      </c>
      <c r="G120" s="37">
        <v>6</v>
      </c>
      <c r="H120" s="62">
        <v>8.4</v>
      </c>
      <c r="I120" s="62">
        <v>8.9130000000000003</v>
      </c>
      <c r="J120" s="37">
        <v>64</v>
      </c>
      <c r="K120" s="37" t="s">
        <v>112</v>
      </c>
      <c r="L120" s="37" t="s">
        <v>45</v>
      </c>
      <c r="M120" s="38" t="s">
        <v>115</v>
      </c>
      <c r="N120" s="38"/>
      <c r="O120" s="37">
        <v>45</v>
      </c>
      <c r="P120" s="80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49"/>
      <c r="R120" s="749"/>
      <c r="S120" s="749"/>
      <c r="T120" s="750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240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16.5" customHeight="1" x14ac:dyDescent="0.25">
      <c r="A121" s="63" t="s">
        <v>236</v>
      </c>
      <c r="B121" s="63" t="s">
        <v>241</v>
      </c>
      <c r="C121" s="36">
        <v>4301051724</v>
      </c>
      <c r="D121" s="747">
        <v>4607091385168</v>
      </c>
      <c r="E121" s="747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112</v>
      </c>
      <c r="L121" s="37" t="s">
        <v>45</v>
      </c>
      <c r="M121" s="38" t="s">
        <v>140</v>
      </c>
      <c r="N121" s="38"/>
      <c r="O121" s="37">
        <v>45</v>
      </c>
      <c r="P121" s="810" t="s">
        <v>242</v>
      </c>
      <c r="Q121" s="749"/>
      <c r="R121" s="749"/>
      <c r="S121" s="749"/>
      <c r="T121" s="750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243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customHeight="1" x14ac:dyDescent="0.25">
      <c r="A122" s="63" t="s">
        <v>244</v>
      </c>
      <c r="B122" s="63" t="s">
        <v>245</v>
      </c>
      <c r="C122" s="36">
        <v>4301051730</v>
      </c>
      <c r="D122" s="747">
        <v>4607091383256</v>
      </c>
      <c r="E122" s="747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81</v>
      </c>
      <c r="L122" s="37" t="s">
        <v>45</v>
      </c>
      <c r="M122" s="38" t="s">
        <v>140</v>
      </c>
      <c r="N122" s="38"/>
      <c r="O122" s="37">
        <v>45</v>
      </c>
      <c r="P122" s="811" t="s">
        <v>246</v>
      </c>
      <c r="Q122" s="749"/>
      <c r="R122" s="749"/>
      <c r="S122" s="749"/>
      <c r="T122" s="750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8" t="s">
        <v>243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247</v>
      </c>
      <c r="B123" s="63" t="s">
        <v>248</v>
      </c>
      <c r="C123" s="36">
        <v>4301051721</v>
      </c>
      <c r="D123" s="747">
        <v>4607091385748</v>
      </c>
      <c r="E123" s="747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81</v>
      </c>
      <c r="L123" s="37" t="s">
        <v>45</v>
      </c>
      <c r="M123" s="38" t="s">
        <v>140</v>
      </c>
      <c r="N123" s="38"/>
      <c r="O123" s="37">
        <v>45</v>
      </c>
      <c r="P123" s="812" t="s">
        <v>249</v>
      </c>
      <c r="Q123" s="749"/>
      <c r="R123" s="749"/>
      <c r="S123" s="749"/>
      <c r="T123" s="750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200" t="s">
        <v>243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customHeight="1" x14ac:dyDescent="0.25">
      <c r="A124" s="63" t="s">
        <v>250</v>
      </c>
      <c r="B124" s="63" t="s">
        <v>251</v>
      </c>
      <c r="C124" s="36">
        <v>4301051740</v>
      </c>
      <c r="D124" s="747">
        <v>4680115884533</v>
      </c>
      <c r="E124" s="747"/>
      <c r="F124" s="62">
        <v>0.3</v>
      </c>
      <c r="G124" s="37">
        <v>6</v>
      </c>
      <c r="H124" s="62">
        <v>1.8</v>
      </c>
      <c r="I124" s="62">
        <v>1.98</v>
      </c>
      <c r="J124" s="37">
        <v>182</v>
      </c>
      <c r="K124" s="37" t="s">
        <v>81</v>
      </c>
      <c r="L124" s="37" t="s">
        <v>45</v>
      </c>
      <c r="M124" s="38" t="s">
        <v>115</v>
      </c>
      <c r="N124" s="38"/>
      <c r="O124" s="37">
        <v>45</v>
      </c>
      <c r="P124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749"/>
      <c r="R124" s="749"/>
      <c r="S124" s="749"/>
      <c r="T124" s="750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202" t="s">
        <v>252</v>
      </c>
      <c r="AG124" s="78"/>
      <c r="AJ124" s="84" t="s">
        <v>45</v>
      </c>
      <c r="AK124" s="84">
        <v>0</v>
      </c>
      <c r="BB124" s="203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37.5" customHeight="1" x14ac:dyDescent="0.25">
      <c r="A125" s="63" t="s">
        <v>253</v>
      </c>
      <c r="B125" s="63" t="s">
        <v>254</v>
      </c>
      <c r="C125" s="36">
        <v>4301051480</v>
      </c>
      <c r="D125" s="747">
        <v>4680115882645</v>
      </c>
      <c r="E125" s="747"/>
      <c r="F125" s="62">
        <v>0.3</v>
      </c>
      <c r="G125" s="37">
        <v>6</v>
      </c>
      <c r="H125" s="62">
        <v>1.8</v>
      </c>
      <c r="I125" s="62">
        <v>2.64</v>
      </c>
      <c r="J125" s="37">
        <v>182</v>
      </c>
      <c r="K125" s="37" t="s">
        <v>81</v>
      </c>
      <c r="L125" s="37" t="s">
        <v>45</v>
      </c>
      <c r="M125" s="38" t="s">
        <v>80</v>
      </c>
      <c r="N125" s="38"/>
      <c r="O125" s="37">
        <v>40</v>
      </c>
      <c r="P125" s="81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749"/>
      <c r="R125" s="749"/>
      <c r="S125" s="749"/>
      <c r="T125" s="750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204" t="s">
        <v>255</v>
      </c>
      <c r="AG125" s="78"/>
      <c r="AJ125" s="84" t="s">
        <v>45</v>
      </c>
      <c r="AK125" s="84">
        <v>0</v>
      </c>
      <c r="BB125" s="205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x14ac:dyDescent="0.2">
      <c r="A126" s="759"/>
      <c r="B126" s="759"/>
      <c r="C126" s="759"/>
      <c r="D126" s="759"/>
      <c r="E126" s="759"/>
      <c r="F126" s="759"/>
      <c r="G126" s="759"/>
      <c r="H126" s="759"/>
      <c r="I126" s="759"/>
      <c r="J126" s="759"/>
      <c r="K126" s="759"/>
      <c r="L126" s="759"/>
      <c r="M126" s="759"/>
      <c r="N126" s="759"/>
      <c r="O126" s="760"/>
      <c r="P126" s="756" t="s">
        <v>40</v>
      </c>
      <c r="Q126" s="757"/>
      <c r="R126" s="757"/>
      <c r="S126" s="757"/>
      <c r="T126" s="757"/>
      <c r="U126" s="757"/>
      <c r="V126" s="758"/>
      <c r="W126" s="42" t="s">
        <v>39</v>
      </c>
      <c r="X126" s="43">
        <f>IFERROR(X119/H119,"0")+IFERROR(X120/H120,"0")+IFERROR(X121/H121,"0")+IFERROR(X122/H122,"0")+IFERROR(X123/H123,"0")+IFERROR(X124/H124,"0")+IFERROR(X125/H125,"0")</f>
        <v>0</v>
      </c>
      <c r="Y126" s="43">
        <f>IFERROR(Y119/H119,"0")+IFERROR(Y120/H120,"0")+IFERROR(Y121/H121,"0")+IFERROR(Y122/H122,"0")+IFERROR(Y123/H123,"0")+IFERROR(Y124/H124,"0")+IFERROR(Y125/H125,"0")</f>
        <v>0</v>
      </c>
      <c r="Z126" s="43">
        <f>IFERROR(IF(Z119="",0,Z119),"0")+IFERROR(IF(Z120="",0,Z120),"0")+IFERROR(IF(Z121="",0,Z121),"0")+IFERROR(IF(Z122="",0,Z122),"0")+IFERROR(IF(Z123="",0,Z123),"0")+IFERROR(IF(Z124="",0,Z124),"0")+IFERROR(IF(Z125="",0,Z125),"0")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759"/>
      <c r="B127" s="759"/>
      <c r="C127" s="759"/>
      <c r="D127" s="759"/>
      <c r="E127" s="759"/>
      <c r="F127" s="759"/>
      <c r="G127" s="759"/>
      <c r="H127" s="759"/>
      <c r="I127" s="759"/>
      <c r="J127" s="759"/>
      <c r="K127" s="759"/>
      <c r="L127" s="759"/>
      <c r="M127" s="759"/>
      <c r="N127" s="759"/>
      <c r="O127" s="760"/>
      <c r="P127" s="756" t="s">
        <v>40</v>
      </c>
      <c r="Q127" s="757"/>
      <c r="R127" s="757"/>
      <c r="S127" s="757"/>
      <c r="T127" s="757"/>
      <c r="U127" s="757"/>
      <c r="V127" s="758"/>
      <c r="W127" s="42" t="s">
        <v>0</v>
      </c>
      <c r="X127" s="43">
        <f>IFERROR(SUM(X119:X125),"0")</f>
        <v>0</v>
      </c>
      <c r="Y127" s="43">
        <f>IFERROR(SUM(Y119:Y125),"0")</f>
        <v>0</v>
      </c>
      <c r="Z127" s="42"/>
      <c r="AA127" s="67"/>
      <c r="AB127" s="67"/>
      <c r="AC127" s="67"/>
    </row>
    <row r="128" spans="1:68" ht="14.25" customHeight="1" x14ac:dyDescent="0.25">
      <c r="A128" s="746" t="s">
        <v>180</v>
      </c>
      <c r="B128" s="746"/>
      <c r="C128" s="746"/>
      <c r="D128" s="746"/>
      <c r="E128" s="746"/>
      <c r="F128" s="746"/>
      <c r="G128" s="746"/>
      <c r="H128" s="746"/>
      <c r="I128" s="746"/>
      <c r="J128" s="746"/>
      <c r="K128" s="746"/>
      <c r="L128" s="746"/>
      <c r="M128" s="746"/>
      <c r="N128" s="746"/>
      <c r="O128" s="746"/>
      <c r="P128" s="746"/>
      <c r="Q128" s="746"/>
      <c r="R128" s="746"/>
      <c r="S128" s="746"/>
      <c r="T128" s="746"/>
      <c r="U128" s="746"/>
      <c r="V128" s="746"/>
      <c r="W128" s="746"/>
      <c r="X128" s="746"/>
      <c r="Y128" s="746"/>
      <c r="Z128" s="746"/>
      <c r="AA128" s="66"/>
      <c r="AB128" s="66"/>
      <c r="AC128" s="80"/>
    </row>
    <row r="129" spans="1:68" ht="37.5" customHeight="1" x14ac:dyDescent="0.25">
      <c r="A129" s="63" t="s">
        <v>256</v>
      </c>
      <c r="B129" s="63" t="s">
        <v>257</v>
      </c>
      <c r="C129" s="36">
        <v>4301060356</v>
      </c>
      <c r="D129" s="747">
        <v>4680115882652</v>
      </c>
      <c r="E129" s="747"/>
      <c r="F129" s="62">
        <v>0.33</v>
      </c>
      <c r="G129" s="37">
        <v>6</v>
      </c>
      <c r="H129" s="62">
        <v>1.98</v>
      </c>
      <c r="I129" s="62">
        <v>2.82</v>
      </c>
      <c r="J129" s="37">
        <v>182</v>
      </c>
      <c r="K129" s="37" t="s">
        <v>81</v>
      </c>
      <c r="L129" s="37" t="s">
        <v>45</v>
      </c>
      <c r="M129" s="38" t="s">
        <v>80</v>
      </c>
      <c r="N129" s="38"/>
      <c r="O129" s="37">
        <v>40</v>
      </c>
      <c r="P129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749"/>
      <c r="R129" s="749"/>
      <c r="S129" s="749"/>
      <c r="T129" s="75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6" t="s">
        <v>258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259</v>
      </c>
      <c r="B130" s="63" t="s">
        <v>260</v>
      </c>
      <c r="C130" s="36">
        <v>4301060317</v>
      </c>
      <c r="D130" s="747">
        <v>4680115880238</v>
      </c>
      <c r="E130" s="747"/>
      <c r="F130" s="62">
        <v>0.33</v>
      </c>
      <c r="G130" s="37">
        <v>6</v>
      </c>
      <c r="H130" s="62">
        <v>1.98</v>
      </c>
      <c r="I130" s="62">
        <v>2.238</v>
      </c>
      <c r="J130" s="37">
        <v>182</v>
      </c>
      <c r="K130" s="37" t="s">
        <v>81</v>
      </c>
      <c r="L130" s="37" t="s">
        <v>45</v>
      </c>
      <c r="M130" s="38" t="s">
        <v>115</v>
      </c>
      <c r="N130" s="38"/>
      <c r="O130" s="37">
        <v>40</v>
      </c>
      <c r="P130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749"/>
      <c r="R130" s="749"/>
      <c r="S130" s="749"/>
      <c r="T130" s="75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8" t="s">
        <v>261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759"/>
      <c r="B131" s="759"/>
      <c r="C131" s="759"/>
      <c r="D131" s="759"/>
      <c r="E131" s="759"/>
      <c r="F131" s="759"/>
      <c r="G131" s="759"/>
      <c r="H131" s="759"/>
      <c r="I131" s="759"/>
      <c r="J131" s="759"/>
      <c r="K131" s="759"/>
      <c r="L131" s="759"/>
      <c r="M131" s="759"/>
      <c r="N131" s="759"/>
      <c r="O131" s="760"/>
      <c r="P131" s="756" t="s">
        <v>40</v>
      </c>
      <c r="Q131" s="757"/>
      <c r="R131" s="757"/>
      <c r="S131" s="757"/>
      <c r="T131" s="757"/>
      <c r="U131" s="757"/>
      <c r="V131" s="758"/>
      <c r="W131" s="42" t="s">
        <v>39</v>
      </c>
      <c r="X131" s="43">
        <f>IFERROR(X129/H129,"0")+IFERROR(X130/H130,"0")</f>
        <v>0</v>
      </c>
      <c r="Y131" s="43">
        <f>IFERROR(Y129/H129,"0")+IFERROR(Y130/H130,"0")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759"/>
      <c r="B132" s="759"/>
      <c r="C132" s="759"/>
      <c r="D132" s="759"/>
      <c r="E132" s="759"/>
      <c r="F132" s="759"/>
      <c r="G132" s="759"/>
      <c r="H132" s="759"/>
      <c r="I132" s="759"/>
      <c r="J132" s="759"/>
      <c r="K132" s="759"/>
      <c r="L132" s="759"/>
      <c r="M132" s="759"/>
      <c r="N132" s="759"/>
      <c r="O132" s="760"/>
      <c r="P132" s="756" t="s">
        <v>40</v>
      </c>
      <c r="Q132" s="757"/>
      <c r="R132" s="757"/>
      <c r="S132" s="757"/>
      <c r="T132" s="757"/>
      <c r="U132" s="757"/>
      <c r="V132" s="758"/>
      <c r="W132" s="42" t="s">
        <v>0</v>
      </c>
      <c r="X132" s="43">
        <f>IFERROR(SUM(X129:X130),"0")</f>
        <v>0</v>
      </c>
      <c r="Y132" s="43">
        <f>IFERROR(SUM(Y129:Y130),"0")</f>
        <v>0</v>
      </c>
      <c r="Z132" s="42"/>
      <c r="AA132" s="67"/>
      <c r="AB132" s="67"/>
      <c r="AC132" s="67"/>
    </row>
    <row r="133" spans="1:68" ht="16.5" customHeight="1" x14ac:dyDescent="0.25">
      <c r="A133" s="745" t="s">
        <v>262</v>
      </c>
      <c r="B133" s="745"/>
      <c r="C133" s="745"/>
      <c r="D133" s="745"/>
      <c r="E133" s="745"/>
      <c r="F133" s="745"/>
      <c r="G133" s="745"/>
      <c r="H133" s="745"/>
      <c r="I133" s="745"/>
      <c r="J133" s="745"/>
      <c r="K133" s="745"/>
      <c r="L133" s="745"/>
      <c r="M133" s="745"/>
      <c r="N133" s="745"/>
      <c r="O133" s="745"/>
      <c r="P133" s="745"/>
      <c r="Q133" s="745"/>
      <c r="R133" s="745"/>
      <c r="S133" s="745"/>
      <c r="T133" s="745"/>
      <c r="U133" s="745"/>
      <c r="V133" s="745"/>
      <c r="W133" s="745"/>
      <c r="X133" s="745"/>
      <c r="Y133" s="745"/>
      <c r="Z133" s="745"/>
      <c r="AA133" s="65"/>
      <c r="AB133" s="65"/>
      <c r="AC133" s="79"/>
    </row>
    <row r="134" spans="1:68" ht="14.25" customHeight="1" x14ac:dyDescent="0.25">
      <c r="A134" s="746" t="s">
        <v>107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66"/>
      <c r="AB134" s="66"/>
      <c r="AC134" s="80"/>
    </row>
    <row r="135" spans="1:68" ht="27" customHeight="1" x14ac:dyDescent="0.25">
      <c r="A135" s="63" t="s">
        <v>263</v>
      </c>
      <c r="B135" s="63" t="s">
        <v>264</v>
      </c>
      <c r="C135" s="36">
        <v>4301011564</v>
      </c>
      <c r="D135" s="747">
        <v>4680115882577</v>
      </c>
      <c r="E135" s="747"/>
      <c r="F135" s="62">
        <v>0.4</v>
      </c>
      <c r="G135" s="37">
        <v>8</v>
      </c>
      <c r="H135" s="62">
        <v>3.2</v>
      </c>
      <c r="I135" s="62">
        <v>3.38</v>
      </c>
      <c r="J135" s="37">
        <v>182</v>
      </c>
      <c r="K135" s="37" t="s">
        <v>81</v>
      </c>
      <c r="L135" s="37" t="s">
        <v>45</v>
      </c>
      <c r="M135" s="38" t="s">
        <v>104</v>
      </c>
      <c r="N135" s="38"/>
      <c r="O135" s="37">
        <v>90</v>
      </c>
      <c r="P135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749"/>
      <c r="R135" s="749"/>
      <c r="S135" s="749"/>
      <c r="T135" s="75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0" t="s">
        <v>265</v>
      </c>
      <c r="AG135" s="78"/>
      <c r="AJ135" s="84" t="s">
        <v>45</v>
      </c>
      <c r="AK135" s="84">
        <v>0</v>
      </c>
      <c r="BB135" s="211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263</v>
      </c>
      <c r="B136" s="63" t="s">
        <v>266</v>
      </c>
      <c r="C136" s="36">
        <v>4301011562</v>
      </c>
      <c r="D136" s="747">
        <v>4680115882577</v>
      </c>
      <c r="E136" s="747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81</v>
      </c>
      <c r="L136" s="37" t="s">
        <v>45</v>
      </c>
      <c r="M136" s="38" t="s">
        <v>104</v>
      </c>
      <c r="N136" s="38"/>
      <c r="O136" s="37">
        <v>90</v>
      </c>
      <c r="P136" s="8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749"/>
      <c r="R136" s="749"/>
      <c r="S136" s="749"/>
      <c r="T136" s="75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12" t="s">
        <v>265</v>
      </c>
      <c r="AG136" s="78"/>
      <c r="AJ136" s="84" t="s">
        <v>45</v>
      </c>
      <c r="AK136" s="84">
        <v>0</v>
      </c>
      <c r="BB136" s="213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759"/>
      <c r="B137" s="759"/>
      <c r="C137" s="759"/>
      <c r="D137" s="759"/>
      <c r="E137" s="759"/>
      <c r="F137" s="759"/>
      <c r="G137" s="759"/>
      <c r="H137" s="759"/>
      <c r="I137" s="759"/>
      <c r="J137" s="759"/>
      <c r="K137" s="759"/>
      <c r="L137" s="759"/>
      <c r="M137" s="759"/>
      <c r="N137" s="759"/>
      <c r="O137" s="760"/>
      <c r="P137" s="756" t="s">
        <v>40</v>
      </c>
      <c r="Q137" s="757"/>
      <c r="R137" s="757"/>
      <c r="S137" s="757"/>
      <c r="T137" s="757"/>
      <c r="U137" s="757"/>
      <c r="V137" s="758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759"/>
      <c r="B138" s="759"/>
      <c r="C138" s="759"/>
      <c r="D138" s="759"/>
      <c r="E138" s="759"/>
      <c r="F138" s="759"/>
      <c r="G138" s="759"/>
      <c r="H138" s="759"/>
      <c r="I138" s="759"/>
      <c r="J138" s="759"/>
      <c r="K138" s="759"/>
      <c r="L138" s="759"/>
      <c r="M138" s="759"/>
      <c r="N138" s="759"/>
      <c r="O138" s="760"/>
      <c r="P138" s="756" t="s">
        <v>40</v>
      </c>
      <c r="Q138" s="757"/>
      <c r="R138" s="757"/>
      <c r="S138" s="757"/>
      <c r="T138" s="757"/>
      <c r="U138" s="757"/>
      <c r="V138" s="758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746" t="s">
        <v>154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66"/>
      <c r="AB139" s="66"/>
      <c r="AC139" s="80"/>
    </row>
    <row r="140" spans="1:68" ht="27" customHeight="1" x14ac:dyDescent="0.25">
      <c r="A140" s="63" t="s">
        <v>267</v>
      </c>
      <c r="B140" s="63" t="s">
        <v>268</v>
      </c>
      <c r="C140" s="36">
        <v>4301031235</v>
      </c>
      <c r="D140" s="747">
        <v>4680115883444</v>
      </c>
      <c r="E140" s="747"/>
      <c r="F140" s="62">
        <v>0.35</v>
      </c>
      <c r="G140" s="37">
        <v>8</v>
      </c>
      <c r="H140" s="62">
        <v>2.8</v>
      </c>
      <c r="I140" s="62">
        <v>3.0680000000000001</v>
      </c>
      <c r="J140" s="37">
        <v>182</v>
      </c>
      <c r="K140" s="37" t="s">
        <v>81</v>
      </c>
      <c r="L140" s="37" t="s">
        <v>45</v>
      </c>
      <c r="M140" s="38" t="s">
        <v>104</v>
      </c>
      <c r="N140" s="38"/>
      <c r="O140" s="37">
        <v>90</v>
      </c>
      <c r="P140" s="8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749"/>
      <c r="R140" s="749"/>
      <c r="S140" s="749"/>
      <c r="T140" s="750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14" t="s">
        <v>269</v>
      </c>
      <c r="AG140" s="78"/>
      <c r="AJ140" s="84" t="s">
        <v>45</v>
      </c>
      <c r="AK140" s="84">
        <v>0</v>
      </c>
      <c r="BB140" s="215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27" customHeight="1" x14ac:dyDescent="0.25">
      <c r="A141" s="63" t="s">
        <v>267</v>
      </c>
      <c r="B141" s="63" t="s">
        <v>270</v>
      </c>
      <c r="C141" s="36">
        <v>4301031234</v>
      </c>
      <c r="D141" s="747">
        <v>4680115883444</v>
      </c>
      <c r="E141" s="747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81</v>
      </c>
      <c r="L141" s="37" t="s">
        <v>45</v>
      </c>
      <c r="M141" s="38" t="s">
        <v>104</v>
      </c>
      <c r="N141" s="38"/>
      <c r="O141" s="37">
        <v>90</v>
      </c>
      <c r="P141" s="82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749"/>
      <c r="R141" s="749"/>
      <c r="S141" s="749"/>
      <c r="T141" s="75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6" t="s">
        <v>269</v>
      </c>
      <c r="AG141" s="78"/>
      <c r="AJ141" s="84" t="s">
        <v>45</v>
      </c>
      <c r="AK141" s="84">
        <v>0</v>
      </c>
      <c r="BB141" s="21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759"/>
      <c r="B142" s="759"/>
      <c r="C142" s="759"/>
      <c r="D142" s="759"/>
      <c r="E142" s="759"/>
      <c r="F142" s="759"/>
      <c r="G142" s="759"/>
      <c r="H142" s="759"/>
      <c r="I142" s="759"/>
      <c r="J142" s="759"/>
      <c r="K142" s="759"/>
      <c r="L142" s="759"/>
      <c r="M142" s="759"/>
      <c r="N142" s="759"/>
      <c r="O142" s="760"/>
      <c r="P142" s="756" t="s">
        <v>40</v>
      </c>
      <c r="Q142" s="757"/>
      <c r="R142" s="757"/>
      <c r="S142" s="757"/>
      <c r="T142" s="757"/>
      <c r="U142" s="757"/>
      <c r="V142" s="758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759"/>
      <c r="B143" s="759"/>
      <c r="C143" s="759"/>
      <c r="D143" s="759"/>
      <c r="E143" s="759"/>
      <c r="F143" s="759"/>
      <c r="G143" s="759"/>
      <c r="H143" s="759"/>
      <c r="I143" s="759"/>
      <c r="J143" s="759"/>
      <c r="K143" s="759"/>
      <c r="L143" s="759"/>
      <c r="M143" s="759"/>
      <c r="N143" s="759"/>
      <c r="O143" s="760"/>
      <c r="P143" s="756" t="s">
        <v>40</v>
      </c>
      <c r="Q143" s="757"/>
      <c r="R143" s="757"/>
      <c r="S143" s="757"/>
      <c r="T143" s="757"/>
      <c r="U143" s="757"/>
      <c r="V143" s="758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4.25" customHeight="1" x14ac:dyDescent="0.25">
      <c r="A144" s="746" t="s">
        <v>76</v>
      </c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6"/>
      <c r="P144" s="746"/>
      <c r="Q144" s="746"/>
      <c r="R144" s="746"/>
      <c r="S144" s="746"/>
      <c r="T144" s="746"/>
      <c r="U144" s="746"/>
      <c r="V144" s="746"/>
      <c r="W144" s="746"/>
      <c r="X144" s="746"/>
      <c r="Y144" s="746"/>
      <c r="Z144" s="746"/>
      <c r="AA144" s="66"/>
      <c r="AB144" s="66"/>
      <c r="AC144" s="80"/>
    </row>
    <row r="145" spans="1:68" ht="16.5" customHeight="1" x14ac:dyDescent="0.25">
      <c r="A145" s="63" t="s">
        <v>271</v>
      </c>
      <c r="B145" s="63" t="s">
        <v>272</v>
      </c>
      <c r="C145" s="36">
        <v>4301051477</v>
      </c>
      <c r="D145" s="747">
        <v>4680115882584</v>
      </c>
      <c r="E145" s="747"/>
      <c r="F145" s="62">
        <v>0.33</v>
      </c>
      <c r="G145" s="37">
        <v>8</v>
      </c>
      <c r="H145" s="62">
        <v>2.64</v>
      </c>
      <c r="I145" s="62">
        <v>2.9079999999999999</v>
      </c>
      <c r="J145" s="37">
        <v>182</v>
      </c>
      <c r="K145" s="37" t="s">
        <v>81</v>
      </c>
      <c r="L145" s="37" t="s">
        <v>45</v>
      </c>
      <c r="M145" s="38" t="s">
        <v>104</v>
      </c>
      <c r="N145" s="38"/>
      <c r="O145" s="37">
        <v>60</v>
      </c>
      <c r="P14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749"/>
      <c r="R145" s="749"/>
      <c r="S145" s="749"/>
      <c r="T145" s="750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IFERROR(IF(Y145=0,"",ROUNDUP(Y145/H145,0)*0.00651),"")</f>
        <v/>
      </c>
      <c r="AA145" s="68" t="s">
        <v>45</v>
      </c>
      <c r="AB145" s="69" t="s">
        <v>45</v>
      </c>
      <c r="AC145" s="218" t="s">
        <v>265</v>
      </c>
      <c r="AG145" s="78"/>
      <c r="AJ145" s="84" t="s">
        <v>45</v>
      </c>
      <c r="AK145" s="84">
        <v>0</v>
      </c>
      <c r="BB145" s="219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16.5" customHeight="1" x14ac:dyDescent="0.25">
      <c r="A146" s="63" t="s">
        <v>271</v>
      </c>
      <c r="B146" s="63" t="s">
        <v>273</v>
      </c>
      <c r="C146" s="36">
        <v>4301051476</v>
      </c>
      <c r="D146" s="747">
        <v>4680115882584</v>
      </c>
      <c r="E146" s="747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81</v>
      </c>
      <c r="L146" s="37" t="s">
        <v>45</v>
      </c>
      <c r="M146" s="38" t="s">
        <v>104</v>
      </c>
      <c r="N146" s="38"/>
      <c r="O146" s="37">
        <v>60</v>
      </c>
      <c r="P146" s="8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749"/>
      <c r="R146" s="749"/>
      <c r="S146" s="749"/>
      <c r="T146" s="75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0" t="s">
        <v>265</v>
      </c>
      <c r="AG146" s="78"/>
      <c r="AJ146" s="84" t="s">
        <v>45</v>
      </c>
      <c r="AK146" s="84">
        <v>0</v>
      </c>
      <c r="BB146" s="22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759"/>
      <c r="B147" s="759"/>
      <c r="C147" s="759"/>
      <c r="D147" s="759"/>
      <c r="E147" s="759"/>
      <c r="F147" s="759"/>
      <c r="G147" s="759"/>
      <c r="H147" s="759"/>
      <c r="I147" s="759"/>
      <c r="J147" s="759"/>
      <c r="K147" s="759"/>
      <c r="L147" s="759"/>
      <c r="M147" s="759"/>
      <c r="N147" s="759"/>
      <c r="O147" s="760"/>
      <c r="P147" s="756" t="s">
        <v>40</v>
      </c>
      <c r="Q147" s="757"/>
      <c r="R147" s="757"/>
      <c r="S147" s="757"/>
      <c r="T147" s="757"/>
      <c r="U147" s="757"/>
      <c r="V147" s="758"/>
      <c r="W147" s="42" t="s">
        <v>39</v>
      </c>
      <c r="X147" s="43">
        <f>IFERROR(X145/H145,"0")+IFERROR(X146/H146,"0")</f>
        <v>0</v>
      </c>
      <c r="Y147" s="43">
        <f>IFERROR(Y145/H145,"0")+IFERROR(Y146/H146,"0")</f>
        <v>0</v>
      </c>
      <c r="Z147" s="43">
        <f>IFERROR(IF(Z145="",0,Z145),"0")+IFERROR(IF(Z146="",0,Z146),"0")</f>
        <v>0</v>
      </c>
      <c r="AA147" s="67"/>
      <c r="AB147" s="67"/>
      <c r="AC147" s="67"/>
    </row>
    <row r="148" spans="1:68" x14ac:dyDescent="0.2">
      <c r="A148" s="759"/>
      <c r="B148" s="759"/>
      <c r="C148" s="759"/>
      <c r="D148" s="759"/>
      <c r="E148" s="759"/>
      <c r="F148" s="759"/>
      <c r="G148" s="759"/>
      <c r="H148" s="759"/>
      <c r="I148" s="759"/>
      <c r="J148" s="759"/>
      <c r="K148" s="759"/>
      <c r="L148" s="759"/>
      <c r="M148" s="759"/>
      <c r="N148" s="759"/>
      <c r="O148" s="760"/>
      <c r="P148" s="756" t="s">
        <v>40</v>
      </c>
      <c r="Q148" s="757"/>
      <c r="R148" s="757"/>
      <c r="S148" s="757"/>
      <c r="T148" s="757"/>
      <c r="U148" s="757"/>
      <c r="V148" s="758"/>
      <c r="W148" s="42" t="s">
        <v>0</v>
      </c>
      <c r="X148" s="43">
        <f>IFERROR(SUM(X145:X146),"0")</f>
        <v>0</v>
      </c>
      <c r="Y148" s="43">
        <f>IFERROR(SUM(Y145:Y146),"0")</f>
        <v>0</v>
      </c>
      <c r="Z148" s="42"/>
      <c r="AA148" s="67"/>
      <c r="AB148" s="67"/>
      <c r="AC148" s="67"/>
    </row>
    <row r="149" spans="1:68" ht="16.5" customHeight="1" x14ac:dyDescent="0.25">
      <c r="A149" s="745" t="s">
        <v>105</v>
      </c>
      <c r="B149" s="745"/>
      <c r="C149" s="745"/>
      <c r="D149" s="745"/>
      <c r="E149" s="745"/>
      <c r="F149" s="745"/>
      <c r="G149" s="745"/>
      <c r="H149" s="745"/>
      <c r="I149" s="745"/>
      <c r="J149" s="745"/>
      <c r="K149" s="745"/>
      <c r="L149" s="745"/>
      <c r="M149" s="745"/>
      <c r="N149" s="745"/>
      <c r="O149" s="745"/>
      <c r="P149" s="745"/>
      <c r="Q149" s="745"/>
      <c r="R149" s="745"/>
      <c r="S149" s="745"/>
      <c r="T149" s="745"/>
      <c r="U149" s="745"/>
      <c r="V149" s="745"/>
      <c r="W149" s="745"/>
      <c r="X149" s="745"/>
      <c r="Y149" s="745"/>
      <c r="Z149" s="745"/>
      <c r="AA149" s="65"/>
      <c r="AB149" s="65"/>
      <c r="AC149" s="79"/>
    </row>
    <row r="150" spans="1:68" ht="14.25" customHeight="1" x14ac:dyDescent="0.25">
      <c r="A150" s="746" t="s">
        <v>107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66"/>
      <c r="AB150" s="66"/>
      <c r="AC150" s="80"/>
    </row>
    <row r="151" spans="1:68" ht="27" customHeight="1" x14ac:dyDescent="0.25">
      <c r="A151" s="63" t="s">
        <v>274</v>
      </c>
      <c r="B151" s="63" t="s">
        <v>275</v>
      </c>
      <c r="C151" s="36">
        <v>4301011705</v>
      </c>
      <c r="D151" s="747">
        <v>4607091384604</v>
      </c>
      <c r="E151" s="747"/>
      <c r="F151" s="62">
        <v>0.4</v>
      </c>
      <c r="G151" s="37">
        <v>10</v>
      </c>
      <c r="H151" s="62">
        <v>4</v>
      </c>
      <c r="I151" s="62">
        <v>4.21</v>
      </c>
      <c r="J151" s="37">
        <v>132</v>
      </c>
      <c r="K151" s="37" t="s">
        <v>116</v>
      </c>
      <c r="L151" s="37" t="s">
        <v>45</v>
      </c>
      <c r="M151" s="38" t="s">
        <v>111</v>
      </c>
      <c r="N151" s="38"/>
      <c r="O151" s="37">
        <v>50</v>
      </c>
      <c r="P151" s="8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749"/>
      <c r="R151" s="749"/>
      <c r="S151" s="749"/>
      <c r="T151" s="75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22" t="s">
        <v>276</v>
      </c>
      <c r="AG151" s="78"/>
      <c r="AJ151" s="84" t="s">
        <v>45</v>
      </c>
      <c r="AK151" s="84">
        <v>0</v>
      </c>
      <c r="BB151" s="223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759"/>
      <c r="B152" s="759"/>
      <c r="C152" s="759"/>
      <c r="D152" s="759"/>
      <c r="E152" s="759"/>
      <c r="F152" s="759"/>
      <c r="G152" s="759"/>
      <c r="H152" s="759"/>
      <c r="I152" s="759"/>
      <c r="J152" s="759"/>
      <c r="K152" s="759"/>
      <c r="L152" s="759"/>
      <c r="M152" s="759"/>
      <c r="N152" s="759"/>
      <c r="O152" s="760"/>
      <c r="P152" s="756" t="s">
        <v>40</v>
      </c>
      <c r="Q152" s="757"/>
      <c r="R152" s="757"/>
      <c r="S152" s="757"/>
      <c r="T152" s="757"/>
      <c r="U152" s="757"/>
      <c r="V152" s="758"/>
      <c r="W152" s="42" t="s">
        <v>39</v>
      </c>
      <c r="X152" s="43">
        <f>IFERROR(X151/H151,"0")</f>
        <v>0</v>
      </c>
      <c r="Y152" s="43">
        <f>IFERROR(Y151/H151,"0")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759"/>
      <c r="B153" s="759"/>
      <c r="C153" s="759"/>
      <c r="D153" s="759"/>
      <c r="E153" s="759"/>
      <c r="F153" s="759"/>
      <c r="G153" s="759"/>
      <c r="H153" s="759"/>
      <c r="I153" s="759"/>
      <c r="J153" s="759"/>
      <c r="K153" s="759"/>
      <c r="L153" s="759"/>
      <c r="M153" s="759"/>
      <c r="N153" s="759"/>
      <c r="O153" s="760"/>
      <c r="P153" s="756" t="s">
        <v>40</v>
      </c>
      <c r="Q153" s="757"/>
      <c r="R153" s="757"/>
      <c r="S153" s="757"/>
      <c r="T153" s="757"/>
      <c r="U153" s="757"/>
      <c r="V153" s="758"/>
      <c r="W153" s="42" t="s">
        <v>0</v>
      </c>
      <c r="X153" s="43">
        <f>IFERROR(SUM(X151:X151),"0")</f>
        <v>0</v>
      </c>
      <c r="Y153" s="43">
        <f>IFERROR(SUM(Y151:Y151),"0")</f>
        <v>0</v>
      </c>
      <c r="Z153" s="42"/>
      <c r="AA153" s="67"/>
      <c r="AB153" s="67"/>
      <c r="AC153" s="67"/>
    </row>
    <row r="154" spans="1:68" ht="14.25" customHeight="1" x14ac:dyDescent="0.25">
      <c r="A154" s="746" t="s">
        <v>154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66"/>
      <c r="AB154" s="66"/>
      <c r="AC154" s="80"/>
    </row>
    <row r="155" spans="1:68" ht="16.5" customHeight="1" x14ac:dyDescent="0.25">
      <c r="A155" s="63" t="s">
        <v>277</v>
      </c>
      <c r="B155" s="63" t="s">
        <v>278</v>
      </c>
      <c r="C155" s="36">
        <v>4301030895</v>
      </c>
      <c r="D155" s="747">
        <v>4607091387667</v>
      </c>
      <c r="E155" s="747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112</v>
      </c>
      <c r="L155" s="37" t="s">
        <v>45</v>
      </c>
      <c r="M155" s="38" t="s">
        <v>111</v>
      </c>
      <c r="N155" s="38"/>
      <c r="O155" s="37">
        <v>40</v>
      </c>
      <c r="P155" s="8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749"/>
      <c r="R155" s="749"/>
      <c r="S155" s="749"/>
      <c r="T155" s="750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24" t="s">
        <v>279</v>
      </c>
      <c r="AG155" s="78"/>
      <c r="AJ155" s="84" t="s">
        <v>45</v>
      </c>
      <c r="AK155" s="84">
        <v>0</v>
      </c>
      <c r="BB155" s="225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280</v>
      </c>
      <c r="B156" s="63" t="s">
        <v>281</v>
      </c>
      <c r="C156" s="36">
        <v>4301030961</v>
      </c>
      <c r="D156" s="747">
        <v>4607091387636</v>
      </c>
      <c r="E156" s="747"/>
      <c r="F156" s="62">
        <v>0.7</v>
      </c>
      <c r="G156" s="37">
        <v>6</v>
      </c>
      <c r="H156" s="62">
        <v>4.2</v>
      </c>
      <c r="I156" s="62">
        <v>4.47</v>
      </c>
      <c r="J156" s="37">
        <v>182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8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749"/>
      <c r="R156" s="749"/>
      <c r="S156" s="749"/>
      <c r="T156" s="75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26" t="s">
        <v>282</v>
      </c>
      <c r="AG156" s="78"/>
      <c r="AJ156" s="84" t="s">
        <v>45</v>
      </c>
      <c r="AK156" s="84">
        <v>0</v>
      </c>
      <c r="BB156" s="227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16.5" customHeight="1" x14ac:dyDescent="0.25">
      <c r="A157" s="63" t="s">
        <v>283</v>
      </c>
      <c r="B157" s="63" t="s">
        <v>284</v>
      </c>
      <c r="C157" s="36">
        <v>4301030963</v>
      </c>
      <c r="D157" s="747">
        <v>4607091382426</v>
      </c>
      <c r="E157" s="747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112</v>
      </c>
      <c r="L157" s="37" t="s">
        <v>45</v>
      </c>
      <c r="M157" s="38" t="s">
        <v>80</v>
      </c>
      <c r="N157" s="38"/>
      <c r="O157" s="37">
        <v>40</v>
      </c>
      <c r="P157" s="8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749"/>
      <c r="R157" s="749"/>
      <c r="S157" s="749"/>
      <c r="T157" s="75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285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759"/>
      <c r="B158" s="759"/>
      <c r="C158" s="759"/>
      <c r="D158" s="759"/>
      <c r="E158" s="759"/>
      <c r="F158" s="759"/>
      <c r="G158" s="759"/>
      <c r="H158" s="759"/>
      <c r="I158" s="759"/>
      <c r="J158" s="759"/>
      <c r="K158" s="759"/>
      <c r="L158" s="759"/>
      <c r="M158" s="759"/>
      <c r="N158" s="759"/>
      <c r="O158" s="760"/>
      <c r="P158" s="756" t="s">
        <v>40</v>
      </c>
      <c r="Q158" s="757"/>
      <c r="R158" s="757"/>
      <c r="S158" s="757"/>
      <c r="T158" s="757"/>
      <c r="U158" s="757"/>
      <c r="V158" s="758"/>
      <c r="W158" s="42" t="s">
        <v>39</v>
      </c>
      <c r="X158" s="43">
        <f>IFERROR(X155/H155,"0")+IFERROR(X156/H156,"0")+IFERROR(X157/H157,"0")</f>
        <v>0</v>
      </c>
      <c r="Y158" s="43">
        <f>IFERROR(Y155/H155,"0")+IFERROR(Y156/H156,"0")+IFERROR(Y157/H157,"0")</f>
        <v>0</v>
      </c>
      <c r="Z158" s="43">
        <f>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759"/>
      <c r="B159" s="759"/>
      <c r="C159" s="759"/>
      <c r="D159" s="759"/>
      <c r="E159" s="759"/>
      <c r="F159" s="759"/>
      <c r="G159" s="759"/>
      <c r="H159" s="759"/>
      <c r="I159" s="759"/>
      <c r="J159" s="759"/>
      <c r="K159" s="759"/>
      <c r="L159" s="759"/>
      <c r="M159" s="759"/>
      <c r="N159" s="759"/>
      <c r="O159" s="760"/>
      <c r="P159" s="756" t="s">
        <v>40</v>
      </c>
      <c r="Q159" s="757"/>
      <c r="R159" s="757"/>
      <c r="S159" s="757"/>
      <c r="T159" s="757"/>
      <c r="U159" s="757"/>
      <c r="V159" s="758"/>
      <c r="W159" s="42" t="s">
        <v>0</v>
      </c>
      <c r="X159" s="43">
        <f>IFERROR(SUM(X155:X157),"0")</f>
        <v>0</v>
      </c>
      <c r="Y159" s="43">
        <f>IFERROR(SUM(Y155:Y157),"0")</f>
        <v>0</v>
      </c>
      <c r="Z159" s="42"/>
      <c r="AA159" s="67"/>
      <c r="AB159" s="67"/>
      <c r="AC159" s="67"/>
    </row>
    <row r="160" spans="1:68" ht="14.25" customHeight="1" x14ac:dyDescent="0.25">
      <c r="A160" s="746" t="s">
        <v>76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66"/>
      <c r="AB160" s="66"/>
      <c r="AC160" s="80"/>
    </row>
    <row r="161" spans="1:68" ht="16.5" customHeight="1" x14ac:dyDescent="0.25">
      <c r="A161" s="63" t="s">
        <v>286</v>
      </c>
      <c r="B161" s="63" t="s">
        <v>287</v>
      </c>
      <c r="C161" s="36">
        <v>4301051653</v>
      </c>
      <c r="D161" s="747">
        <v>4607091386264</v>
      </c>
      <c r="E161" s="747"/>
      <c r="F161" s="62">
        <v>0.5</v>
      </c>
      <c r="G161" s="37">
        <v>6</v>
      </c>
      <c r="H161" s="62">
        <v>3</v>
      </c>
      <c r="I161" s="62">
        <v>3.258</v>
      </c>
      <c r="J161" s="37">
        <v>182</v>
      </c>
      <c r="K161" s="37" t="s">
        <v>81</v>
      </c>
      <c r="L161" s="37" t="s">
        <v>45</v>
      </c>
      <c r="M161" s="38" t="s">
        <v>115</v>
      </c>
      <c r="N161" s="38"/>
      <c r="O161" s="37">
        <v>31</v>
      </c>
      <c r="P161" s="8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1" s="749"/>
      <c r="R161" s="749"/>
      <c r="S161" s="749"/>
      <c r="T161" s="750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30" t="s">
        <v>288</v>
      </c>
      <c r="AG161" s="78"/>
      <c r="AJ161" s="84" t="s">
        <v>45</v>
      </c>
      <c r="AK161" s="84">
        <v>0</v>
      </c>
      <c r="BB161" s="231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759"/>
      <c r="B162" s="759"/>
      <c r="C162" s="759"/>
      <c r="D162" s="759"/>
      <c r="E162" s="759"/>
      <c r="F162" s="759"/>
      <c r="G162" s="759"/>
      <c r="H162" s="759"/>
      <c r="I162" s="759"/>
      <c r="J162" s="759"/>
      <c r="K162" s="759"/>
      <c r="L162" s="759"/>
      <c r="M162" s="759"/>
      <c r="N162" s="759"/>
      <c r="O162" s="760"/>
      <c r="P162" s="756" t="s">
        <v>40</v>
      </c>
      <c r="Q162" s="757"/>
      <c r="R162" s="757"/>
      <c r="S162" s="757"/>
      <c r="T162" s="757"/>
      <c r="U162" s="757"/>
      <c r="V162" s="758"/>
      <c r="W162" s="42" t="s">
        <v>39</v>
      </c>
      <c r="X162" s="43">
        <f>IFERROR(X161/H161,"0")</f>
        <v>0</v>
      </c>
      <c r="Y162" s="43">
        <f>IFERROR(Y161/H161,"0")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759"/>
      <c r="B163" s="759"/>
      <c r="C163" s="759"/>
      <c r="D163" s="759"/>
      <c r="E163" s="759"/>
      <c r="F163" s="759"/>
      <c r="G163" s="759"/>
      <c r="H163" s="759"/>
      <c r="I163" s="759"/>
      <c r="J163" s="759"/>
      <c r="K163" s="759"/>
      <c r="L163" s="759"/>
      <c r="M163" s="759"/>
      <c r="N163" s="759"/>
      <c r="O163" s="760"/>
      <c r="P163" s="756" t="s">
        <v>40</v>
      </c>
      <c r="Q163" s="757"/>
      <c r="R163" s="757"/>
      <c r="S163" s="757"/>
      <c r="T163" s="757"/>
      <c r="U163" s="757"/>
      <c r="V163" s="758"/>
      <c r="W163" s="42" t="s">
        <v>0</v>
      </c>
      <c r="X163" s="43">
        <f>IFERROR(SUM(X161:X161),"0")</f>
        <v>0</v>
      </c>
      <c r="Y163" s="43">
        <f>IFERROR(SUM(Y161:Y161),"0")</f>
        <v>0</v>
      </c>
      <c r="Z163" s="42"/>
      <c r="AA163" s="67"/>
      <c r="AB163" s="67"/>
      <c r="AC163" s="67"/>
    </row>
    <row r="164" spans="1:68" ht="27.75" customHeight="1" x14ac:dyDescent="0.2">
      <c r="A164" s="744" t="s">
        <v>289</v>
      </c>
      <c r="B164" s="744"/>
      <c r="C164" s="744"/>
      <c r="D164" s="744"/>
      <c r="E164" s="744"/>
      <c r="F164" s="744"/>
      <c r="G164" s="744"/>
      <c r="H164" s="744"/>
      <c r="I164" s="744"/>
      <c r="J164" s="744"/>
      <c r="K164" s="744"/>
      <c r="L164" s="744"/>
      <c r="M164" s="744"/>
      <c r="N164" s="744"/>
      <c r="O164" s="744"/>
      <c r="P164" s="744"/>
      <c r="Q164" s="744"/>
      <c r="R164" s="744"/>
      <c r="S164" s="744"/>
      <c r="T164" s="744"/>
      <c r="U164" s="744"/>
      <c r="V164" s="744"/>
      <c r="W164" s="744"/>
      <c r="X164" s="744"/>
      <c r="Y164" s="744"/>
      <c r="Z164" s="744"/>
      <c r="AA164" s="54"/>
      <c r="AB164" s="54"/>
      <c r="AC164" s="54"/>
    </row>
    <row r="165" spans="1:68" ht="16.5" customHeight="1" x14ac:dyDescent="0.25">
      <c r="A165" s="745" t="s">
        <v>290</v>
      </c>
      <c r="B165" s="745"/>
      <c r="C165" s="745"/>
      <c r="D165" s="745"/>
      <c r="E165" s="745"/>
      <c r="F165" s="745"/>
      <c r="G165" s="745"/>
      <c r="H165" s="745"/>
      <c r="I165" s="745"/>
      <c r="J165" s="745"/>
      <c r="K165" s="745"/>
      <c r="L165" s="745"/>
      <c r="M165" s="745"/>
      <c r="N165" s="745"/>
      <c r="O165" s="745"/>
      <c r="P165" s="745"/>
      <c r="Q165" s="745"/>
      <c r="R165" s="745"/>
      <c r="S165" s="745"/>
      <c r="T165" s="745"/>
      <c r="U165" s="745"/>
      <c r="V165" s="745"/>
      <c r="W165" s="745"/>
      <c r="X165" s="745"/>
      <c r="Y165" s="745"/>
      <c r="Z165" s="745"/>
      <c r="AA165" s="65"/>
      <c r="AB165" s="65"/>
      <c r="AC165" s="79"/>
    </row>
    <row r="166" spans="1:68" ht="14.25" customHeight="1" x14ac:dyDescent="0.25">
      <c r="A166" s="746" t="s">
        <v>143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66"/>
      <c r="AB166" s="66"/>
      <c r="AC166" s="80"/>
    </row>
    <row r="167" spans="1:68" ht="27" customHeight="1" x14ac:dyDescent="0.25">
      <c r="A167" s="63" t="s">
        <v>291</v>
      </c>
      <c r="B167" s="63" t="s">
        <v>292</v>
      </c>
      <c r="C167" s="36">
        <v>4301020323</v>
      </c>
      <c r="D167" s="747">
        <v>4680115886223</v>
      </c>
      <c r="E167" s="747"/>
      <c r="F167" s="62">
        <v>0.33</v>
      </c>
      <c r="G167" s="37">
        <v>6</v>
      </c>
      <c r="H167" s="62">
        <v>1.98</v>
      </c>
      <c r="I167" s="62">
        <v>2.08</v>
      </c>
      <c r="J167" s="37">
        <v>234</v>
      </c>
      <c r="K167" s="37" t="s">
        <v>158</v>
      </c>
      <c r="L167" s="37" t="s">
        <v>45</v>
      </c>
      <c r="M167" s="38" t="s">
        <v>80</v>
      </c>
      <c r="N167" s="38"/>
      <c r="O167" s="37">
        <v>40</v>
      </c>
      <c r="P167" s="8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7" s="749"/>
      <c r="R167" s="749"/>
      <c r="S167" s="749"/>
      <c r="T167" s="750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32" t="s">
        <v>293</v>
      </c>
      <c r="AG167" s="78"/>
      <c r="AJ167" s="84" t="s">
        <v>45</v>
      </c>
      <c r="AK167" s="84">
        <v>0</v>
      </c>
      <c r="BB167" s="23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759"/>
      <c r="B168" s="759"/>
      <c r="C168" s="759"/>
      <c r="D168" s="759"/>
      <c r="E168" s="759"/>
      <c r="F168" s="759"/>
      <c r="G168" s="759"/>
      <c r="H168" s="759"/>
      <c r="I168" s="759"/>
      <c r="J168" s="759"/>
      <c r="K168" s="759"/>
      <c r="L168" s="759"/>
      <c r="M168" s="759"/>
      <c r="N168" s="759"/>
      <c r="O168" s="760"/>
      <c r="P168" s="756" t="s">
        <v>40</v>
      </c>
      <c r="Q168" s="757"/>
      <c r="R168" s="757"/>
      <c r="S168" s="757"/>
      <c r="T168" s="757"/>
      <c r="U168" s="757"/>
      <c r="V168" s="758"/>
      <c r="W168" s="42" t="s">
        <v>39</v>
      </c>
      <c r="X168" s="43">
        <f>IFERROR(X167/H167,"0")</f>
        <v>0</v>
      </c>
      <c r="Y168" s="43">
        <f>IFERROR(Y167/H167,"0")</f>
        <v>0</v>
      </c>
      <c r="Z168" s="43">
        <f>IFERROR(IF(Z167="",0,Z167),"0")</f>
        <v>0</v>
      </c>
      <c r="AA168" s="67"/>
      <c r="AB168" s="67"/>
      <c r="AC168" s="67"/>
    </row>
    <row r="169" spans="1:68" x14ac:dyDescent="0.2">
      <c r="A169" s="759"/>
      <c r="B169" s="759"/>
      <c r="C169" s="759"/>
      <c r="D169" s="759"/>
      <c r="E169" s="759"/>
      <c r="F169" s="759"/>
      <c r="G169" s="759"/>
      <c r="H169" s="759"/>
      <c r="I169" s="759"/>
      <c r="J169" s="759"/>
      <c r="K169" s="759"/>
      <c r="L169" s="759"/>
      <c r="M169" s="759"/>
      <c r="N169" s="759"/>
      <c r="O169" s="760"/>
      <c r="P169" s="756" t="s">
        <v>40</v>
      </c>
      <c r="Q169" s="757"/>
      <c r="R169" s="757"/>
      <c r="S169" s="757"/>
      <c r="T169" s="757"/>
      <c r="U169" s="757"/>
      <c r="V169" s="758"/>
      <c r="W169" s="42" t="s">
        <v>0</v>
      </c>
      <c r="X169" s="43">
        <f>IFERROR(SUM(X167:X167),"0")</f>
        <v>0</v>
      </c>
      <c r="Y169" s="43">
        <f>IFERROR(SUM(Y167:Y167),"0")</f>
        <v>0</v>
      </c>
      <c r="Z169" s="42"/>
      <c r="AA169" s="67"/>
      <c r="AB169" s="67"/>
      <c r="AC169" s="67"/>
    </row>
    <row r="170" spans="1:68" ht="14.25" customHeight="1" x14ac:dyDescent="0.25">
      <c r="A170" s="746" t="s">
        <v>154</v>
      </c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46"/>
      <c r="P170" s="746"/>
      <c r="Q170" s="746"/>
      <c r="R170" s="746"/>
      <c r="S170" s="746"/>
      <c r="T170" s="746"/>
      <c r="U170" s="746"/>
      <c r="V170" s="746"/>
      <c r="W170" s="746"/>
      <c r="X170" s="746"/>
      <c r="Y170" s="746"/>
      <c r="Z170" s="746"/>
      <c r="AA170" s="66"/>
      <c r="AB170" s="66"/>
      <c r="AC170" s="80"/>
    </row>
    <row r="171" spans="1:68" ht="27" customHeight="1" x14ac:dyDescent="0.25">
      <c r="A171" s="63" t="s">
        <v>294</v>
      </c>
      <c r="B171" s="63" t="s">
        <v>295</v>
      </c>
      <c r="C171" s="36">
        <v>4301031191</v>
      </c>
      <c r="D171" s="747">
        <v>4680115880993</v>
      </c>
      <c r="E171" s="747"/>
      <c r="F171" s="62">
        <v>0.7</v>
      </c>
      <c r="G171" s="37">
        <v>6</v>
      </c>
      <c r="H171" s="62">
        <v>4.2</v>
      </c>
      <c r="I171" s="62">
        <v>4.47</v>
      </c>
      <c r="J171" s="37">
        <v>132</v>
      </c>
      <c r="K171" s="37" t="s">
        <v>116</v>
      </c>
      <c r="L171" s="37" t="s">
        <v>45</v>
      </c>
      <c r="M171" s="38" t="s">
        <v>80</v>
      </c>
      <c r="N171" s="38"/>
      <c r="O171" s="37">
        <v>40</v>
      </c>
      <c r="P171" s="8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1" s="749"/>
      <c r="R171" s="749"/>
      <c r="S171" s="749"/>
      <c r="T171" s="75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ref="Y171:Y179" si="26"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296</v>
      </c>
      <c r="AG171" s="78"/>
      <c r="AJ171" s="84" t="s">
        <v>45</v>
      </c>
      <c r="AK171" s="84">
        <v>0</v>
      </c>
      <c r="BB171" s="235" t="s">
        <v>66</v>
      </c>
      <c r="BM171" s="78">
        <f t="shared" ref="BM171:BM179" si="27">IFERROR(X171*I171/H171,"0")</f>
        <v>0</v>
      </c>
      <c r="BN171" s="78">
        <f t="shared" ref="BN171:BN179" si="28">IFERROR(Y171*I171/H171,"0")</f>
        <v>0</v>
      </c>
      <c r="BO171" s="78">
        <f t="shared" ref="BO171:BO179" si="29">IFERROR(1/J171*(X171/H171),"0")</f>
        <v>0</v>
      </c>
      <c r="BP171" s="78">
        <f t="shared" ref="BP171:BP179" si="30">IFERROR(1/J171*(Y171/H171),"0")</f>
        <v>0</v>
      </c>
    </row>
    <row r="172" spans="1:68" ht="27" customHeight="1" x14ac:dyDescent="0.25">
      <c r="A172" s="63" t="s">
        <v>297</v>
      </c>
      <c r="B172" s="63" t="s">
        <v>298</v>
      </c>
      <c r="C172" s="36">
        <v>4301031204</v>
      </c>
      <c r="D172" s="747">
        <v>4680115881761</v>
      </c>
      <c r="E172" s="747"/>
      <c r="F172" s="62">
        <v>0.7</v>
      </c>
      <c r="G172" s="37">
        <v>6</v>
      </c>
      <c r="H172" s="62">
        <v>4.2</v>
      </c>
      <c r="I172" s="62">
        <v>4.47</v>
      </c>
      <c r="J172" s="37">
        <v>132</v>
      </c>
      <c r="K172" s="37" t="s">
        <v>116</v>
      </c>
      <c r="L172" s="37" t="s">
        <v>45</v>
      </c>
      <c r="M172" s="38" t="s">
        <v>80</v>
      </c>
      <c r="N172" s="38"/>
      <c r="O172" s="37">
        <v>40</v>
      </c>
      <c r="P172" s="8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2" s="749"/>
      <c r="R172" s="749"/>
      <c r="S172" s="749"/>
      <c r="T172" s="75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36" t="s">
        <v>299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customHeight="1" x14ac:dyDescent="0.25">
      <c r="A173" s="63" t="s">
        <v>300</v>
      </c>
      <c r="B173" s="63" t="s">
        <v>301</v>
      </c>
      <c r="C173" s="36">
        <v>4301031201</v>
      </c>
      <c r="D173" s="747">
        <v>4680115881563</v>
      </c>
      <c r="E173" s="747"/>
      <c r="F173" s="62">
        <v>0.7</v>
      </c>
      <c r="G173" s="37">
        <v>6</v>
      </c>
      <c r="H173" s="62">
        <v>4.2</v>
      </c>
      <c r="I173" s="62">
        <v>4.41</v>
      </c>
      <c r="J173" s="37">
        <v>132</v>
      </c>
      <c r="K173" s="37" t="s">
        <v>116</v>
      </c>
      <c r="L173" s="37" t="s">
        <v>45</v>
      </c>
      <c r="M173" s="38" t="s">
        <v>80</v>
      </c>
      <c r="N173" s="38"/>
      <c r="O173" s="37">
        <v>40</v>
      </c>
      <c r="P173" s="8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3" s="749"/>
      <c r="R173" s="749"/>
      <c r="S173" s="749"/>
      <c r="T173" s="750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IFERROR(IF(Y173=0,"",ROUNDUP(Y173/H173,0)*0.00902),"")</f>
        <v/>
      </c>
      <c r="AA173" s="68" t="s">
        <v>45</v>
      </c>
      <c r="AB173" s="69" t="s">
        <v>45</v>
      </c>
      <c r="AC173" s="238" t="s">
        <v>302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303</v>
      </c>
      <c r="B174" s="63" t="s">
        <v>304</v>
      </c>
      <c r="C174" s="36">
        <v>4301031199</v>
      </c>
      <c r="D174" s="747">
        <v>4680115880986</v>
      </c>
      <c r="E174" s="747"/>
      <c r="F174" s="62">
        <v>0.35</v>
      </c>
      <c r="G174" s="37">
        <v>6</v>
      </c>
      <c r="H174" s="62">
        <v>2.1</v>
      </c>
      <c r="I174" s="62">
        <v>2.23</v>
      </c>
      <c r="J174" s="37">
        <v>234</v>
      </c>
      <c r="K174" s="37" t="s">
        <v>158</v>
      </c>
      <c r="L174" s="37" t="s">
        <v>45</v>
      </c>
      <c r="M174" s="38" t="s">
        <v>80</v>
      </c>
      <c r="N174" s="38"/>
      <c r="O174" s="37">
        <v>40</v>
      </c>
      <c r="P174" s="8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4" s="749"/>
      <c r="R174" s="749"/>
      <c r="S174" s="749"/>
      <c r="T174" s="750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296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27" customHeight="1" x14ac:dyDescent="0.25">
      <c r="A175" s="63" t="s">
        <v>305</v>
      </c>
      <c r="B175" s="63" t="s">
        <v>306</v>
      </c>
      <c r="C175" s="36">
        <v>4301031205</v>
      </c>
      <c r="D175" s="747">
        <v>4680115881785</v>
      </c>
      <c r="E175" s="747"/>
      <c r="F175" s="62">
        <v>0.35</v>
      </c>
      <c r="G175" s="37">
        <v>6</v>
      </c>
      <c r="H175" s="62">
        <v>2.1</v>
      </c>
      <c r="I175" s="62">
        <v>2.23</v>
      </c>
      <c r="J175" s="37">
        <v>234</v>
      </c>
      <c r="K175" s="37" t="s">
        <v>158</v>
      </c>
      <c r="L175" s="37" t="s">
        <v>45</v>
      </c>
      <c r="M175" s="38" t="s">
        <v>80</v>
      </c>
      <c r="N175" s="38"/>
      <c r="O175" s="37">
        <v>40</v>
      </c>
      <c r="P175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5" s="749"/>
      <c r="R175" s="749"/>
      <c r="S175" s="749"/>
      <c r="T175" s="750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299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4301031399</v>
      </c>
      <c r="D176" s="747">
        <v>4680115886537</v>
      </c>
      <c r="E176" s="747"/>
      <c r="F176" s="62">
        <v>0.3</v>
      </c>
      <c r="G176" s="37">
        <v>6</v>
      </c>
      <c r="H176" s="62">
        <v>1.8</v>
      </c>
      <c r="I176" s="62">
        <v>1.93</v>
      </c>
      <c r="J176" s="37">
        <v>234</v>
      </c>
      <c r="K176" s="37" t="s">
        <v>158</v>
      </c>
      <c r="L176" s="37" t="s">
        <v>45</v>
      </c>
      <c r="M176" s="38" t="s">
        <v>80</v>
      </c>
      <c r="N176" s="38"/>
      <c r="O176" s="37">
        <v>40</v>
      </c>
      <c r="P176" s="834" t="s">
        <v>309</v>
      </c>
      <c r="Q176" s="749"/>
      <c r="R176" s="749"/>
      <c r="S176" s="749"/>
      <c r="T176" s="750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IFERROR(IF(Y176=0,"",ROUNDUP(Y176/H176,0)*0.00502),"")</f>
        <v/>
      </c>
      <c r="AA176" s="68" t="s">
        <v>45</v>
      </c>
      <c r="AB176" s="69" t="s">
        <v>45</v>
      </c>
      <c r="AC176" s="244" t="s">
        <v>310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37.5" customHeight="1" x14ac:dyDescent="0.25">
      <c r="A177" s="63" t="s">
        <v>311</v>
      </c>
      <c r="B177" s="63" t="s">
        <v>312</v>
      </c>
      <c r="C177" s="36">
        <v>4301031202</v>
      </c>
      <c r="D177" s="747">
        <v>4680115881679</v>
      </c>
      <c r="E177" s="747"/>
      <c r="F177" s="62">
        <v>0.35</v>
      </c>
      <c r="G177" s="37">
        <v>6</v>
      </c>
      <c r="H177" s="62">
        <v>2.1</v>
      </c>
      <c r="I177" s="62">
        <v>2.2000000000000002</v>
      </c>
      <c r="J177" s="37">
        <v>234</v>
      </c>
      <c r="K177" s="37" t="s">
        <v>158</v>
      </c>
      <c r="L177" s="37" t="s">
        <v>45</v>
      </c>
      <c r="M177" s="38" t="s">
        <v>80</v>
      </c>
      <c r="N177" s="38"/>
      <c r="O177" s="37">
        <v>40</v>
      </c>
      <c r="P177" s="83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7" s="749"/>
      <c r="R177" s="749"/>
      <c r="S177" s="749"/>
      <c r="T177" s="750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302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ht="27" customHeight="1" x14ac:dyDescent="0.25">
      <c r="A178" s="63" t="s">
        <v>313</v>
      </c>
      <c r="B178" s="63" t="s">
        <v>314</v>
      </c>
      <c r="C178" s="36">
        <v>4301031158</v>
      </c>
      <c r="D178" s="747">
        <v>4680115880191</v>
      </c>
      <c r="E178" s="747"/>
      <c r="F178" s="62">
        <v>0.4</v>
      </c>
      <c r="G178" s="37">
        <v>6</v>
      </c>
      <c r="H178" s="62">
        <v>2.4</v>
      </c>
      <c r="I178" s="62">
        <v>2.58</v>
      </c>
      <c r="J178" s="37">
        <v>182</v>
      </c>
      <c r="K178" s="37" t="s">
        <v>81</v>
      </c>
      <c r="L178" s="37" t="s">
        <v>45</v>
      </c>
      <c r="M178" s="38" t="s">
        <v>80</v>
      </c>
      <c r="N178" s="38"/>
      <c r="O178" s="37">
        <v>40</v>
      </c>
      <c r="P178" s="8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8" s="749"/>
      <c r="R178" s="749"/>
      <c r="S178" s="749"/>
      <c r="T178" s="750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6"/>
        <v>0</v>
      </c>
      <c r="Z178" s="41" t="str">
        <f>IFERROR(IF(Y178=0,"",ROUNDUP(Y178/H178,0)*0.00651),"")</f>
        <v/>
      </c>
      <c r="AA178" s="68" t="s">
        <v>45</v>
      </c>
      <c r="AB178" s="69" t="s">
        <v>45</v>
      </c>
      <c r="AC178" s="248" t="s">
        <v>302</v>
      </c>
      <c r="AG178" s="78"/>
      <c r="AJ178" s="84" t="s">
        <v>45</v>
      </c>
      <c r="AK178" s="84">
        <v>0</v>
      </c>
      <c r="BB178" s="249" t="s">
        <v>66</v>
      </c>
      <c r="BM178" s="78">
        <f t="shared" si="27"/>
        <v>0</v>
      </c>
      <c r="BN178" s="78">
        <f t="shared" si="28"/>
        <v>0</v>
      </c>
      <c r="BO178" s="78">
        <f t="shared" si="29"/>
        <v>0</v>
      </c>
      <c r="BP178" s="78">
        <f t="shared" si="30"/>
        <v>0</v>
      </c>
    </row>
    <row r="179" spans="1:68" ht="27" customHeight="1" x14ac:dyDescent="0.25">
      <c r="A179" s="63" t="s">
        <v>315</v>
      </c>
      <c r="B179" s="63" t="s">
        <v>316</v>
      </c>
      <c r="C179" s="36">
        <v>4301031245</v>
      </c>
      <c r="D179" s="747">
        <v>4680115883963</v>
      </c>
      <c r="E179" s="747"/>
      <c r="F179" s="62">
        <v>0.28000000000000003</v>
      </c>
      <c r="G179" s="37">
        <v>6</v>
      </c>
      <c r="H179" s="62">
        <v>1.68</v>
      </c>
      <c r="I179" s="62">
        <v>1.78</v>
      </c>
      <c r="J179" s="37">
        <v>234</v>
      </c>
      <c r="K179" s="37" t="s">
        <v>158</v>
      </c>
      <c r="L179" s="37" t="s">
        <v>45</v>
      </c>
      <c r="M179" s="38" t="s">
        <v>80</v>
      </c>
      <c r="N179" s="38"/>
      <c r="O179" s="37">
        <v>40</v>
      </c>
      <c r="P179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9" s="749"/>
      <c r="R179" s="749"/>
      <c r="S179" s="749"/>
      <c r="T179" s="750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6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317</v>
      </c>
      <c r="AG179" s="78"/>
      <c r="AJ179" s="84" t="s">
        <v>45</v>
      </c>
      <c r="AK179" s="84">
        <v>0</v>
      </c>
      <c r="BB179" s="251" t="s">
        <v>66</v>
      </c>
      <c r="BM179" s="78">
        <f t="shared" si="27"/>
        <v>0</v>
      </c>
      <c r="BN179" s="78">
        <f t="shared" si="28"/>
        <v>0</v>
      </c>
      <c r="BO179" s="78">
        <f t="shared" si="29"/>
        <v>0</v>
      </c>
      <c r="BP179" s="78">
        <f t="shared" si="30"/>
        <v>0</v>
      </c>
    </row>
    <row r="180" spans="1:68" x14ac:dyDescent="0.2">
      <c r="A180" s="759"/>
      <c r="B180" s="759"/>
      <c r="C180" s="759"/>
      <c r="D180" s="759"/>
      <c r="E180" s="759"/>
      <c r="F180" s="759"/>
      <c r="G180" s="759"/>
      <c r="H180" s="759"/>
      <c r="I180" s="759"/>
      <c r="J180" s="759"/>
      <c r="K180" s="759"/>
      <c r="L180" s="759"/>
      <c r="M180" s="759"/>
      <c r="N180" s="759"/>
      <c r="O180" s="760"/>
      <c r="P180" s="756" t="s">
        <v>40</v>
      </c>
      <c r="Q180" s="757"/>
      <c r="R180" s="757"/>
      <c r="S180" s="757"/>
      <c r="T180" s="757"/>
      <c r="U180" s="757"/>
      <c r="V180" s="758"/>
      <c r="W180" s="42" t="s">
        <v>39</v>
      </c>
      <c r="X180" s="43">
        <f>IFERROR(X171/H171,"0")+IFERROR(X172/H172,"0")+IFERROR(X173/H173,"0")+IFERROR(X174/H174,"0")+IFERROR(X175/H175,"0")+IFERROR(X176/H176,"0")+IFERROR(X177/H177,"0")+IFERROR(X178/H178,"0")+IFERROR(X179/H179,"0")</f>
        <v>0</v>
      </c>
      <c r="Y180" s="43">
        <f>IFERROR(Y171/H171,"0")+IFERROR(Y172/H172,"0")+IFERROR(Y173/H173,"0")+IFERROR(Y174/H174,"0")+IFERROR(Y175/H175,"0")+IFERROR(Y176/H176,"0")+IFERROR(Y177/H177,"0")+IFERROR(Y178/H178,"0")+IFERROR(Y179/H179,"0")</f>
        <v>0</v>
      </c>
      <c r="Z180" s="43">
        <f>IFERROR(IF(Z171="",0,Z171),"0")+IFERROR(IF(Z172="",0,Z172),"0")+IFERROR(IF(Z173="",0,Z173),"0")+IFERROR(IF(Z174="",0,Z174),"0")+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759"/>
      <c r="B181" s="759"/>
      <c r="C181" s="759"/>
      <c r="D181" s="759"/>
      <c r="E181" s="759"/>
      <c r="F181" s="759"/>
      <c r="G181" s="759"/>
      <c r="H181" s="759"/>
      <c r="I181" s="759"/>
      <c r="J181" s="759"/>
      <c r="K181" s="759"/>
      <c r="L181" s="759"/>
      <c r="M181" s="759"/>
      <c r="N181" s="759"/>
      <c r="O181" s="760"/>
      <c r="P181" s="756" t="s">
        <v>40</v>
      </c>
      <c r="Q181" s="757"/>
      <c r="R181" s="757"/>
      <c r="S181" s="757"/>
      <c r="T181" s="757"/>
      <c r="U181" s="757"/>
      <c r="V181" s="758"/>
      <c r="W181" s="42" t="s">
        <v>0</v>
      </c>
      <c r="X181" s="43">
        <f>IFERROR(SUM(X171:X179),"0")</f>
        <v>0</v>
      </c>
      <c r="Y181" s="43">
        <f>IFERROR(SUM(Y171:Y179),"0")</f>
        <v>0</v>
      </c>
      <c r="Z181" s="42"/>
      <c r="AA181" s="67"/>
      <c r="AB181" s="67"/>
      <c r="AC181" s="67"/>
    </row>
    <row r="182" spans="1:68" ht="14.25" customHeight="1" x14ac:dyDescent="0.25">
      <c r="A182" s="746" t="s">
        <v>99</v>
      </c>
      <c r="B182" s="746"/>
      <c r="C182" s="746"/>
      <c r="D182" s="746"/>
      <c r="E182" s="746"/>
      <c r="F182" s="746"/>
      <c r="G182" s="746"/>
      <c r="H182" s="746"/>
      <c r="I182" s="746"/>
      <c r="J182" s="746"/>
      <c r="K182" s="746"/>
      <c r="L182" s="746"/>
      <c r="M182" s="746"/>
      <c r="N182" s="746"/>
      <c r="O182" s="746"/>
      <c r="P182" s="746"/>
      <c r="Q182" s="746"/>
      <c r="R182" s="746"/>
      <c r="S182" s="746"/>
      <c r="T182" s="746"/>
      <c r="U182" s="746"/>
      <c r="V182" s="746"/>
      <c r="W182" s="746"/>
      <c r="X182" s="746"/>
      <c r="Y182" s="746"/>
      <c r="Z182" s="746"/>
      <c r="AA182" s="66"/>
      <c r="AB182" s="66"/>
      <c r="AC182" s="80"/>
    </row>
    <row r="183" spans="1:68" ht="27" customHeight="1" x14ac:dyDescent="0.25">
      <c r="A183" s="63" t="s">
        <v>318</v>
      </c>
      <c r="B183" s="63" t="s">
        <v>319</v>
      </c>
      <c r="C183" s="36">
        <v>4301032051</v>
      </c>
      <c r="D183" s="747">
        <v>4680115886742</v>
      </c>
      <c r="E183" s="747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324</v>
      </c>
      <c r="L183" s="37" t="s">
        <v>45</v>
      </c>
      <c r="M183" s="38" t="s">
        <v>323</v>
      </c>
      <c r="N183" s="38"/>
      <c r="O183" s="37">
        <v>90</v>
      </c>
      <c r="P183" s="838" t="s">
        <v>320</v>
      </c>
      <c r="Q183" s="749"/>
      <c r="R183" s="749"/>
      <c r="S183" s="749"/>
      <c r="T183" s="750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322</v>
      </c>
      <c r="AC183" s="252" t="s">
        <v>321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325</v>
      </c>
      <c r="B184" s="63" t="s">
        <v>326</v>
      </c>
      <c r="C184" s="36">
        <v>4301032052</v>
      </c>
      <c r="D184" s="747">
        <v>4680115886766</v>
      </c>
      <c r="E184" s="747"/>
      <c r="F184" s="62">
        <v>7.0000000000000007E-2</v>
      </c>
      <c r="G184" s="37">
        <v>18</v>
      </c>
      <c r="H184" s="62">
        <v>1.26</v>
      </c>
      <c r="I184" s="62">
        <v>1.45</v>
      </c>
      <c r="J184" s="37">
        <v>216</v>
      </c>
      <c r="K184" s="37" t="s">
        <v>324</v>
      </c>
      <c r="L184" s="37" t="s">
        <v>45</v>
      </c>
      <c r="M184" s="38" t="s">
        <v>323</v>
      </c>
      <c r="N184" s="38"/>
      <c r="O184" s="37">
        <v>90</v>
      </c>
      <c r="P184" s="839" t="s">
        <v>327</v>
      </c>
      <c r="Q184" s="749"/>
      <c r="R184" s="749"/>
      <c r="S184" s="749"/>
      <c r="T184" s="750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IFERROR(IF(Y184=0,"",ROUNDUP(Y184/H184,0)*0.0059),"")</f>
        <v/>
      </c>
      <c r="AA184" s="68" t="s">
        <v>45</v>
      </c>
      <c r="AB184" s="69" t="s">
        <v>322</v>
      </c>
      <c r="AC184" s="254" t="s">
        <v>321</v>
      </c>
      <c r="AG184" s="78"/>
      <c r="AJ184" s="84" t="s">
        <v>45</v>
      </c>
      <c r="AK184" s="84">
        <v>0</v>
      </c>
      <c r="BB184" s="25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27" customHeight="1" x14ac:dyDescent="0.25">
      <c r="A185" s="63" t="s">
        <v>328</v>
      </c>
      <c r="B185" s="63" t="s">
        <v>329</v>
      </c>
      <c r="C185" s="36">
        <v>4301032053</v>
      </c>
      <c r="D185" s="747">
        <v>4680115886780</v>
      </c>
      <c r="E185" s="747"/>
      <c r="F185" s="62">
        <v>7.0000000000000007E-2</v>
      </c>
      <c r="G185" s="37">
        <v>18</v>
      </c>
      <c r="H185" s="62">
        <v>1.26</v>
      </c>
      <c r="I185" s="62">
        <v>1.45</v>
      </c>
      <c r="J185" s="37">
        <v>216</v>
      </c>
      <c r="K185" s="37" t="s">
        <v>324</v>
      </c>
      <c r="L185" s="37" t="s">
        <v>45</v>
      </c>
      <c r="M185" s="38" t="s">
        <v>323</v>
      </c>
      <c r="N185" s="38"/>
      <c r="O185" s="37">
        <v>60</v>
      </c>
      <c r="P185" s="840" t="s">
        <v>330</v>
      </c>
      <c r="Q185" s="749"/>
      <c r="R185" s="749"/>
      <c r="S185" s="749"/>
      <c r="T185" s="75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IFERROR(IF(Y185=0,"",ROUNDUP(Y185/H185,0)*0.0059),"")</f>
        <v/>
      </c>
      <c r="AA185" s="68" t="s">
        <v>45</v>
      </c>
      <c r="AB185" s="69" t="s">
        <v>45</v>
      </c>
      <c r="AC185" s="256" t="s">
        <v>331</v>
      </c>
      <c r="AG185" s="78"/>
      <c r="AJ185" s="84" t="s">
        <v>45</v>
      </c>
      <c r="AK185" s="84">
        <v>0</v>
      </c>
      <c r="BB185" s="25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759"/>
      <c r="B186" s="759"/>
      <c r="C186" s="759"/>
      <c r="D186" s="759"/>
      <c r="E186" s="759"/>
      <c r="F186" s="759"/>
      <c r="G186" s="759"/>
      <c r="H186" s="759"/>
      <c r="I186" s="759"/>
      <c r="J186" s="759"/>
      <c r="K186" s="759"/>
      <c r="L186" s="759"/>
      <c r="M186" s="759"/>
      <c r="N186" s="759"/>
      <c r="O186" s="760"/>
      <c r="P186" s="756" t="s">
        <v>40</v>
      </c>
      <c r="Q186" s="757"/>
      <c r="R186" s="757"/>
      <c r="S186" s="757"/>
      <c r="T186" s="757"/>
      <c r="U186" s="757"/>
      <c r="V186" s="758"/>
      <c r="W186" s="42" t="s">
        <v>39</v>
      </c>
      <c r="X186" s="43">
        <f>IFERROR(X183/H183,"0")+IFERROR(X184/H184,"0")+IFERROR(X185/H185,"0")</f>
        <v>0</v>
      </c>
      <c r="Y186" s="43">
        <f>IFERROR(Y183/H183,"0")+IFERROR(Y184/H184,"0")+IFERROR(Y185/H185,"0")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759"/>
      <c r="B187" s="759"/>
      <c r="C187" s="759"/>
      <c r="D187" s="759"/>
      <c r="E187" s="759"/>
      <c r="F187" s="759"/>
      <c r="G187" s="759"/>
      <c r="H187" s="759"/>
      <c r="I187" s="759"/>
      <c r="J187" s="759"/>
      <c r="K187" s="759"/>
      <c r="L187" s="759"/>
      <c r="M187" s="759"/>
      <c r="N187" s="759"/>
      <c r="O187" s="760"/>
      <c r="P187" s="756" t="s">
        <v>40</v>
      </c>
      <c r="Q187" s="757"/>
      <c r="R187" s="757"/>
      <c r="S187" s="757"/>
      <c r="T187" s="757"/>
      <c r="U187" s="757"/>
      <c r="V187" s="758"/>
      <c r="W187" s="42" t="s">
        <v>0</v>
      </c>
      <c r="X187" s="43">
        <f>IFERROR(SUM(X183:X185),"0")</f>
        <v>0</v>
      </c>
      <c r="Y187" s="43">
        <f>IFERROR(SUM(Y183:Y185),"0")</f>
        <v>0</v>
      </c>
      <c r="Z187" s="42"/>
      <c r="AA187" s="67"/>
      <c r="AB187" s="67"/>
      <c r="AC187" s="67"/>
    </row>
    <row r="188" spans="1:68" ht="14.25" customHeight="1" x14ac:dyDescent="0.25">
      <c r="A188" s="746" t="s">
        <v>332</v>
      </c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6"/>
      <c r="P188" s="746"/>
      <c r="Q188" s="746"/>
      <c r="R188" s="746"/>
      <c r="S188" s="746"/>
      <c r="T188" s="746"/>
      <c r="U188" s="746"/>
      <c r="V188" s="746"/>
      <c r="W188" s="746"/>
      <c r="X188" s="746"/>
      <c r="Y188" s="746"/>
      <c r="Z188" s="746"/>
      <c r="AA188" s="66"/>
      <c r="AB188" s="66"/>
      <c r="AC188" s="80"/>
    </row>
    <row r="189" spans="1:68" ht="27" customHeight="1" x14ac:dyDescent="0.25">
      <c r="A189" s="63" t="s">
        <v>333</v>
      </c>
      <c r="B189" s="63" t="s">
        <v>334</v>
      </c>
      <c r="C189" s="36">
        <v>4301170013</v>
      </c>
      <c r="D189" s="747">
        <v>4680115886797</v>
      </c>
      <c r="E189" s="747"/>
      <c r="F189" s="62">
        <v>7.0000000000000007E-2</v>
      </c>
      <c r="G189" s="37">
        <v>18</v>
      </c>
      <c r="H189" s="62">
        <v>1.26</v>
      </c>
      <c r="I189" s="62">
        <v>1.45</v>
      </c>
      <c r="J189" s="37">
        <v>216</v>
      </c>
      <c r="K189" s="37" t="s">
        <v>324</v>
      </c>
      <c r="L189" s="37" t="s">
        <v>45</v>
      </c>
      <c r="M189" s="38" t="s">
        <v>323</v>
      </c>
      <c r="N189" s="38"/>
      <c r="O189" s="37">
        <v>90</v>
      </c>
      <c r="P189" s="841" t="s">
        <v>335</v>
      </c>
      <c r="Q189" s="749"/>
      <c r="R189" s="749"/>
      <c r="S189" s="749"/>
      <c r="T189" s="75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IFERROR(IF(Y189=0,"",ROUNDUP(Y189/H189,0)*0.0059),"")</f>
        <v/>
      </c>
      <c r="AA189" s="68" t="s">
        <v>45</v>
      </c>
      <c r="AB189" s="69" t="s">
        <v>322</v>
      </c>
      <c r="AC189" s="258" t="s">
        <v>321</v>
      </c>
      <c r="AG189" s="78"/>
      <c r="AJ189" s="84" t="s">
        <v>45</v>
      </c>
      <c r="AK189" s="84">
        <v>0</v>
      </c>
      <c r="BB189" s="259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759"/>
      <c r="B190" s="759"/>
      <c r="C190" s="759"/>
      <c r="D190" s="759"/>
      <c r="E190" s="759"/>
      <c r="F190" s="759"/>
      <c r="G190" s="759"/>
      <c r="H190" s="759"/>
      <c r="I190" s="759"/>
      <c r="J190" s="759"/>
      <c r="K190" s="759"/>
      <c r="L190" s="759"/>
      <c r="M190" s="759"/>
      <c r="N190" s="759"/>
      <c r="O190" s="760"/>
      <c r="P190" s="756" t="s">
        <v>40</v>
      </c>
      <c r="Q190" s="757"/>
      <c r="R190" s="757"/>
      <c r="S190" s="757"/>
      <c r="T190" s="757"/>
      <c r="U190" s="757"/>
      <c r="V190" s="758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759"/>
      <c r="B191" s="759"/>
      <c r="C191" s="759"/>
      <c r="D191" s="759"/>
      <c r="E191" s="759"/>
      <c r="F191" s="759"/>
      <c r="G191" s="759"/>
      <c r="H191" s="759"/>
      <c r="I191" s="759"/>
      <c r="J191" s="759"/>
      <c r="K191" s="759"/>
      <c r="L191" s="759"/>
      <c r="M191" s="759"/>
      <c r="N191" s="759"/>
      <c r="O191" s="760"/>
      <c r="P191" s="756" t="s">
        <v>40</v>
      </c>
      <c r="Q191" s="757"/>
      <c r="R191" s="757"/>
      <c r="S191" s="757"/>
      <c r="T191" s="757"/>
      <c r="U191" s="757"/>
      <c r="V191" s="758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6.5" customHeight="1" x14ac:dyDescent="0.25">
      <c r="A192" s="745" t="s">
        <v>336</v>
      </c>
      <c r="B192" s="745"/>
      <c r="C192" s="745"/>
      <c r="D192" s="745"/>
      <c r="E192" s="745"/>
      <c r="F192" s="745"/>
      <c r="G192" s="745"/>
      <c r="H192" s="745"/>
      <c r="I192" s="745"/>
      <c r="J192" s="745"/>
      <c r="K192" s="745"/>
      <c r="L192" s="745"/>
      <c r="M192" s="745"/>
      <c r="N192" s="745"/>
      <c r="O192" s="745"/>
      <c r="P192" s="745"/>
      <c r="Q192" s="745"/>
      <c r="R192" s="745"/>
      <c r="S192" s="745"/>
      <c r="T192" s="745"/>
      <c r="U192" s="745"/>
      <c r="V192" s="745"/>
      <c r="W192" s="745"/>
      <c r="X192" s="745"/>
      <c r="Y192" s="745"/>
      <c r="Z192" s="745"/>
      <c r="AA192" s="65"/>
      <c r="AB192" s="65"/>
      <c r="AC192" s="79"/>
    </row>
    <row r="193" spans="1:68" ht="14.25" customHeight="1" x14ac:dyDescent="0.25">
      <c r="A193" s="746" t="s">
        <v>107</v>
      </c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46"/>
      <c r="P193" s="746"/>
      <c r="Q193" s="746"/>
      <c r="R193" s="746"/>
      <c r="S193" s="746"/>
      <c r="T193" s="746"/>
      <c r="U193" s="746"/>
      <c r="V193" s="746"/>
      <c r="W193" s="746"/>
      <c r="X193" s="746"/>
      <c r="Y193" s="746"/>
      <c r="Z193" s="746"/>
      <c r="AA193" s="66"/>
      <c r="AB193" s="66"/>
      <c r="AC193" s="80"/>
    </row>
    <row r="194" spans="1:68" ht="16.5" customHeight="1" x14ac:dyDescent="0.25">
      <c r="A194" s="63" t="s">
        <v>337</v>
      </c>
      <c r="B194" s="63" t="s">
        <v>338</v>
      </c>
      <c r="C194" s="36">
        <v>4301011450</v>
      </c>
      <c r="D194" s="747">
        <v>4680115881402</v>
      </c>
      <c r="E194" s="747"/>
      <c r="F194" s="62">
        <v>1.35</v>
      </c>
      <c r="G194" s="37">
        <v>8</v>
      </c>
      <c r="H194" s="62">
        <v>10.8</v>
      </c>
      <c r="I194" s="62">
        <v>11.234999999999999</v>
      </c>
      <c r="J194" s="37">
        <v>64</v>
      </c>
      <c r="K194" s="37" t="s">
        <v>112</v>
      </c>
      <c r="L194" s="37" t="s">
        <v>45</v>
      </c>
      <c r="M194" s="38" t="s">
        <v>111</v>
      </c>
      <c r="N194" s="38"/>
      <c r="O194" s="37">
        <v>55</v>
      </c>
      <c r="P194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49"/>
      <c r="R194" s="749"/>
      <c r="S194" s="749"/>
      <c r="T194" s="750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60" t="s">
        <v>339</v>
      </c>
      <c r="AG194" s="78"/>
      <c r="AJ194" s="84" t="s">
        <v>45</v>
      </c>
      <c r="AK194" s="84">
        <v>0</v>
      </c>
      <c r="BB194" s="261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t="27" customHeight="1" x14ac:dyDescent="0.25">
      <c r="A195" s="63" t="s">
        <v>340</v>
      </c>
      <c r="B195" s="63" t="s">
        <v>341</v>
      </c>
      <c r="C195" s="36">
        <v>4301011768</v>
      </c>
      <c r="D195" s="747">
        <v>4680115881396</v>
      </c>
      <c r="E195" s="747"/>
      <c r="F195" s="62">
        <v>0.45</v>
      </c>
      <c r="G195" s="37">
        <v>6</v>
      </c>
      <c r="H195" s="62">
        <v>2.7</v>
      </c>
      <c r="I195" s="62">
        <v>2.88</v>
      </c>
      <c r="J195" s="37">
        <v>182</v>
      </c>
      <c r="K195" s="37" t="s">
        <v>81</v>
      </c>
      <c r="L195" s="37" t="s">
        <v>45</v>
      </c>
      <c r="M195" s="38" t="s">
        <v>111</v>
      </c>
      <c r="N195" s="38"/>
      <c r="O195" s="37">
        <v>55</v>
      </c>
      <c r="P195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49"/>
      <c r="R195" s="749"/>
      <c r="S195" s="749"/>
      <c r="T195" s="75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IFERROR(IF(Y195=0,"",ROUNDUP(Y195/H195,0)*0.00651),"")</f>
        <v/>
      </c>
      <c r="AA195" s="68" t="s">
        <v>45</v>
      </c>
      <c r="AB195" s="69" t="s">
        <v>45</v>
      </c>
      <c r="AC195" s="262" t="s">
        <v>339</v>
      </c>
      <c r="AG195" s="78"/>
      <c r="AJ195" s="84" t="s">
        <v>45</v>
      </c>
      <c r="AK195" s="84">
        <v>0</v>
      </c>
      <c r="BB195" s="263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759"/>
      <c r="B196" s="759"/>
      <c r="C196" s="759"/>
      <c r="D196" s="759"/>
      <c r="E196" s="759"/>
      <c r="F196" s="759"/>
      <c r="G196" s="759"/>
      <c r="H196" s="759"/>
      <c r="I196" s="759"/>
      <c r="J196" s="759"/>
      <c r="K196" s="759"/>
      <c r="L196" s="759"/>
      <c r="M196" s="759"/>
      <c r="N196" s="759"/>
      <c r="O196" s="760"/>
      <c r="P196" s="756" t="s">
        <v>40</v>
      </c>
      <c r="Q196" s="757"/>
      <c r="R196" s="757"/>
      <c r="S196" s="757"/>
      <c r="T196" s="757"/>
      <c r="U196" s="757"/>
      <c r="V196" s="758"/>
      <c r="W196" s="42" t="s">
        <v>39</v>
      </c>
      <c r="X196" s="43">
        <f>IFERROR(X194/H194,"0")+IFERROR(X195/H195,"0")</f>
        <v>0</v>
      </c>
      <c r="Y196" s="43">
        <f>IFERROR(Y194/H194,"0")+IFERROR(Y195/H195,"0")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759"/>
      <c r="B197" s="759"/>
      <c r="C197" s="759"/>
      <c r="D197" s="759"/>
      <c r="E197" s="759"/>
      <c r="F197" s="759"/>
      <c r="G197" s="759"/>
      <c r="H197" s="759"/>
      <c r="I197" s="759"/>
      <c r="J197" s="759"/>
      <c r="K197" s="759"/>
      <c r="L197" s="759"/>
      <c r="M197" s="759"/>
      <c r="N197" s="759"/>
      <c r="O197" s="760"/>
      <c r="P197" s="756" t="s">
        <v>40</v>
      </c>
      <c r="Q197" s="757"/>
      <c r="R197" s="757"/>
      <c r="S197" s="757"/>
      <c r="T197" s="757"/>
      <c r="U197" s="757"/>
      <c r="V197" s="758"/>
      <c r="W197" s="42" t="s">
        <v>0</v>
      </c>
      <c r="X197" s="43">
        <f>IFERROR(SUM(X194:X195),"0")</f>
        <v>0</v>
      </c>
      <c r="Y197" s="43">
        <f>IFERROR(SUM(Y194:Y195),"0")</f>
        <v>0</v>
      </c>
      <c r="Z197" s="42"/>
      <c r="AA197" s="67"/>
      <c r="AB197" s="67"/>
      <c r="AC197" s="67"/>
    </row>
    <row r="198" spans="1:68" ht="14.25" customHeight="1" x14ac:dyDescent="0.25">
      <c r="A198" s="746" t="s">
        <v>143</v>
      </c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46"/>
      <c r="P198" s="746"/>
      <c r="Q198" s="746"/>
      <c r="R198" s="746"/>
      <c r="S198" s="746"/>
      <c r="T198" s="746"/>
      <c r="U198" s="746"/>
      <c r="V198" s="746"/>
      <c r="W198" s="746"/>
      <c r="X198" s="746"/>
      <c r="Y198" s="746"/>
      <c r="Z198" s="746"/>
      <c r="AA198" s="66"/>
      <c r="AB198" s="66"/>
      <c r="AC198" s="80"/>
    </row>
    <row r="199" spans="1:68" ht="16.5" customHeight="1" x14ac:dyDescent="0.25">
      <c r="A199" s="63" t="s">
        <v>342</v>
      </c>
      <c r="B199" s="63" t="s">
        <v>343</v>
      </c>
      <c r="C199" s="36">
        <v>4301020262</v>
      </c>
      <c r="D199" s="747">
        <v>4680115882935</v>
      </c>
      <c r="E199" s="747"/>
      <c r="F199" s="62">
        <v>1.35</v>
      </c>
      <c r="G199" s="37">
        <v>8</v>
      </c>
      <c r="H199" s="62">
        <v>10.8</v>
      </c>
      <c r="I199" s="62">
        <v>11.234999999999999</v>
      </c>
      <c r="J199" s="37">
        <v>64</v>
      </c>
      <c r="K199" s="37" t="s">
        <v>112</v>
      </c>
      <c r="L199" s="37" t="s">
        <v>45</v>
      </c>
      <c r="M199" s="38" t="s">
        <v>115</v>
      </c>
      <c r="N199" s="38"/>
      <c r="O199" s="37">
        <v>50</v>
      </c>
      <c r="P199" s="8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49"/>
      <c r="R199" s="749"/>
      <c r="S199" s="749"/>
      <c r="T199" s="750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IFERROR(IF(Y199=0,"",ROUNDUP(Y199/H199,0)*0.01898),"")</f>
        <v/>
      </c>
      <c r="AA199" s="68" t="s">
        <v>45</v>
      </c>
      <c r="AB199" s="69" t="s">
        <v>45</v>
      </c>
      <c r="AC199" s="264" t="s">
        <v>344</v>
      </c>
      <c r="AG199" s="78"/>
      <c r="AJ199" s="84" t="s">
        <v>45</v>
      </c>
      <c r="AK199" s="84">
        <v>0</v>
      </c>
      <c r="BB199" s="265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ht="16.5" customHeight="1" x14ac:dyDescent="0.25">
      <c r="A200" s="63" t="s">
        <v>345</v>
      </c>
      <c r="B200" s="63" t="s">
        <v>346</v>
      </c>
      <c r="C200" s="36">
        <v>4301020220</v>
      </c>
      <c r="D200" s="747">
        <v>4680115880764</v>
      </c>
      <c r="E200" s="747"/>
      <c r="F200" s="62">
        <v>0.35</v>
      </c>
      <c r="G200" s="37">
        <v>6</v>
      </c>
      <c r="H200" s="62">
        <v>2.1</v>
      </c>
      <c r="I200" s="62">
        <v>2.2799999999999998</v>
      </c>
      <c r="J200" s="37">
        <v>182</v>
      </c>
      <c r="K200" s="37" t="s">
        <v>81</v>
      </c>
      <c r="L200" s="37" t="s">
        <v>45</v>
      </c>
      <c r="M200" s="38" t="s">
        <v>111</v>
      </c>
      <c r="N200" s="38"/>
      <c r="O200" s="37">
        <v>50</v>
      </c>
      <c r="P200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49"/>
      <c r="R200" s="749"/>
      <c r="S200" s="749"/>
      <c r="T200" s="750"/>
      <c r="U200" s="39" t="s">
        <v>45</v>
      </c>
      <c r="V200" s="39" t="s">
        <v>45</v>
      </c>
      <c r="W200" s="40" t="s">
        <v>0</v>
      </c>
      <c r="X200" s="58">
        <v>0</v>
      </c>
      <c r="Y200" s="55">
        <f>IFERROR(IF(X200="",0,CEILING((X200/$H200),1)*$H200),"")</f>
        <v>0</v>
      </c>
      <c r="Z200" s="41" t="str">
        <f>IFERROR(IF(Y200=0,"",ROUNDUP(Y200/H200,0)*0.00651),"")</f>
        <v/>
      </c>
      <c r="AA200" s="68" t="s">
        <v>45</v>
      </c>
      <c r="AB200" s="69" t="s">
        <v>45</v>
      </c>
      <c r="AC200" s="266" t="s">
        <v>344</v>
      </c>
      <c r="AG200" s="78"/>
      <c r="AJ200" s="84" t="s">
        <v>45</v>
      </c>
      <c r="AK200" s="84">
        <v>0</v>
      </c>
      <c r="BB200" s="267" t="s">
        <v>66</v>
      </c>
      <c r="BM200" s="78">
        <f>IFERROR(X200*I200/H200,"0")</f>
        <v>0</v>
      </c>
      <c r="BN200" s="78">
        <f>IFERROR(Y200*I200/H200,"0")</f>
        <v>0</v>
      </c>
      <c r="BO200" s="78">
        <f>IFERROR(1/J200*(X200/H200),"0")</f>
        <v>0</v>
      </c>
      <c r="BP200" s="78">
        <f>IFERROR(1/J200*(Y200/H200),"0")</f>
        <v>0</v>
      </c>
    </row>
    <row r="201" spans="1:68" x14ac:dyDescent="0.2">
      <c r="A201" s="759"/>
      <c r="B201" s="759"/>
      <c r="C201" s="759"/>
      <c r="D201" s="759"/>
      <c r="E201" s="759"/>
      <c r="F201" s="759"/>
      <c r="G201" s="759"/>
      <c r="H201" s="759"/>
      <c r="I201" s="759"/>
      <c r="J201" s="759"/>
      <c r="K201" s="759"/>
      <c r="L201" s="759"/>
      <c r="M201" s="759"/>
      <c r="N201" s="759"/>
      <c r="O201" s="760"/>
      <c r="P201" s="756" t="s">
        <v>40</v>
      </c>
      <c r="Q201" s="757"/>
      <c r="R201" s="757"/>
      <c r="S201" s="757"/>
      <c r="T201" s="757"/>
      <c r="U201" s="757"/>
      <c r="V201" s="758"/>
      <c r="W201" s="42" t="s">
        <v>39</v>
      </c>
      <c r="X201" s="43">
        <f>IFERROR(X199/H199,"0")+IFERROR(X200/H200,"0")</f>
        <v>0</v>
      </c>
      <c r="Y201" s="43">
        <f>IFERROR(Y199/H199,"0")+IFERROR(Y200/H200,"0")</f>
        <v>0</v>
      </c>
      <c r="Z201" s="43">
        <f>IFERROR(IF(Z199="",0,Z199),"0")+IFERROR(IF(Z200="",0,Z200),"0")</f>
        <v>0</v>
      </c>
      <c r="AA201" s="67"/>
      <c r="AB201" s="67"/>
      <c r="AC201" s="67"/>
    </row>
    <row r="202" spans="1:68" x14ac:dyDescent="0.2">
      <c r="A202" s="759"/>
      <c r="B202" s="759"/>
      <c r="C202" s="759"/>
      <c r="D202" s="759"/>
      <c r="E202" s="759"/>
      <c r="F202" s="759"/>
      <c r="G202" s="759"/>
      <c r="H202" s="759"/>
      <c r="I202" s="759"/>
      <c r="J202" s="759"/>
      <c r="K202" s="759"/>
      <c r="L202" s="759"/>
      <c r="M202" s="759"/>
      <c r="N202" s="759"/>
      <c r="O202" s="760"/>
      <c r="P202" s="756" t="s">
        <v>40</v>
      </c>
      <c r="Q202" s="757"/>
      <c r="R202" s="757"/>
      <c r="S202" s="757"/>
      <c r="T202" s="757"/>
      <c r="U202" s="757"/>
      <c r="V202" s="758"/>
      <c r="W202" s="42" t="s">
        <v>0</v>
      </c>
      <c r="X202" s="43">
        <f>IFERROR(SUM(X199:X200),"0")</f>
        <v>0</v>
      </c>
      <c r="Y202" s="43">
        <f>IFERROR(SUM(Y199:Y200),"0")</f>
        <v>0</v>
      </c>
      <c r="Z202" s="42"/>
      <c r="AA202" s="67"/>
      <c r="AB202" s="67"/>
      <c r="AC202" s="67"/>
    </row>
    <row r="203" spans="1:68" ht="14.25" customHeight="1" x14ac:dyDescent="0.25">
      <c r="A203" s="746" t="s">
        <v>154</v>
      </c>
      <c r="B203" s="746"/>
      <c r="C203" s="746"/>
      <c r="D203" s="746"/>
      <c r="E203" s="746"/>
      <c r="F203" s="746"/>
      <c r="G203" s="746"/>
      <c r="H203" s="746"/>
      <c r="I203" s="746"/>
      <c r="J203" s="746"/>
      <c r="K203" s="746"/>
      <c r="L203" s="746"/>
      <c r="M203" s="746"/>
      <c r="N203" s="746"/>
      <c r="O203" s="746"/>
      <c r="P203" s="746"/>
      <c r="Q203" s="746"/>
      <c r="R203" s="746"/>
      <c r="S203" s="746"/>
      <c r="T203" s="746"/>
      <c r="U203" s="746"/>
      <c r="V203" s="746"/>
      <c r="W203" s="746"/>
      <c r="X203" s="746"/>
      <c r="Y203" s="746"/>
      <c r="Z203" s="746"/>
      <c r="AA203" s="66"/>
      <c r="AB203" s="66"/>
      <c r="AC203" s="80"/>
    </row>
    <row r="204" spans="1:68" ht="27" customHeight="1" x14ac:dyDescent="0.25">
      <c r="A204" s="63" t="s">
        <v>347</v>
      </c>
      <c r="B204" s="63" t="s">
        <v>348</v>
      </c>
      <c r="C204" s="36">
        <v>4301031224</v>
      </c>
      <c r="D204" s="747">
        <v>4680115882683</v>
      </c>
      <c r="E204" s="747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116</v>
      </c>
      <c r="L204" s="37" t="s">
        <v>45</v>
      </c>
      <c r="M204" s="38" t="s">
        <v>80</v>
      </c>
      <c r="N204" s="38"/>
      <c r="O204" s="37">
        <v>40</v>
      </c>
      <c r="P204" s="8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49"/>
      <c r="R204" s="749"/>
      <c r="S204" s="749"/>
      <c r="T204" s="75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1" si="31">IFERROR(IF(X204="",0,CEILING((X204/$H204),1)*$H204),"")</f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ref="BM204:BM211" si="32">IFERROR(X204*I204/H204,"0")</f>
        <v>0</v>
      </c>
      <c r="BN204" s="78">
        <f t="shared" ref="BN204:BN211" si="33">IFERROR(Y204*I204/H204,"0")</f>
        <v>0</v>
      </c>
      <c r="BO204" s="78">
        <f t="shared" ref="BO204:BO211" si="34">IFERROR(1/J204*(X204/H204),"0")</f>
        <v>0</v>
      </c>
      <c r="BP204" s="78">
        <f t="shared" ref="BP204:BP211" si="35">IFERROR(1/J204*(Y204/H204),"0")</f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4301031230</v>
      </c>
      <c r="D205" s="747">
        <v>4680115882690</v>
      </c>
      <c r="E205" s="747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116</v>
      </c>
      <c r="L205" s="37" t="s">
        <v>45</v>
      </c>
      <c r="M205" s="38" t="s">
        <v>80</v>
      </c>
      <c r="N205" s="38"/>
      <c r="O205" s="37">
        <v>40</v>
      </c>
      <c r="P205" s="8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49"/>
      <c r="R205" s="749"/>
      <c r="S205" s="749"/>
      <c r="T205" s="75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70" t="s">
        <v>352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353</v>
      </c>
      <c r="B206" s="63" t="s">
        <v>354</v>
      </c>
      <c r="C206" s="36">
        <v>4301031220</v>
      </c>
      <c r="D206" s="747">
        <v>4680115882669</v>
      </c>
      <c r="E206" s="747"/>
      <c r="F206" s="62">
        <v>0.9</v>
      </c>
      <c r="G206" s="37">
        <v>6</v>
      </c>
      <c r="H206" s="62">
        <v>5.4</v>
      </c>
      <c r="I206" s="62">
        <v>5.61</v>
      </c>
      <c r="J206" s="37">
        <v>132</v>
      </c>
      <c r="K206" s="37" t="s">
        <v>116</v>
      </c>
      <c r="L206" s="37" t="s">
        <v>45</v>
      </c>
      <c r="M206" s="38" t="s">
        <v>80</v>
      </c>
      <c r="N206" s="38"/>
      <c r="O206" s="37">
        <v>40</v>
      </c>
      <c r="P206" s="8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49"/>
      <c r="R206" s="749"/>
      <c r="S206" s="749"/>
      <c r="T206" s="75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IFERROR(IF(Y206=0,"",ROUNDUP(Y206/H206,0)*0.00902),"")</f>
        <v/>
      </c>
      <c r="AA206" s="68" t="s">
        <v>45</v>
      </c>
      <c r="AB206" s="69" t="s">
        <v>45</v>
      </c>
      <c r="AC206" s="272" t="s">
        <v>355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356</v>
      </c>
      <c r="B207" s="63" t="s">
        <v>357</v>
      </c>
      <c r="C207" s="36">
        <v>4301031221</v>
      </c>
      <c r="D207" s="747">
        <v>4680115882676</v>
      </c>
      <c r="E207" s="747"/>
      <c r="F207" s="62">
        <v>0.9</v>
      </c>
      <c r="G207" s="37">
        <v>6</v>
      </c>
      <c r="H207" s="62">
        <v>5.4</v>
      </c>
      <c r="I207" s="62">
        <v>5.61</v>
      </c>
      <c r="J207" s="37">
        <v>132</v>
      </c>
      <c r="K207" s="37" t="s">
        <v>116</v>
      </c>
      <c r="L207" s="37" t="s">
        <v>45</v>
      </c>
      <c r="M207" s="38" t="s">
        <v>80</v>
      </c>
      <c r="N207" s="38"/>
      <c r="O207" s="37">
        <v>40</v>
      </c>
      <c r="P207" s="8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49"/>
      <c r="R207" s="749"/>
      <c r="S207" s="749"/>
      <c r="T207" s="75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IFERROR(IF(Y207=0,"",ROUNDUP(Y207/H207,0)*0.00902),"")</f>
        <v/>
      </c>
      <c r="AA207" s="68" t="s">
        <v>45</v>
      </c>
      <c r="AB207" s="69" t="s">
        <v>45</v>
      </c>
      <c r="AC207" s="274" t="s">
        <v>358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359</v>
      </c>
      <c r="B208" s="63" t="s">
        <v>360</v>
      </c>
      <c r="C208" s="36">
        <v>4301031223</v>
      </c>
      <c r="D208" s="747">
        <v>4680115884014</v>
      </c>
      <c r="E208" s="747"/>
      <c r="F208" s="62">
        <v>0.3</v>
      </c>
      <c r="G208" s="37">
        <v>6</v>
      </c>
      <c r="H208" s="62">
        <v>1.8</v>
      </c>
      <c r="I208" s="62">
        <v>1.93</v>
      </c>
      <c r="J208" s="37">
        <v>234</v>
      </c>
      <c r="K208" s="37" t="s">
        <v>158</v>
      </c>
      <c r="L208" s="37" t="s">
        <v>45</v>
      </c>
      <c r="M208" s="38" t="s">
        <v>80</v>
      </c>
      <c r="N208" s="38"/>
      <c r="O208" s="37">
        <v>40</v>
      </c>
      <c r="P208" s="85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49"/>
      <c r="R208" s="749"/>
      <c r="S208" s="749"/>
      <c r="T208" s="75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361</v>
      </c>
      <c r="B209" s="63" t="s">
        <v>362</v>
      </c>
      <c r="C209" s="36">
        <v>4301031222</v>
      </c>
      <c r="D209" s="747">
        <v>4680115884007</v>
      </c>
      <c r="E209" s="747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158</v>
      </c>
      <c r="L209" s="37" t="s">
        <v>45</v>
      </c>
      <c r="M209" s="38" t="s">
        <v>80</v>
      </c>
      <c r="N209" s="38"/>
      <c r="O209" s="37">
        <v>40</v>
      </c>
      <c r="P209" s="8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49"/>
      <c r="R209" s="749"/>
      <c r="S209" s="749"/>
      <c r="T209" s="75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352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363</v>
      </c>
      <c r="B210" s="63" t="s">
        <v>364</v>
      </c>
      <c r="C210" s="36">
        <v>4301031229</v>
      </c>
      <c r="D210" s="747">
        <v>4680115884038</v>
      </c>
      <c r="E210" s="747"/>
      <c r="F210" s="62">
        <v>0.3</v>
      </c>
      <c r="G210" s="37">
        <v>6</v>
      </c>
      <c r="H210" s="62">
        <v>1.8</v>
      </c>
      <c r="I210" s="62">
        <v>1.9</v>
      </c>
      <c r="J210" s="37">
        <v>234</v>
      </c>
      <c r="K210" s="37" t="s">
        <v>158</v>
      </c>
      <c r="L210" s="37" t="s">
        <v>45</v>
      </c>
      <c r="M210" s="38" t="s">
        <v>80</v>
      </c>
      <c r="N210" s="38"/>
      <c r="O210" s="37">
        <v>40</v>
      </c>
      <c r="P210" s="8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49"/>
      <c r="R210" s="749"/>
      <c r="S210" s="749"/>
      <c r="T210" s="75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IFERROR(IF(Y210=0,"",ROUNDUP(Y210/H210,0)*0.00502),"")</f>
        <v/>
      </c>
      <c r="AA210" s="68" t="s">
        <v>45</v>
      </c>
      <c r="AB210" s="69" t="s">
        <v>45</v>
      </c>
      <c r="AC210" s="280" t="s">
        <v>355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365</v>
      </c>
      <c r="B211" s="63" t="s">
        <v>366</v>
      </c>
      <c r="C211" s="36">
        <v>4301031225</v>
      </c>
      <c r="D211" s="747">
        <v>4680115884021</v>
      </c>
      <c r="E211" s="747"/>
      <c r="F211" s="62">
        <v>0.3</v>
      </c>
      <c r="G211" s="37">
        <v>6</v>
      </c>
      <c r="H211" s="62">
        <v>1.8</v>
      </c>
      <c r="I211" s="62">
        <v>1.9</v>
      </c>
      <c r="J211" s="37">
        <v>234</v>
      </c>
      <c r="K211" s="37" t="s">
        <v>158</v>
      </c>
      <c r="L211" s="37" t="s">
        <v>45</v>
      </c>
      <c r="M211" s="38" t="s">
        <v>80</v>
      </c>
      <c r="N211" s="38"/>
      <c r="O211" s="37">
        <v>40</v>
      </c>
      <c r="P211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49"/>
      <c r="R211" s="749"/>
      <c r="S211" s="749"/>
      <c r="T211" s="75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>IFERROR(IF(Y211=0,"",ROUNDUP(Y211/H211,0)*0.00502),"")</f>
        <v/>
      </c>
      <c r="AA211" s="68" t="s">
        <v>45</v>
      </c>
      <c r="AB211" s="69" t="s">
        <v>45</v>
      </c>
      <c r="AC211" s="282" t="s">
        <v>358</v>
      </c>
      <c r="AG211" s="78"/>
      <c r="AJ211" s="84" t="s">
        <v>45</v>
      </c>
      <c r="AK211" s="84">
        <v>0</v>
      </c>
      <c r="BB211" s="283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x14ac:dyDescent="0.2">
      <c r="A212" s="759"/>
      <c r="B212" s="759"/>
      <c r="C212" s="759"/>
      <c r="D212" s="759"/>
      <c r="E212" s="759"/>
      <c r="F212" s="759"/>
      <c r="G212" s="759"/>
      <c r="H212" s="759"/>
      <c r="I212" s="759"/>
      <c r="J212" s="759"/>
      <c r="K212" s="759"/>
      <c r="L212" s="759"/>
      <c r="M212" s="759"/>
      <c r="N212" s="759"/>
      <c r="O212" s="760"/>
      <c r="P212" s="756" t="s">
        <v>40</v>
      </c>
      <c r="Q212" s="757"/>
      <c r="R212" s="757"/>
      <c r="S212" s="757"/>
      <c r="T212" s="757"/>
      <c r="U212" s="757"/>
      <c r="V212" s="758"/>
      <c r="W212" s="42" t="s">
        <v>39</v>
      </c>
      <c r="X212" s="43">
        <f>IFERROR(X204/H204,"0")+IFERROR(X205/H205,"0")+IFERROR(X206/H206,"0")+IFERROR(X207/H207,"0")+IFERROR(X208/H208,"0")+IFERROR(X209/H209,"0")+IFERROR(X210/H210,"0")+IFERROR(X211/H211,"0")</f>
        <v>0</v>
      </c>
      <c r="Y212" s="43">
        <f>IFERROR(Y204/H204,"0")+IFERROR(Y205/H205,"0")+IFERROR(Y206/H206,"0")+IFERROR(Y207/H207,"0")+IFERROR(Y208/H208,"0")+IFERROR(Y209/H209,"0")+IFERROR(Y210/H210,"0")+IFERROR(Y211/H211,"0")</f>
        <v>0</v>
      </c>
      <c r="Z212" s="43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759"/>
      <c r="B213" s="759"/>
      <c r="C213" s="759"/>
      <c r="D213" s="759"/>
      <c r="E213" s="759"/>
      <c r="F213" s="759"/>
      <c r="G213" s="759"/>
      <c r="H213" s="759"/>
      <c r="I213" s="759"/>
      <c r="J213" s="759"/>
      <c r="K213" s="759"/>
      <c r="L213" s="759"/>
      <c r="M213" s="759"/>
      <c r="N213" s="759"/>
      <c r="O213" s="760"/>
      <c r="P213" s="756" t="s">
        <v>40</v>
      </c>
      <c r="Q213" s="757"/>
      <c r="R213" s="757"/>
      <c r="S213" s="757"/>
      <c r="T213" s="757"/>
      <c r="U213" s="757"/>
      <c r="V213" s="758"/>
      <c r="W213" s="42" t="s">
        <v>0</v>
      </c>
      <c r="X213" s="43">
        <f>IFERROR(SUM(X204:X211),"0")</f>
        <v>0</v>
      </c>
      <c r="Y213" s="43">
        <f>IFERROR(SUM(Y204:Y211),"0")</f>
        <v>0</v>
      </c>
      <c r="Z213" s="42"/>
      <c r="AA213" s="67"/>
      <c r="AB213" s="67"/>
      <c r="AC213" s="67"/>
    </row>
    <row r="214" spans="1:68" ht="14.25" customHeight="1" x14ac:dyDescent="0.25">
      <c r="A214" s="746" t="s">
        <v>76</v>
      </c>
      <c r="B214" s="746"/>
      <c r="C214" s="746"/>
      <c r="D214" s="746"/>
      <c r="E214" s="746"/>
      <c r="F214" s="746"/>
      <c r="G214" s="746"/>
      <c r="H214" s="746"/>
      <c r="I214" s="746"/>
      <c r="J214" s="746"/>
      <c r="K214" s="746"/>
      <c r="L214" s="746"/>
      <c r="M214" s="746"/>
      <c r="N214" s="746"/>
      <c r="O214" s="746"/>
      <c r="P214" s="746"/>
      <c r="Q214" s="746"/>
      <c r="R214" s="746"/>
      <c r="S214" s="746"/>
      <c r="T214" s="746"/>
      <c r="U214" s="746"/>
      <c r="V214" s="746"/>
      <c r="W214" s="746"/>
      <c r="X214" s="746"/>
      <c r="Y214" s="746"/>
      <c r="Z214" s="746"/>
      <c r="AA214" s="66"/>
      <c r="AB214" s="66"/>
      <c r="AC214" s="80"/>
    </row>
    <row r="215" spans="1:68" ht="27" customHeight="1" x14ac:dyDescent="0.25">
      <c r="A215" s="63" t="s">
        <v>367</v>
      </c>
      <c r="B215" s="63" t="s">
        <v>368</v>
      </c>
      <c r="C215" s="36">
        <v>4301051408</v>
      </c>
      <c r="D215" s="747">
        <v>4680115881594</v>
      </c>
      <c r="E215" s="747"/>
      <c r="F215" s="62">
        <v>1.35</v>
      </c>
      <c r="G215" s="37">
        <v>6</v>
      </c>
      <c r="H215" s="62">
        <v>8.1</v>
      </c>
      <c r="I215" s="62">
        <v>8.6189999999999998</v>
      </c>
      <c r="J215" s="37">
        <v>64</v>
      </c>
      <c r="K215" s="37" t="s">
        <v>112</v>
      </c>
      <c r="L215" s="37" t="s">
        <v>45</v>
      </c>
      <c r="M215" s="38" t="s">
        <v>115</v>
      </c>
      <c r="N215" s="38"/>
      <c r="O215" s="37">
        <v>40</v>
      </c>
      <c r="P215" s="8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49"/>
      <c r="R215" s="749"/>
      <c r="S215" s="749"/>
      <c r="T215" s="75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3" si="36">IFERROR(IF(X215="",0,CEILING((X215/$H215),1)*$H215),"")</f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369</v>
      </c>
      <c r="AG215" s="78"/>
      <c r="AJ215" s="84" t="s">
        <v>45</v>
      </c>
      <c r="AK215" s="84">
        <v>0</v>
      </c>
      <c r="BB215" s="285" t="s">
        <v>66</v>
      </c>
      <c r="BM215" s="78">
        <f t="shared" ref="BM215:BM223" si="37">IFERROR(X215*I215/H215,"0")</f>
        <v>0</v>
      </c>
      <c r="BN215" s="78">
        <f t="shared" ref="BN215:BN223" si="38">IFERROR(Y215*I215/H215,"0")</f>
        <v>0</v>
      </c>
      <c r="BO215" s="78">
        <f t="shared" ref="BO215:BO223" si="39">IFERROR(1/J215*(X215/H215),"0")</f>
        <v>0</v>
      </c>
      <c r="BP215" s="78">
        <f t="shared" ref="BP215:BP223" si="40">IFERROR(1/J215*(Y215/H215),"0")</f>
        <v>0</v>
      </c>
    </row>
    <row r="216" spans="1:68" ht="27" customHeight="1" x14ac:dyDescent="0.25">
      <c r="A216" s="63" t="s">
        <v>370</v>
      </c>
      <c r="B216" s="63" t="s">
        <v>371</v>
      </c>
      <c r="C216" s="36">
        <v>4301051411</v>
      </c>
      <c r="D216" s="747">
        <v>4680115881617</v>
      </c>
      <c r="E216" s="747"/>
      <c r="F216" s="62">
        <v>1.35</v>
      </c>
      <c r="G216" s="37">
        <v>6</v>
      </c>
      <c r="H216" s="62">
        <v>8.1</v>
      </c>
      <c r="I216" s="62">
        <v>8.6010000000000009</v>
      </c>
      <c r="J216" s="37">
        <v>64</v>
      </c>
      <c r="K216" s="37" t="s">
        <v>112</v>
      </c>
      <c r="L216" s="37" t="s">
        <v>45</v>
      </c>
      <c r="M216" s="38" t="s">
        <v>115</v>
      </c>
      <c r="N216" s="38"/>
      <c r="O216" s="37">
        <v>40</v>
      </c>
      <c r="P216" s="8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6" s="749"/>
      <c r="R216" s="749"/>
      <c r="S216" s="749"/>
      <c r="T216" s="75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>IFERROR(IF(Y216=0,"",ROUNDUP(Y216/H216,0)*0.01898),"")</f>
        <v/>
      </c>
      <c r="AA216" s="68" t="s">
        <v>45</v>
      </c>
      <c r="AB216" s="69" t="s">
        <v>45</v>
      </c>
      <c r="AC216" s="286" t="s">
        <v>372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16.5" customHeight="1" x14ac:dyDescent="0.25">
      <c r="A217" s="63" t="s">
        <v>373</v>
      </c>
      <c r="B217" s="63" t="s">
        <v>374</v>
      </c>
      <c r="C217" s="36">
        <v>4301051656</v>
      </c>
      <c r="D217" s="747">
        <v>4680115880573</v>
      </c>
      <c r="E217" s="747"/>
      <c r="F217" s="62">
        <v>1.45</v>
      </c>
      <c r="G217" s="37">
        <v>6</v>
      </c>
      <c r="H217" s="62">
        <v>8.6999999999999993</v>
      </c>
      <c r="I217" s="62">
        <v>9.2189999999999994</v>
      </c>
      <c r="J217" s="37">
        <v>64</v>
      </c>
      <c r="K217" s="37" t="s">
        <v>112</v>
      </c>
      <c r="L217" s="37" t="s">
        <v>45</v>
      </c>
      <c r="M217" s="38" t="s">
        <v>115</v>
      </c>
      <c r="N217" s="38"/>
      <c r="O217" s="37">
        <v>45</v>
      </c>
      <c r="P217" s="85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7" s="749"/>
      <c r="R217" s="749"/>
      <c r="S217" s="749"/>
      <c r="T217" s="75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>IFERROR(IF(Y217=0,"",ROUNDUP(Y217/H217,0)*0.01898),"")</f>
        <v/>
      </c>
      <c r="AA217" s="68" t="s">
        <v>45</v>
      </c>
      <c r="AB217" s="69" t="s">
        <v>45</v>
      </c>
      <c r="AC217" s="288" t="s">
        <v>375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376</v>
      </c>
      <c r="B218" s="63" t="s">
        <v>377</v>
      </c>
      <c r="C218" s="36">
        <v>4301051407</v>
      </c>
      <c r="D218" s="747">
        <v>4680115882195</v>
      </c>
      <c r="E218" s="747"/>
      <c r="F218" s="62">
        <v>0.4</v>
      </c>
      <c r="G218" s="37">
        <v>6</v>
      </c>
      <c r="H218" s="62">
        <v>2.4</v>
      </c>
      <c r="I218" s="62">
        <v>2.67</v>
      </c>
      <c r="J218" s="37">
        <v>182</v>
      </c>
      <c r="K218" s="37" t="s">
        <v>81</v>
      </c>
      <c r="L218" s="37" t="s">
        <v>45</v>
      </c>
      <c r="M218" s="38" t="s">
        <v>115</v>
      </c>
      <c r="N218" s="38"/>
      <c r="O218" s="37">
        <v>40</v>
      </c>
      <c r="P218" s="85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8" s="749"/>
      <c r="R218" s="749"/>
      <c r="S218" s="749"/>
      <c r="T218" s="75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ref="Z218:Z223" si="41">IFERROR(IF(Y218=0,"",ROUNDUP(Y218/H218,0)*0.00651),"")</f>
        <v/>
      </c>
      <c r="AA218" s="68" t="s">
        <v>45</v>
      </c>
      <c r="AB218" s="69" t="s">
        <v>45</v>
      </c>
      <c r="AC218" s="290" t="s">
        <v>369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378</v>
      </c>
      <c r="B219" s="63" t="s">
        <v>379</v>
      </c>
      <c r="C219" s="36">
        <v>4301051752</v>
      </c>
      <c r="D219" s="747">
        <v>4680115882607</v>
      </c>
      <c r="E219" s="747"/>
      <c r="F219" s="62">
        <v>0.3</v>
      </c>
      <c r="G219" s="37">
        <v>6</v>
      </c>
      <c r="H219" s="62">
        <v>1.8</v>
      </c>
      <c r="I219" s="62">
        <v>2.052</v>
      </c>
      <c r="J219" s="37">
        <v>182</v>
      </c>
      <c r="K219" s="37" t="s">
        <v>81</v>
      </c>
      <c r="L219" s="37" t="s">
        <v>45</v>
      </c>
      <c r="M219" s="38" t="s">
        <v>140</v>
      </c>
      <c r="N219" s="38"/>
      <c r="O219" s="37">
        <v>45</v>
      </c>
      <c r="P219" s="85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9" s="749"/>
      <c r="R219" s="749"/>
      <c r="S219" s="749"/>
      <c r="T219" s="75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380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381</v>
      </c>
      <c r="B220" s="63" t="s">
        <v>382</v>
      </c>
      <c r="C220" s="36">
        <v>4301051666</v>
      </c>
      <c r="D220" s="747">
        <v>4680115880092</v>
      </c>
      <c r="E220" s="747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81</v>
      </c>
      <c r="L220" s="37" t="s">
        <v>45</v>
      </c>
      <c r="M220" s="38" t="s">
        <v>115</v>
      </c>
      <c r="N220" s="38"/>
      <c r="O220" s="37">
        <v>45</v>
      </c>
      <c r="P220" s="8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0" s="749"/>
      <c r="R220" s="749"/>
      <c r="S220" s="749"/>
      <c r="T220" s="75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375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383</v>
      </c>
      <c r="B221" s="63" t="s">
        <v>384</v>
      </c>
      <c r="C221" s="36">
        <v>4301051668</v>
      </c>
      <c r="D221" s="747">
        <v>4680115880221</v>
      </c>
      <c r="E221" s="747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81</v>
      </c>
      <c r="L221" s="37" t="s">
        <v>45</v>
      </c>
      <c r="M221" s="38" t="s">
        <v>115</v>
      </c>
      <c r="N221" s="38"/>
      <c r="O221" s="37">
        <v>45</v>
      </c>
      <c r="P221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1" s="749"/>
      <c r="R221" s="749"/>
      <c r="S221" s="749"/>
      <c r="T221" s="75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375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385</v>
      </c>
      <c r="B222" s="63" t="s">
        <v>386</v>
      </c>
      <c r="C222" s="36">
        <v>4301051945</v>
      </c>
      <c r="D222" s="747">
        <v>4680115880504</v>
      </c>
      <c r="E222" s="747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81</v>
      </c>
      <c r="L222" s="37" t="s">
        <v>45</v>
      </c>
      <c r="M222" s="38" t="s">
        <v>140</v>
      </c>
      <c r="N222" s="38"/>
      <c r="O222" s="37">
        <v>40</v>
      </c>
      <c r="P222" s="8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9"/>
      <c r="R222" s="749"/>
      <c r="S222" s="749"/>
      <c r="T222" s="75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 t="shared" si="41"/>
        <v/>
      </c>
      <c r="AA222" s="68" t="s">
        <v>45</v>
      </c>
      <c r="AB222" s="69" t="s">
        <v>45</v>
      </c>
      <c r="AC222" s="298" t="s">
        <v>387</v>
      </c>
      <c r="AG222" s="78"/>
      <c r="AJ222" s="84" t="s">
        <v>45</v>
      </c>
      <c r="AK222" s="84">
        <v>0</v>
      </c>
      <c r="BB222" s="299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388</v>
      </c>
      <c r="B223" s="63" t="s">
        <v>389</v>
      </c>
      <c r="C223" s="36">
        <v>4301051410</v>
      </c>
      <c r="D223" s="747">
        <v>4680115882164</v>
      </c>
      <c r="E223" s="747"/>
      <c r="F223" s="62">
        <v>0.4</v>
      </c>
      <c r="G223" s="37">
        <v>6</v>
      </c>
      <c r="H223" s="62">
        <v>2.4</v>
      </c>
      <c r="I223" s="62">
        <v>2.6579999999999999</v>
      </c>
      <c r="J223" s="37">
        <v>182</v>
      </c>
      <c r="K223" s="37" t="s">
        <v>81</v>
      </c>
      <c r="L223" s="37" t="s">
        <v>45</v>
      </c>
      <c r="M223" s="38" t="s">
        <v>115</v>
      </c>
      <c r="N223" s="38"/>
      <c r="O223" s="37">
        <v>40</v>
      </c>
      <c r="P223" s="8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9"/>
      <c r="R223" s="749"/>
      <c r="S223" s="749"/>
      <c r="T223" s="75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 t="shared" si="41"/>
        <v/>
      </c>
      <c r="AA223" s="68" t="s">
        <v>45</v>
      </c>
      <c r="AB223" s="69" t="s">
        <v>45</v>
      </c>
      <c r="AC223" s="300" t="s">
        <v>390</v>
      </c>
      <c r="AG223" s="78"/>
      <c r="AJ223" s="84" t="s">
        <v>45</v>
      </c>
      <c r="AK223" s="84">
        <v>0</v>
      </c>
      <c r="BB223" s="301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x14ac:dyDescent="0.2">
      <c r="A224" s="759"/>
      <c r="B224" s="759"/>
      <c r="C224" s="759"/>
      <c r="D224" s="759"/>
      <c r="E224" s="759"/>
      <c r="F224" s="759"/>
      <c r="G224" s="759"/>
      <c r="H224" s="759"/>
      <c r="I224" s="759"/>
      <c r="J224" s="759"/>
      <c r="K224" s="759"/>
      <c r="L224" s="759"/>
      <c r="M224" s="759"/>
      <c r="N224" s="759"/>
      <c r="O224" s="760"/>
      <c r="P224" s="756" t="s">
        <v>40</v>
      </c>
      <c r="Q224" s="757"/>
      <c r="R224" s="757"/>
      <c r="S224" s="757"/>
      <c r="T224" s="757"/>
      <c r="U224" s="757"/>
      <c r="V224" s="758"/>
      <c r="W224" s="42" t="s">
        <v>39</v>
      </c>
      <c r="X224" s="43">
        <f>IFERROR(X215/H215,"0")+IFERROR(X216/H216,"0")+IFERROR(X217/H217,"0")+IFERROR(X218/H218,"0")+IFERROR(X219/H219,"0")+IFERROR(X220/H220,"0")+IFERROR(X221/H221,"0")+IFERROR(X222/H222,"0")+IFERROR(X223/H223,"0")</f>
        <v>0</v>
      </c>
      <c r="Y224" s="43">
        <f>IFERROR(Y215/H215,"0")+IFERROR(Y216/H216,"0")+IFERROR(Y217/H217,"0")+IFERROR(Y218/H218,"0")+IFERROR(Y219/H219,"0")+IFERROR(Y220/H220,"0")+IFERROR(Y221/H221,"0")+IFERROR(Y222/H222,"0")+IFERROR(Y223/H223,"0")</f>
        <v>0</v>
      </c>
      <c r="Z224" s="43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759"/>
      <c r="B225" s="759"/>
      <c r="C225" s="759"/>
      <c r="D225" s="759"/>
      <c r="E225" s="759"/>
      <c r="F225" s="759"/>
      <c r="G225" s="759"/>
      <c r="H225" s="759"/>
      <c r="I225" s="759"/>
      <c r="J225" s="759"/>
      <c r="K225" s="759"/>
      <c r="L225" s="759"/>
      <c r="M225" s="759"/>
      <c r="N225" s="759"/>
      <c r="O225" s="760"/>
      <c r="P225" s="756" t="s">
        <v>40</v>
      </c>
      <c r="Q225" s="757"/>
      <c r="R225" s="757"/>
      <c r="S225" s="757"/>
      <c r="T225" s="757"/>
      <c r="U225" s="757"/>
      <c r="V225" s="758"/>
      <c r="W225" s="42" t="s">
        <v>0</v>
      </c>
      <c r="X225" s="43">
        <f>IFERROR(SUM(X215:X223),"0")</f>
        <v>0</v>
      </c>
      <c r="Y225" s="43">
        <f>IFERROR(SUM(Y215:Y223),"0")</f>
        <v>0</v>
      </c>
      <c r="Z225" s="42"/>
      <c r="AA225" s="67"/>
      <c r="AB225" s="67"/>
      <c r="AC225" s="67"/>
    </row>
    <row r="226" spans="1:68" ht="14.25" customHeight="1" x14ac:dyDescent="0.25">
      <c r="A226" s="746" t="s">
        <v>180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66"/>
      <c r="AB226" s="66"/>
      <c r="AC226" s="80"/>
    </row>
    <row r="227" spans="1:68" ht="27" customHeight="1" x14ac:dyDescent="0.25">
      <c r="A227" s="63" t="s">
        <v>391</v>
      </c>
      <c r="B227" s="63" t="s">
        <v>392</v>
      </c>
      <c r="C227" s="36">
        <v>4301060463</v>
      </c>
      <c r="D227" s="747">
        <v>4680115880818</v>
      </c>
      <c r="E227" s="747"/>
      <c r="F227" s="62">
        <v>0.4</v>
      </c>
      <c r="G227" s="37">
        <v>6</v>
      </c>
      <c r="H227" s="62">
        <v>2.4</v>
      </c>
      <c r="I227" s="62">
        <v>2.6520000000000001</v>
      </c>
      <c r="J227" s="37">
        <v>182</v>
      </c>
      <c r="K227" s="37" t="s">
        <v>81</v>
      </c>
      <c r="L227" s="37" t="s">
        <v>45</v>
      </c>
      <c r="M227" s="38" t="s">
        <v>140</v>
      </c>
      <c r="N227" s="38"/>
      <c r="O227" s="37">
        <v>40</v>
      </c>
      <c r="P227" s="86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7" s="749"/>
      <c r="R227" s="749"/>
      <c r="S227" s="749"/>
      <c r="T227" s="750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IFERROR(IF(Y227=0,"",ROUNDUP(Y227/H227,0)*0.00651),"")</f>
        <v/>
      </c>
      <c r="AA227" s="68" t="s">
        <v>45</v>
      </c>
      <c r="AB227" s="69" t="s">
        <v>45</v>
      </c>
      <c r="AC227" s="302" t="s">
        <v>393</v>
      </c>
      <c r="AG227" s="78"/>
      <c r="AJ227" s="84" t="s">
        <v>45</v>
      </c>
      <c r="AK227" s="84">
        <v>0</v>
      </c>
      <c r="BB227" s="303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394</v>
      </c>
      <c r="B228" s="63" t="s">
        <v>395</v>
      </c>
      <c r="C228" s="36">
        <v>4301060389</v>
      </c>
      <c r="D228" s="747">
        <v>4680115880801</v>
      </c>
      <c r="E228" s="747"/>
      <c r="F228" s="62">
        <v>0.4</v>
      </c>
      <c r="G228" s="37">
        <v>6</v>
      </c>
      <c r="H228" s="62">
        <v>2.4</v>
      </c>
      <c r="I228" s="62">
        <v>2.6520000000000001</v>
      </c>
      <c r="J228" s="37">
        <v>182</v>
      </c>
      <c r="K228" s="37" t="s">
        <v>81</v>
      </c>
      <c r="L228" s="37" t="s">
        <v>45</v>
      </c>
      <c r="M228" s="38" t="s">
        <v>115</v>
      </c>
      <c r="N228" s="38"/>
      <c r="O228" s="37">
        <v>40</v>
      </c>
      <c r="P228" s="8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8" s="749"/>
      <c r="R228" s="749"/>
      <c r="S228" s="749"/>
      <c r="T228" s="750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IFERROR(IF(Y228=0,"",ROUNDUP(Y228/H228,0)*0.00651),"")</f>
        <v/>
      </c>
      <c r="AA228" s="68" t="s">
        <v>45</v>
      </c>
      <c r="AB228" s="69" t="s">
        <v>45</v>
      </c>
      <c r="AC228" s="304" t="s">
        <v>396</v>
      </c>
      <c r="AG228" s="78"/>
      <c r="AJ228" s="84" t="s">
        <v>45</v>
      </c>
      <c r="AK228" s="84">
        <v>0</v>
      </c>
      <c r="BB228" s="305" t="s">
        <v>66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x14ac:dyDescent="0.2">
      <c r="A229" s="759"/>
      <c r="B229" s="759"/>
      <c r="C229" s="759"/>
      <c r="D229" s="759"/>
      <c r="E229" s="759"/>
      <c r="F229" s="759"/>
      <c r="G229" s="759"/>
      <c r="H229" s="759"/>
      <c r="I229" s="759"/>
      <c r="J229" s="759"/>
      <c r="K229" s="759"/>
      <c r="L229" s="759"/>
      <c r="M229" s="759"/>
      <c r="N229" s="759"/>
      <c r="O229" s="760"/>
      <c r="P229" s="756" t="s">
        <v>40</v>
      </c>
      <c r="Q229" s="757"/>
      <c r="R229" s="757"/>
      <c r="S229" s="757"/>
      <c r="T229" s="757"/>
      <c r="U229" s="757"/>
      <c r="V229" s="758"/>
      <c r="W229" s="42" t="s">
        <v>39</v>
      </c>
      <c r="X229" s="43">
        <f>IFERROR(X227/H227,"0")+IFERROR(X228/H228,"0")</f>
        <v>0</v>
      </c>
      <c r="Y229" s="43">
        <f>IFERROR(Y227/H227,"0")+IFERROR(Y228/H228,"0")</f>
        <v>0</v>
      </c>
      <c r="Z229" s="43">
        <f>IFERROR(IF(Z227="",0,Z227),"0")+IFERROR(IF(Z228="",0,Z228),"0")</f>
        <v>0</v>
      </c>
      <c r="AA229" s="67"/>
      <c r="AB229" s="67"/>
      <c r="AC229" s="67"/>
    </row>
    <row r="230" spans="1:68" x14ac:dyDescent="0.2">
      <c r="A230" s="759"/>
      <c r="B230" s="759"/>
      <c r="C230" s="759"/>
      <c r="D230" s="759"/>
      <c r="E230" s="759"/>
      <c r="F230" s="759"/>
      <c r="G230" s="759"/>
      <c r="H230" s="759"/>
      <c r="I230" s="759"/>
      <c r="J230" s="759"/>
      <c r="K230" s="759"/>
      <c r="L230" s="759"/>
      <c r="M230" s="759"/>
      <c r="N230" s="759"/>
      <c r="O230" s="760"/>
      <c r="P230" s="756" t="s">
        <v>40</v>
      </c>
      <c r="Q230" s="757"/>
      <c r="R230" s="757"/>
      <c r="S230" s="757"/>
      <c r="T230" s="757"/>
      <c r="U230" s="757"/>
      <c r="V230" s="758"/>
      <c r="W230" s="42" t="s">
        <v>0</v>
      </c>
      <c r="X230" s="43">
        <f>IFERROR(SUM(X227:X228),"0")</f>
        <v>0</v>
      </c>
      <c r="Y230" s="43">
        <f>IFERROR(SUM(Y227:Y228),"0")</f>
        <v>0</v>
      </c>
      <c r="Z230" s="42"/>
      <c r="AA230" s="67"/>
      <c r="AB230" s="67"/>
      <c r="AC230" s="67"/>
    </row>
    <row r="231" spans="1:68" ht="16.5" customHeight="1" x14ac:dyDescent="0.25">
      <c r="A231" s="745" t="s">
        <v>397</v>
      </c>
      <c r="B231" s="745"/>
      <c r="C231" s="745"/>
      <c r="D231" s="745"/>
      <c r="E231" s="745"/>
      <c r="F231" s="745"/>
      <c r="G231" s="745"/>
      <c r="H231" s="745"/>
      <c r="I231" s="745"/>
      <c r="J231" s="745"/>
      <c r="K231" s="745"/>
      <c r="L231" s="745"/>
      <c r="M231" s="745"/>
      <c r="N231" s="745"/>
      <c r="O231" s="745"/>
      <c r="P231" s="745"/>
      <c r="Q231" s="745"/>
      <c r="R231" s="745"/>
      <c r="S231" s="745"/>
      <c r="T231" s="745"/>
      <c r="U231" s="745"/>
      <c r="V231" s="745"/>
      <c r="W231" s="745"/>
      <c r="X231" s="745"/>
      <c r="Y231" s="745"/>
      <c r="Z231" s="745"/>
      <c r="AA231" s="65"/>
      <c r="AB231" s="65"/>
      <c r="AC231" s="79"/>
    </row>
    <row r="232" spans="1:68" ht="14.25" customHeight="1" x14ac:dyDescent="0.25">
      <c r="A232" s="746" t="s">
        <v>107</v>
      </c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6"/>
      <c r="P232" s="746"/>
      <c r="Q232" s="746"/>
      <c r="R232" s="746"/>
      <c r="S232" s="746"/>
      <c r="T232" s="746"/>
      <c r="U232" s="746"/>
      <c r="V232" s="746"/>
      <c r="W232" s="746"/>
      <c r="X232" s="746"/>
      <c r="Y232" s="746"/>
      <c r="Z232" s="746"/>
      <c r="AA232" s="66"/>
      <c r="AB232" s="66"/>
      <c r="AC232" s="80"/>
    </row>
    <row r="233" spans="1:68" ht="27" customHeight="1" x14ac:dyDescent="0.25">
      <c r="A233" s="63" t="s">
        <v>398</v>
      </c>
      <c r="B233" s="63" t="s">
        <v>399</v>
      </c>
      <c r="C233" s="36">
        <v>4301011826</v>
      </c>
      <c r="D233" s="747">
        <v>4680115884137</v>
      </c>
      <c r="E233" s="747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112</v>
      </c>
      <c r="L233" s="37" t="s">
        <v>45</v>
      </c>
      <c r="M233" s="38" t="s">
        <v>111</v>
      </c>
      <c r="N233" s="38"/>
      <c r="O233" s="37">
        <v>55</v>
      </c>
      <c r="P233" s="8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49"/>
      <c r="R233" s="749"/>
      <c r="S233" s="749"/>
      <c r="T233" s="75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ref="Y233:Y240" si="42">IFERROR(IF(X233="",0,CEILING((X233/$H233),1)*$H233),"")</f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400</v>
      </c>
      <c r="AG233" s="78"/>
      <c r="AJ233" s="84" t="s">
        <v>45</v>
      </c>
      <c r="AK233" s="84">
        <v>0</v>
      </c>
      <c r="BB233" s="307" t="s">
        <v>66</v>
      </c>
      <c r="BM233" s="78">
        <f t="shared" ref="BM233:BM240" si="43">IFERROR(X233*I233/H233,"0")</f>
        <v>0</v>
      </c>
      <c r="BN233" s="78">
        <f t="shared" ref="BN233:BN240" si="44">IFERROR(Y233*I233/H233,"0")</f>
        <v>0</v>
      </c>
      <c r="BO233" s="78">
        <f t="shared" ref="BO233:BO240" si="45">IFERROR(1/J233*(X233/H233),"0")</f>
        <v>0</v>
      </c>
      <c r="BP233" s="78">
        <f t="shared" ref="BP233:BP240" si="46">IFERROR(1/J233*(Y233/H233),"0")</f>
        <v>0</v>
      </c>
    </row>
    <row r="234" spans="1:68" ht="27" customHeight="1" x14ac:dyDescent="0.25">
      <c r="A234" s="63" t="s">
        <v>398</v>
      </c>
      <c r="B234" s="63" t="s">
        <v>401</v>
      </c>
      <c r="C234" s="36">
        <v>4301011942</v>
      </c>
      <c r="D234" s="747">
        <v>4680115884137</v>
      </c>
      <c r="E234" s="747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112</v>
      </c>
      <c r="L234" s="37" t="s">
        <v>45</v>
      </c>
      <c r="M234" s="38" t="s">
        <v>403</v>
      </c>
      <c r="N234" s="38"/>
      <c r="O234" s="37">
        <v>55</v>
      </c>
      <c r="P234" s="86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4" s="749"/>
      <c r="R234" s="749"/>
      <c r="S234" s="749"/>
      <c r="T234" s="75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08" t="s">
        <v>402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 x14ac:dyDescent="0.25">
      <c r="A235" s="63" t="s">
        <v>404</v>
      </c>
      <c r="B235" s="63" t="s">
        <v>405</v>
      </c>
      <c r="C235" s="36">
        <v>4301011724</v>
      </c>
      <c r="D235" s="747">
        <v>4680115884236</v>
      </c>
      <c r="E235" s="747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112</v>
      </c>
      <c r="L235" s="37" t="s">
        <v>45</v>
      </c>
      <c r="M235" s="38" t="s">
        <v>111</v>
      </c>
      <c r="N235" s="38"/>
      <c r="O235" s="37">
        <v>55</v>
      </c>
      <c r="P235" s="8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5" s="749"/>
      <c r="R235" s="749"/>
      <c r="S235" s="749"/>
      <c r="T235" s="75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10" t="s">
        <v>406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 x14ac:dyDescent="0.25">
      <c r="A236" s="63" t="s">
        <v>407</v>
      </c>
      <c r="B236" s="63" t="s">
        <v>408</v>
      </c>
      <c r="C236" s="36">
        <v>4301011721</v>
      </c>
      <c r="D236" s="747">
        <v>4680115884175</v>
      </c>
      <c r="E236" s="747"/>
      <c r="F236" s="62">
        <v>1.45</v>
      </c>
      <c r="G236" s="37">
        <v>8</v>
      </c>
      <c r="H236" s="62">
        <v>11.6</v>
      </c>
      <c r="I236" s="62">
        <v>12.035</v>
      </c>
      <c r="J236" s="37">
        <v>64</v>
      </c>
      <c r="K236" s="37" t="s">
        <v>112</v>
      </c>
      <c r="L236" s="37" t="s">
        <v>45</v>
      </c>
      <c r="M236" s="38" t="s">
        <v>111</v>
      </c>
      <c r="N236" s="38"/>
      <c r="O236" s="37">
        <v>55</v>
      </c>
      <c r="P236" s="8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49"/>
      <c r="R236" s="749"/>
      <c r="S236" s="749"/>
      <c r="T236" s="75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IFERROR(IF(Y236=0,"",ROUNDUP(Y236/H236,0)*0.01898),"")</f>
        <v/>
      </c>
      <c r="AA236" s="68" t="s">
        <v>45</v>
      </c>
      <c r="AB236" s="69" t="s">
        <v>45</v>
      </c>
      <c r="AC236" s="312" t="s">
        <v>409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 x14ac:dyDescent="0.25">
      <c r="A237" s="63" t="s">
        <v>407</v>
      </c>
      <c r="B237" s="63" t="s">
        <v>410</v>
      </c>
      <c r="C237" s="36">
        <v>4301011941</v>
      </c>
      <c r="D237" s="747">
        <v>4680115884175</v>
      </c>
      <c r="E237" s="747"/>
      <c r="F237" s="62">
        <v>1.45</v>
      </c>
      <c r="G237" s="37">
        <v>8</v>
      </c>
      <c r="H237" s="62">
        <v>11.6</v>
      </c>
      <c r="I237" s="62">
        <v>12.08</v>
      </c>
      <c r="J237" s="37">
        <v>48</v>
      </c>
      <c r="K237" s="37" t="s">
        <v>112</v>
      </c>
      <c r="L237" s="37" t="s">
        <v>45</v>
      </c>
      <c r="M237" s="38" t="s">
        <v>403</v>
      </c>
      <c r="N237" s="38"/>
      <c r="O237" s="37">
        <v>55</v>
      </c>
      <c r="P237" s="86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7" s="749"/>
      <c r="R237" s="749"/>
      <c r="S237" s="749"/>
      <c r="T237" s="750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IFERROR(IF(Y237=0,"",ROUNDUP(Y237/H237,0)*0.02039),"")</f>
        <v/>
      </c>
      <c r="AA237" s="68" t="s">
        <v>45</v>
      </c>
      <c r="AB237" s="69" t="s">
        <v>45</v>
      </c>
      <c r="AC237" s="314" t="s">
        <v>402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 x14ac:dyDescent="0.25">
      <c r="A238" s="63" t="s">
        <v>411</v>
      </c>
      <c r="B238" s="63" t="s">
        <v>412</v>
      </c>
      <c r="C238" s="36">
        <v>4301011824</v>
      </c>
      <c r="D238" s="747">
        <v>4680115884144</v>
      </c>
      <c r="E238" s="747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116</v>
      </c>
      <c r="L238" s="37" t="s">
        <v>45</v>
      </c>
      <c r="M238" s="38" t="s">
        <v>111</v>
      </c>
      <c r="N238" s="38"/>
      <c r="O238" s="37">
        <v>55</v>
      </c>
      <c r="P238" s="87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8" s="749"/>
      <c r="R238" s="749"/>
      <c r="S238" s="749"/>
      <c r="T238" s="750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400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ht="27" customHeight="1" x14ac:dyDescent="0.25">
      <c r="A239" s="63" t="s">
        <v>413</v>
      </c>
      <c r="B239" s="63" t="s">
        <v>414</v>
      </c>
      <c r="C239" s="36">
        <v>4301011726</v>
      </c>
      <c r="D239" s="747">
        <v>4680115884182</v>
      </c>
      <c r="E239" s="747"/>
      <c r="F239" s="62">
        <v>0.37</v>
      </c>
      <c r="G239" s="37">
        <v>10</v>
      </c>
      <c r="H239" s="62">
        <v>3.7</v>
      </c>
      <c r="I239" s="62">
        <v>3.91</v>
      </c>
      <c r="J239" s="37">
        <v>132</v>
      </c>
      <c r="K239" s="37" t="s">
        <v>116</v>
      </c>
      <c r="L239" s="37" t="s">
        <v>45</v>
      </c>
      <c r="M239" s="38" t="s">
        <v>111</v>
      </c>
      <c r="N239" s="38"/>
      <c r="O239" s="37">
        <v>55</v>
      </c>
      <c r="P239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49"/>
      <c r="R239" s="749"/>
      <c r="S239" s="749"/>
      <c r="T239" s="750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2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18" t="s">
        <v>406</v>
      </c>
      <c r="AG239" s="78"/>
      <c r="AJ239" s="84" t="s">
        <v>45</v>
      </c>
      <c r="AK239" s="84">
        <v>0</v>
      </c>
      <c r="BB239" s="319" t="s">
        <v>66</v>
      </c>
      <c r="BM239" s="78">
        <f t="shared" si="43"/>
        <v>0</v>
      </c>
      <c r="BN239" s="78">
        <f t="shared" si="44"/>
        <v>0</v>
      </c>
      <c r="BO239" s="78">
        <f t="shared" si="45"/>
        <v>0</v>
      </c>
      <c r="BP239" s="78">
        <f t="shared" si="46"/>
        <v>0</v>
      </c>
    </row>
    <row r="240" spans="1:68" ht="27" customHeight="1" x14ac:dyDescent="0.25">
      <c r="A240" s="63" t="s">
        <v>415</v>
      </c>
      <c r="B240" s="63" t="s">
        <v>416</v>
      </c>
      <c r="C240" s="36">
        <v>4301011722</v>
      </c>
      <c r="D240" s="747">
        <v>4680115884205</v>
      </c>
      <c r="E240" s="747"/>
      <c r="F240" s="62">
        <v>0.4</v>
      </c>
      <c r="G240" s="37">
        <v>10</v>
      </c>
      <c r="H240" s="62">
        <v>4</v>
      </c>
      <c r="I240" s="62">
        <v>4.21</v>
      </c>
      <c r="J240" s="37">
        <v>132</v>
      </c>
      <c r="K240" s="37" t="s">
        <v>116</v>
      </c>
      <c r="L240" s="37" t="s">
        <v>45</v>
      </c>
      <c r="M240" s="38" t="s">
        <v>111</v>
      </c>
      <c r="N240" s="38"/>
      <c r="O240" s="37">
        <v>55</v>
      </c>
      <c r="P240" s="8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49"/>
      <c r="R240" s="749"/>
      <c r="S240" s="749"/>
      <c r="T240" s="75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2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0" t="s">
        <v>409</v>
      </c>
      <c r="AG240" s="78"/>
      <c r="AJ240" s="84" t="s">
        <v>45</v>
      </c>
      <c r="AK240" s="84">
        <v>0</v>
      </c>
      <c r="BB240" s="321" t="s">
        <v>66</v>
      </c>
      <c r="BM240" s="78">
        <f t="shared" si="43"/>
        <v>0</v>
      </c>
      <c r="BN240" s="78">
        <f t="shared" si="44"/>
        <v>0</v>
      </c>
      <c r="BO240" s="78">
        <f t="shared" si="45"/>
        <v>0</v>
      </c>
      <c r="BP240" s="78">
        <f t="shared" si="46"/>
        <v>0</v>
      </c>
    </row>
    <row r="241" spans="1:68" x14ac:dyDescent="0.2">
      <c r="A241" s="759"/>
      <c r="B241" s="759"/>
      <c r="C241" s="759"/>
      <c r="D241" s="759"/>
      <c r="E241" s="759"/>
      <c r="F241" s="759"/>
      <c r="G241" s="759"/>
      <c r="H241" s="759"/>
      <c r="I241" s="759"/>
      <c r="J241" s="759"/>
      <c r="K241" s="759"/>
      <c r="L241" s="759"/>
      <c r="M241" s="759"/>
      <c r="N241" s="759"/>
      <c r="O241" s="760"/>
      <c r="P241" s="756" t="s">
        <v>40</v>
      </c>
      <c r="Q241" s="757"/>
      <c r="R241" s="757"/>
      <c r="S241" s="757"/>
      <c r="T241" s="757"/>
      <c r="U241" s="757"/>
      <c r="V241" s="758"/>
      <c r="W241" s="42" t="s">
        <v>39</v>
      </c>
      <c r="X241" s="43">
        <f>IFERROR(X233/H233,"0")+IFERROR(X234/H234,"0")+IFERROR(X235/H235,"0")+IFERROR(X236/H236,"0")+IFERROR(X237/H237,"0")+IFERROR(X238/H238,"0")+IFERROR(X239/H239,"0")+IFERROR(X240/H240,"0")</f>
        <v>0</v>
      </c>
      <c r="Y241" s="43">
        <f>IFERROR(Y233/H233,"0")+IFERROR(Y234/H234,"0")+IFERROR(Y235/H235,"0")+IFERROR(Y236/H236,"0")+IFERROR(Y237/H237,"0")+IFERROR(Y238/H238,"0")+IFERROR(Y239/H239,"0")+IFERROR(Y240/H240,"0")</f>
        <v>0</v>
      </c>
      <c r="Z241" s="43">
        <f>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7"/>
      <c r="AB241" s="67"/>
      <c r="AC241" s="67"/>
    </row>
    <row r="242" spans="1:68" x14ac:dyDescent="0.2">
      <c r="A242" s="759"/>
      <c r="B242" s="759"/>
      <c r="C242" s="759"/>
      <c r="D242" s="759"/>
      <c r="E242" s="759"/>
      <c r="F242" s="759"/>
      <c r="G242" s="759"/>
      <c r="H242" s="759"/>
      <c r="I242" s="759"/>
      <c r="J242" s="759"/>
      <c r="K242" s="759"/>
      <c r="L242" s="759"/>
      <c r="M242" s="759"/>
      <c r="N242" s="759"/>
      <c r="O242" s="760"/>
      <c r="P242" s="756" t="s">
        <v>40</v>
      </c>
      <c r="Q242" s="757"/>
      <c r="R242" s="757"/>
      <c r="S242" s="757"/>
      <c r="T242" s="757"/>
      <c r="U242" s="757"/>
      <c r="V242" s="758"/>
      <c r="W242" s="42" t="s">
        <v>0</v>
      </c>
      <c r="X242" s="43">
        <f>IFERROR(SUM(X233:X240),"0")</f>
        <v>0</v>
      </c>
      <c r="Y242" s="43">
        <f>IFERROR(SUM(Y233:Y240),"0")</f>
        <v>0</v>
      </c>
      <c r="Z242" s="42"/>
      <c r="AA242" s="67"/>
      <c r="AB242" s="67"/>
      <c r="AC242" s="67"/>
    </row>
    <row r="243" spans="1:68" ht="14.25" customHeight="1" x14ac:dyDescent="0.25">
      <c r="A243" s="746" t="s">
        <v>143</v>
      </c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6"/>
      <c r="P243" s="746"/>
      <c r="Q243" s="746"/>
      <c r="R243" s="746"/>
      <c r="S243" s="746"/>
      <c r="T243" s="746"/>
      <c r="U243" s="746"/>
      <c r="V243" s="746"/>
      <c r="W243" s="746"/>
      <c r="X243" s="746"/>
      <c r="Y243" s="746"/>
      <c r="Z243" s="746"/>
      <c r="AA243" s="66"/>
      <c r="AB243" s="66"/>
      <c r="AC243" s="80"/>
    </row>
    <row r="244" spans="1:68" ht="27" customHeight="1" x14ac:dyDescent="0.25">
      <c r="A244" s="63" t="s">
        <v>417</v>
      </c>
      <c r="B244" s="63" t="s">
        <v>418</v>
      </c>
      <c r="C244" s="36">
        <v>4301020377</v>
      </c>
      <c r="D244" s="747">
        <v>4680115885981</v>
      </c>
      <c r="E244" s="747"/>
      <c r="F244" s="62">
        <v>0.33</v>
      </c>
      <c r="G244" s="37">
        <v>6</v>
      </c>
      <c r="H244" s="62">
        <v>1.98</v>
      </c>
      <c r="I244" s="62">
        <v>2.08</v>
      </c>
      <c r="J244" s="37">
        <v>234</v>
      </c>
      <c r="K244" s="37" t="s">
        <v>158</v>
      </c>
      <c r="L244" s="37" t="s">
        <v>45</v>
      </c>
      <c r="M244" s="38" t="s">
        <v>115</v>
      </c>
      <c r="N244" s="38"/>
      <c r="O244" s="37">
        <v>50</v>
      </c>
      <c r="P244" s="873" t="s">
        <v>419</v>
      </c>
      <c r="Q244" s="749"/>
      <c r="R244" s="749"/>
      <c r="S244" s="749"/>
      <c r="T244" s="75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IFERROR(IF(Y244=0,"",ROUNDUP(Y244/H244,0)*0.00502),"")</f>
        <v/>
      </c>
      <c r="AA244" s="68" t="s">
        <v>45</v>
      </c>
      <c r="AB244" s="69" t="s">
        <v>45</v>
      </c>
      <c r="AC244" s="322" t="s">
        <v>420</v>
      </c>
      <c r="AG244" s="78"/>
      <c r="AJ244" s="84" t="s">
        <v>45</v>
      </c>
      <c r="AK244" s="84">
        <v>0</v>
      </c>
      <c r="BB244" s="323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417</v>
      </c>
      <c r="B245" s="63" t="s">
        <v>421</v>
      </c>
      <c r="C245" s="36">
        <v>4301020340</v>
      </c>
      <c r="D245" s="747">
        <v>4680115885721</v>
      </c>
      <c r="E245" s="747"/>
      <c r="F245" s="62">
        <v>0.33</v>
      </c>
      <c r="G245" s="37">
        <v>6</v>
      </c>
      <c r="H245" s="62">
        <v>1.98</v>
      </c>
      <c r="I245" s="62">
        <v>2.08</v>
      </c>
      <c r="J245" s="37">
        <v>234</v>
      </c>
      <c r="K245" s="37" t="s">
        <v>158</v>
      </c>
      <c r="L245" s="37" t="s">
        <v>45</v>
      </c>
      <c r="M245" s="38" t="s">
        <v>115</v>
      </c>
      <c r="N245" s="38"/>
      <c r="O245" s="37">
        <v>50</v>
      </c>
      <c r="P245" s="8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5" s="749"/>
      <c r="R245" s="749"/>
      <c r="S245" s="749"/>
      <c r="T245" s="75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IFERROR(IF(Y245=0,"",ROUNDUP(Y245/H245,0)*0.00502),"")</f>
        <v/>
      </c>
      <c r="AA245" s="68" t="s">
        <v>45</v>
      </c>
      <c r="AB245" s="69" t="s">
        <v>45</v>
      </c>
      <c r="AC245" s="324" t="s">
        <v>420</v>
      </c>
      <c r="AG245" s="78"/>
      <c r="AJ245" s="84" t="s">
        <v>45</v>
      </c>
      <c r="AK245" s="84">
        <v>0</v>
      </c>
      <c r="BB245" s="325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759"/>
      <c r="B246" s="759"/>
      <c r="C246" s="759"/>
      <c r="D246" s="759"/>
      <c r="E246" s="759"/>
      <c r="F246" s="759"/>
      <c r="G246" s="759"/>
      <c r="H246" s="759"/>
      <c r="I246" s="759"/>
      <c r="J246" s="759"/>
      <c r="K246" s="759"/>
      <c r="L246" s="759"/>
      <c r="M246" s="759"/>
      <c r="N246" s="759"/>
      <c r="O246" s="760"/>
      <c r="P246" s="756" t="s">
        <v>40</v>
      </c>
      <c r="Q246" s="757"/>
      <c r="R246" s="757"/>
      <c r="S246" s="757"/>
      <c r="T246" s="757"/>
      <c r="U246" s="757"/>
      <c r="V246" s="758"/>
      <c r="W246" s="42" t="s">
        <v>39</v>
      </c>
      <c r="X246" s="43">
        <f>IFERROR(X244/H244,"0")+IFERROR(X245/H245,"0")</f>
        <v>0</v>
      </c>
      <c r="Y246" s="43">
        <f>IFERROR(Y244/H244,"0")+IFERROR(Y245/H245,"0")</f>
        <v>0</v>
      </c>
      <c r="Z246" s="43">
        <f>IFERROR(IF(Z244="",0,Z244),"0")+IFERROR(IF(Z245="",0,Z245),"0")</f>
        <v>0</v>
      </c>
      <c r="AA246" s="67"/>
      <c r="AB246" s="67"/>
      <c r="AC246" s="67"/>
    </row>
    <row r="247" spans="1:68" x14ac:dyDescent="0.2">
      <c r="A247" s="759"/>
      <c r="B247" s="759"/>
      <c r="C247" s="759"/>
      <c r="D247" s="759"/>
      <c r="E247" s="759"/>
      <c r="F247" s="759"/>
      <c r="G247" s="759"/>
      <c r="H247" s="759"/>
      <c r="I247" s="759"/>
      <c r="J247" s="759"/>
      <c r="K247" s="759"/>
      <c r="L247" s="759"/>
      <c r="M247" s="759"/>
      <c r="N247" s="759"/>
      <c r="O247" s="760"/>
      <c r="P247" s="756" t="s">
        <v>40</v>
      </c>
      <c r="Q247" s="757"/>
      <c r="R247" s="757"/>
      <c r="S247" s="757"/>
      <c r="T247" s="757"/>
      <c r="U247" s="757"/>
      <c r="V247" s="758"/>
      <c r="W247" s="42" t="s">
        <v>0</v>
      </c>
      <c r="X247" s="43">
        <f>IFERROR(SUM(X244:X245),"0")</f>
        <v>0</v>
      </c>
      <c r="Y247" s="43">
        <f>IFERROR(SUM(Y244:Y245),"0")</f>
        <v>0</v>
      </c>
      <c r="Z247" s="42"/>
      <c r="AA247" s="67"/>
      <c r="AB247" s="67"/>
      <c r="AC247" s="67"/>
    </row>
    <row r="248" spans="1:68" ht="14.25" customHeight="1" x14ac:dyDescent="0.25">
      <c r="A248" s="746" t="s">
        <v>422</v>
      </c>
      <c r="B248" s="746"/>
      <c r="C248" s="746"/>
      <c r="D248" s="746"/>
      <c r="E248" s="746"/>
      <c r="F248" s="746"/>
      <c r="G248" s="746"/>
      <c r="H248" s="746"/>
      <c r="I248" s="746"/>
      <c r="J248" s="746"/>
      <c r="K248" s="746"/>
      <c r="L248" s="746"/>
      <c r="M248" s="746"/>
      <c r="N248" s="746"/>
      <c r="O248" s="746"/>
      <c r="P248" s="746"/>
      <c r="Q248" s="746"/>
      <c r="R248" s="746"/>
      <c r="S248" s="746"/>
      <c r="T248" s="746"/>
      <c r="U248" s="746"/>
      <c r="V248" s="746"/>
      <c r="W248" s="746"/>
      <c r="X248" s="746"/>
      <c r="Y248" s="746"/>
      <c r="Z248" s="746"/>
      <c r="AA248" s="66"/>
      <c r="AB248" s="66"/>
      <c r="AC248" s="80"/>
    </row>
    <row r="249" spans="1:68" ht="27" customHeight="1" x14ac:dyDescent="0.25">
      <c r="A249" s="63" t="s">
        <v>423</v>
      </c>
      <c r="B249" s="63" t="s">
        <v>424</v>
      </c>
      <c r="C249" s="36">
        <v>4301040361</v>
      </c>
      <c r="D249" s="747">
        <v>4680115886803</v>
      </c>
      <c r="E249" s="747"/>
      <c r="F249" s="62">
        <v>0.12</v>
      </c>
      <c r="G249" s="37">
        <v>18</v>
      </c>
      <c r="H249" s="62">
        <v>2.16</v>
      </c>
      <c r="I249" s="62">
        <v>2.35</v>
      </c>
      <c r="J249" s="37">
        <v>216</v>
      </c>
      <c r="K249" s="37" t="s">
        <v>324</v>
      </c>
      <c r="L249" s="37" t="s">
        <v>45</v>
      </c>
      <c r="M249" s="38" t="s">
        <v>323</v>
      </c>
      <c r="N249" s="38"/>
      <c r="O249" s="37">
        <v>45</v>
      </c>
      <c r="P249" s="875" t="s">
        <v>425</v>
      </c>
      <c r="Q249" s="749"/>
      <c r="R249" s="749"/>
      <c r="S249" s="749"/>
      <c r="T249" s="750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6" t="s">
        <v>426</v>
      </c>
      <c r="AG249" s="78"/>
      <c r="AJ249" s="84" t="s">
        <v>45</v>
      </c>
      <c r="AK249" s="84">
        <v>0</v>
      </c>
      <c r="BB249" s="327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x14ac:dyDescent="0.2">
      <c r="A250" s="759"/>
      <c r="B250" s="759"/>
      <c r="C250" s="759"/>
      <c r="D250" s="759"/>
      <c r="E250" s="759"/>
      <c r="F250" s="759"/>
      <c r="G250" s="759"/>
      <c r="H250" s="759"/>
      <c r="I250" s="759"/>
      <c r="J250" s="759"/>
      <c r="K250" s="759"/>
      <c r="L250" s="759"/>
      <c r="M250" s="759"/>
      <c r="N250" s="759"/>
      <c r="O250" s="760"/>
      <c r="P250" s="756" t="s">
        <v>40</v>
      </c>
      <c r="Q250" s="757"/>
      <c r="R250" s="757"/>
      <c r="S250" s="757"/>
      <c r="T250" s="757"/>
      <c r="U250" s="757"/>
      <c r="V250" s="758"/>
      <c r="W250" s="42" t="s">
        <v>39</v>
      </c>
      <c r="X250" s="43">
        <f>IFERROR(X249/H249,"0")</f>
        <v>0</v>
      </c>
      <c r="Y250" s="43">
        <f>IFERROR(Y249/H249,"0")</f>
        <v>0</v>
      </c>
      <c r="Z250" s="43">
        <f>IFERROR(IF(Z249="",0,Z249),"0")</f>
        <v>0</v>
      </c>
      <c r="AA250" s="67"/>
      <c r="AB250" s="67"/>
      <c r="AC250" s="67"/>
    </row>
    <row r="251" spans="1:68" x14ac:dyDescent="0.2">
      <c r="A251" s="759"/>
      <c r="B251" s="759"/>
      <c r="C251" s="759"/>
      <c r="D251" s="759"/>
      <c r="E251" s="759"/>
      <c r="F251" s="759"/>
      <c r="G251" s="759"/>
      <c r="H251" s="759"/>
      <c r="I251" s="759"/>
      <c r="J251" s="759"/>
      <c r="K251" s="759"/>
      <c r="L251" s="759"/>
      <c r="M251" s="759"/>
      <c r="N251" s="759"/>
      <c r="O251" s="760"/>
      <c r="P251" s="756" t="s">
        <v>40</v>
      </c>
      <c r="Q251" s="757"/>
      <c r="R251" s="757"/>
      <c r="S251" s="757"/>
      <c r="T251" s="757"/>
      <c r="U251" s="757"/>
      <c r="V251" s="758"/>
      <c r="W251" s="42" t="s">
        <v>0</v>
      </c>
      <c r="X251" s="43">
        <f>IFERROR(SUM(X249:X249),"0")</f>
        <v>0</v>
      </c>
      <c r="Y251" s="43">
        <f>IFERROR(SUM(Y249:Y249),"0")</f>
        <v>0</v>
      </c>
      <c r="Z251" s="42"/>
      <c r="AA251" s="67"/>
      <c r="AB251" s="67"/>
      <c r="AC251" s="67"/>
    </row>
    <row r="252" spans="1:68" ht="14.25" customHeight="1" x14ac:dyDescent="0.25">
      <c r="A252" s="746" t="s">
        <v>427</v>
      </c>
      <c r="B252" s="746"/>
      <c r="C252" s="746"/>
      <c r="D252" s="746"/>
      <c r="E252" s="746"/>
      <c r="F252" s="746"/>
      <c r="G252" s="746"/>
      <c r="H252" s="746"/>
      <c r="I252" s="746"/>
      <c r="J252" s="746"/>
      <c r="K252" s="746"/>
      <c r="L252" s="746"/>
      <c r="M252" s="746"/>
      <c r="N252" s="746"/>
      <c r="O252" s="746"/>
      <c r="P252" s="746"/>
      <c r="Q252" s="746"/>
      <c r="R252" s="746"/>
      <c r="S252" s="746"/>
      <c r="T252" s="746"/>
      <c r="U252" s="746"/>
      <c r="V252" s="746"/>
      <c r="W252" s="746"/>
      <c r="X252" s="746"/>
      <c r="Y252" s="746"/>
      <c r="Z252" s="746"/>
      <c r="AA252" s="66"/>
      <c r="AB252" s="66"/>
      <c r="AC252" s="80"/>
    </row>
    <row r="253" spans="1:68" ht="27" customHeight="1" x14ac:dyDescent="0.25">
      <c r="A253" s="63" t="s">
        <v>428</v>
      </c>
      <c r="B253" s="63" t="s">
        <v>429</v>
      </c>
      <c r="C253" s="36">
        <v>4301041004</v>
      </c>
      <c r="D253" s="747">
        <v>4680115886704</v>
      </c>
      <c r="E253" s="747"/>
      <c r="F253" s="62">
        <v>5.5E-2</v>
      </c>
      <c r="G253" s="37">
        <v>18</v>
      </c>
      <c r="H253" s="62">
        <v>0.99</v>
      </c>
      <c r="I253" s="62">
        <v>1.18</v>
      </c>
      <c r="J253" s="37">
        <v>216</v>
      </c>
      <c r="K253" s="37" t="s">
        <v>324</v>
      </c>
      <c r="L253" s="37" t="s">
        <v>45</v>
      </c>
      <c r="M253" s="38" t="s">
        <v>323</v>
      </c>
      <c r="N253" s="38"/>
      <c r="O253" s="37">
        <v>90</v>
      </c>
      <c r="P253" s="876" t="s">
        <v>430</v>
      </c>
      <c r="Q253" s="749"/>
      <c r="R253" s="749"/>
      <c r="S253" s="749"/>
      <c r="T253" s="75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322</v>
      </c>
      <c r="AC253" s="328" t="s">
        <v>431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432</v>
      </c>
      <c r="B254" s="63" t="s">
        <v>433</v>
      </c>
      <c r="C254" s="36">
        <v>4301041007</v>
      </c>
      <c r="D254" s="747">
        <v>4680115886735</v>
      </c>
      <c r="E254" s="747"/>
      <c r="F254" s="62">
        <v>0.05</v>
      </c>
      <c r="G254" s="37">
        <v>18</v>
      </c>
      <c r="H254" s="62">
        <v>0.9</v>
      </c>
      <c r="I254" s="62">
        <v>1.0900000000000001</v>
      </c>
      <c r="J254" s="37">
        <v>216</v>
      </c>
      <c r="K254" s="37" t="s">
        <v>324</v>
      </c>
      <c r="L254" s="37" t="s">
        <v>45</v>
      </c>
      <c r="M254" s="38" t="s">
        <v>323</v>
      </c>
      <c r="N254" s="38"/>
      <c r="O254" s="37">
        <v>90</v>
      </c>
      <c r="P254" s="877" t="s">
        <v>434</v>
      </c>
      <c r="Q254" s="749"/>
      <c r="R254" s="749"/>
      <c r="S254" s="749"/>
      <c r="T254" s="750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322</v>
      </c>
      <c r="AC254" s="330" t="s">
        <v>431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435</v>
      </c>
      <c r="B255" s="63" t="s">
        <v>436</v>
      </c>
      <c r="C255" s="36">
        <v>4301041006</v>
      </c>
      <c r="D255" s="747">
        <v>4680115886728</v>
      </c>
      <c r="E255" s="747"/>
      <c r="F255" s="62">
        <v>5.5E-2</v>
      </c>
      <c r="G255" s="37">
        <v>18</v>
      </c>
      <c r="H255" s="62">
        <v>0.99</v>
      </c>
      <c r="I255" s="62">
        <v>1.18</v>
      </c>
      <c r="J255" s="37">
        <v>216</v>
      </c>
      <c r="K255" s="37" t="s">
        <v>324</v>
      </c>
      <c r="L255" s="37" t="s">
        <v>45</v>
      </c>
      <c r="M255" s="38" t="s">
        <v>323</v>
      </c>
      <c r="N255" s="38"/>
      <c r="O255" s="37">
        <v>90</v>
      </c>
      <c r="P255" s="878" t="s">
        <v>437</v>
      </c>
      <c r="Q255" s="749"/>
      <c r="R255" s="749"/>
      <c r="S255" s="749"/>
      <c r="T255" s="750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322</v>
      </c>
      <c r="AC255" s="332" t="s">
        <v>431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438</v>
      </c>
      <c r="B256" s="63" t="s">
        <v>439</v>
      </c>
      <c r="C256" s="36">
        <v>4301041005</v>
      </c>
      <c r="D256" s="747">
        <v>4680115886711</v>
      </c>
      <c r="E256" s="747"/>
      <c r="F256" s="62">
        <v>5.5E-2</v>
      </c>
      <c r="G256" s="37">
        <v>18</v>
      </c>
      <c r="H256" s="62">
        <v>0.99</v>
      </c>
      <c r="I256" s="62">
        <v>1.18</v>
      </c>
      <c r="J256" s="37">
        <v>216</v>
      </c>
      <c r="K256" s="37" t="s">
        <v>324</v>
      </c>
      <c r="L256" s="37" t="s">
        <v>45</v>
      </c>
      <c r="M256" s="38" t="s">
        <v>323</v>
      </c>
      <c r="N256" s="38"/>
      <c r="O256" s="37">
        <v>90</v>
      </c>
      <c r="P256" s="879" t="s">
        <v>440</v>
      </c>
      <c r="Q256" s="749"/>
      <c r="R256" s="749"/>
      <c r="S256" s="749"/>
      <c r="T256" s="75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IFERROR(IF(Y256=0,"",ROUNDUP(Y256/H256,0)*0.0059),"")</f>
        <v/>
      </c>
      <c r="AA256" s="68" t="s">
        <v>45</v>
      </c>
      <c r="AB256" s="69" t="s">
        <v>322</v>
      </c>
      <c r="AC256" s="334" t="s">
        <v>431</v>
      </c>
      <c r="AG256" s="78"/>
      <c r="AJ256" s="84" t="s">
        <v>45</v>
      </c>
      <c r="AK256" s="84">
        <v>0</v>
      </c>
      <c r="BB256" s="335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441</v>
      </c>
      <c r="B257" s="63" t="s">
        <v>442</v>
      </c>
      <c r="C257" s="36">
        <v>4301041003</v>
      </c>
      <c r="D257" s="747">
        <v>4680115886681</v>
      </c>
      <c r="E257" s="747"/>
      <c r="F257" s="62">
        <v>0.12</v>
      </c>
      <c r="G257" s="37">
        <v>18</v>
      </c>
      <c r="H257" s="62">
        <v>2.16</v>
      </c>
      <c r="I257" s="62">
        <v>2.35</v>
      </c>
      <c r="J257" s="37">
        <v>216</v>
      </c>
      <c r="K257" s="37" t="s">
        <v>324</v>
      </c>
      <c r="L257" s="37" t="s">
        <v>45</v>
      </c>
      <c r="M257" s="38" t="s">
        <v>323</v>
      </c>
      <c r="N257" s="38"/>
      <c r="O257" s="37">
        <v>90</v>
      </c>
      <c r="P257" s="880" t="s">
        <v>443</v>
      </c>
      <c r="Q257" s="749"/>
      <c r="R257" s="749"/>
      <c r="S257" s="749"/>
      <c r="T257" s="750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IFERROR(IF(Y257=0,"",ROUNDUP(Y257/H257,0)*0.0059),"")</f>
        <v/>
      </c>
      <c r="AA257" s="68" t="s">
        <v>45</v>
      </c>
      <c r="AB257" s="69" t="s">
        <v>45</v>
      </c>
      <c r="AC257" s="336" t="s">
        <v>431</v>
      </c>
      <c r="AG257" s="78"/>
      <c r="AJ257" s="84" t="s">
        <v>45</v>
      </c>
      <c r="AK257" s="84">
        <v>0</v>
      </c>
      <c r="BB257" s="33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x14ac:dyDescent="0.2">
      <c r="A258" s="759"/>
      <c r="B258" s="759"/>
      <c r="C258" s="759"/>
      <c r="D258" s="759"/>
      <c r="E258" s="759"/>
      <c r="F258" s="759"/>
      <c r="G258" s="759"/>
      <c r="H258" s="759"/>
      <c r="I258" s="759"/>
      <c r="J258" s="759"/>
      <c r="K258" s="759"/>
      <c r="L258" s="759"/>
      <c r="M258" s="759"/>
      <c r="N258" s="759"/>
      <c r="O258" s="760"/>
      <c r="P258" s="756" t="s">
        <v>40</v>
      </c>
      <c r="Q258" s="757"/>
      <c r="R258" s="757"/>
      <c r="S258" s="757"/>
      <c r="T258" s="757"/>
      <c r="U258" s="757"/>
      <c r="V258" s="758"/>
      <c r="W258" s="42" t="s">
        <v>39</v>
      </c>
      <c r="X258" s="43">
        <f>IFERROR(X253/H253,"0")+IFERROR(X254/H254,"0")+IFERROR(X255/H255,"0")+IFERROR(X256/H256,"0")+IFERROR(X257/H257,"0")</f>
        <v>0</v>
      </c>
      <c r="Y258" s="43">
        <f>IFERROR(Y253/H253,"0")+IFERROR(Y254/H254,"0")+IFERROR(Y255/H255,"0")+IFERROR(Y256/H256,"0")+IFERROR(Y257/H257,"0")</f>
        <v>0</v>
      </c>
      <c r="Z258" s="43">
        <f>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759"/>
      <c r="B259" s="759"/>
      <c r="C259" s="759"/>
      <c r="D259" s="759"/>
      <c r="E259" s="759"/>
      <c r="F259" s="759"/>
      <c r="G259" s="759"/>
      <c r="H259" s="759"/>
      <c r="I259" s="759"/>
      <c r="J259" s="759"/>
      <c r="K259" s="759"/>
      <c r="L259" s="759"/>
      <c r="M259" s="759"/>
      <c r="N259" s="759"/>
      <c r="O259" s="760"/>
      <c r="P259" s="756" t="s">
        <v>40</v>
      </c>
      <c r="Q259" s="757"/>
      <c r="R259" s="757"/>
      <c r="S259" s="757"/>
      <c r="T259" s="757"/>
      <c r="U259" s="757"/>
      <c r="V259" s="758"/>
      <c r="W259" s="42" t="s">
        <v>0</v>
      </c>
      <c r="X259" s="43">
        <f>IFERROR(SUM(X253:X257),"0")</f>
        <v>0</v>
      </c>
      <c r="Y259" s="43">
        <f>IFERROR(SUM(Y253:Y257),"0")</f>
        <v>0</v>
      </c>
      <c r="Z259" s="42"/>
      <c r="AA259" s="67"/>
      <c r="AB259" s="67"/>
      <c r="AC259" s="67"/>
    </row>
    <row r="260" spans="1:68" ht="16.5" customHeight="1" x14ac:dyDescent="0.25">
      <c r="A260" s="745" t="s">
        <v>444</v>
      </c>
      <c r="B260" s="745"/>
      <c r="C260" s="745"/>
      <c r="D260" s="745"/>
      <c r="E260" s="745"/>
      <c r="F260" s="745"/>
      <c r="G260" s="745"/>
      <c r="H260" s="745"/>
      <c r="I260" s="745"/>
      <c r="J260" s="745"/>
      <c r="K260" s="745"/>
      <c r="L260" s="745"/>
      <c r="M260" s="745"/>
      <c r="N260" s="745"/>
      <c r="O260" s="745"/>
      <c r="P260" s="745"/>
      <c r="Q260" s="745"/>
      <c r="R260" s="745"/>
      <c r="S260" s="745"/>
      <c r="T260" s="745"/>
      <c r="U260" s="745"/>
      <c r="V260" s="745"/>
      <c r="W260" s="745"/>
      <c r="X260" s="745"/>
      <c r="Y260" s="745"/>
      <c r="Z260" s="745"/>
      <c r="AA260" s="65"/>
      <c r="AB260" s="65"/>
      <c r="AC260" s="79"/>
    </row>
    <row r="261" spans="1:68" ht="14.25" customHeight="1" x14ac:dyDescent="0.25">
      <c r="A261" s="746" t="s">
        <v>107</v>
      </c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6"/>
      <c r="P261" s="746"/>
      <c r="Q261" s="746"/>
      <c r="R261" s="746"/>
      <c r="S261" s="746"/>
      <c r="T261" s="746"/>
      <c r="U261" s="746"/>
      <c r="V261" s="746"/>
      <c r="W261" s="746"/>
      <c r="X261" s="746"/>
      <c r="Y261" s="746"/>
      <c r="Z261" s="746"/>
      <c r="AA261" s="66"/>
      <c r="AB261" s="66"/>
      <c r="AC261" s="80"/>
    </row>
    <row r="262" spans="1:68" ht="27" customHeight="1" x14ac:dyDescent="0.25">
      <c r="A262" s="63" t="s">
        <v>445</v>
      </c>
      <c r="B262" s="63" t="s">
        <v>446</v>
      </c>
      <c r="C262" s="36">
        <v>4301011855</v>
      </c>
      <c r="D262" s="747">
        <v>4680115885837</v>
      </c>
      <c r="E262" s="747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112</v>
      </c>
      <c r="L262" s="37" t="s">
        <v>45</v>
      </c>
      <c r="M262" s="38" t="s">
        <v>111</v>
      </c>
      <c r="N262" s="38"/>
      <c r="O262" s="37">
        <v>55</v>
      </c>
      <c r="P262" s="88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2" s="749"/>
      <c r="R262" s="749"/>
      <c r="S262" s="749"/>
      <c r="T262" s="750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67" si="47"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447</v>
      </c>
      <c r="AG262" s="78"/>
      <c r="AJ262" s="84" t="s">
        <v>45</v>
      </c>
      <c r="AK262" s="84">
        <v>0</v>
      </c>
      <c r="BB262" s="339" t="s">
        <v>66</v>
      </c>
      <c r="BM262" s="78">
        <f t="shared" ref="BM262:BM267" si="48">IFERROR(X262*I262/H262,"0")</f>
        <v>0</v>
      </c>
      <c r="BN262" s="78">
        <f t="shared" ref="BN262:BN267" si="49">IFERROR(Y262*I262/H262,"0")</f>
        <v>0</v>
      </c>
      <c r="BO262" s="78">
        <f t="shared" ref="BO262:BO267" si="50">IFERROR(1/J262*(X262/H262),"0")</f>
        <v>0</v>
      </c>
      <c r="BP262" s="78">
        <f t="shared" ref="BP262:BP267" si="51">IFERROR(1/J262*(Y262/H262),"0")</f>
        <v>0</v>
      </c>
    </row>
    <row r="263" spans="1:68" ht="27" customHeight="1" x14ac:dyDescent="0.25">
      <c r="A263" s="63" t="s">
        <v>448</v>
      </c>
      <c r="B263" s="63" t="s">
        <v>449</v>
      </c>
      <c r="C263" s="36">
        <v>4301011850</v>
      </c>
      <c r="D263" s="747">
        <v>4680115885806</v>
      </c>
      <c r="E263" s="747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112</v>
      </c>
      <c r="L263" s="37" t="s">
        <v>45</v>
      </c>
      <c r="M263" s="38" t="s">
        <v>111</v>
      </c>
      <c r="N263" s="38"/>
      <c r="O263" s="37">
        <v>55</v>
      </c>
      <c r="P263" s="8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3" s="749"/>
      <c r="R263" s="749"/>
      <c r="S263" s="749"/>
      <c r="T263" s="750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450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448</v>
      </c>
      <c r="B264" s="63" t="s">
        <v>451</v>
      </c>
      <c r="C264" s="36">
        <v>4301011910</v>
      </c>
      <c r="D264" s="747">
        <v>4680115885806</v>
      </c>
      <c r="E264" s="747"/>
      <c r="F264" s="62">
        <v>1.35</v>
      </c>
      <c r="G264" s="37">
        <v>8</v>
      </c>
      <c r="H264" s="62">
        <v>10.8</v>
      </c>
      <c r="I264" s="62">
        <v>11.28</v>
      </c>
      <c r="J264" s="37">
        <v>48</v>
      </c>
      <c r="K264" s="37" t="s">
        <v>112</v>
      </c>
      <c r="L264" s="37" t="s">
        <v>45</v>
      </c>
      <c r="M264" s="38" t="s">
        <v>403</v>
      </c>
      <c r="N264" s="38"/>
      <c r="O264" s="37">
        <v>55</v>
      </c>
      <c r="P264" s="88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49"/>
      <c r="R264" s="749"/>
      <c r="S264" s="749"/>
      <c r="T264" s="75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IFERROR(IF(Y264=0,"",ROUNDUP(Y264/H264,0)*0.02039),"")</f>
        <v/>
      </c>
      <c r="AA264" s="68" t="s">
        <v>45</v>
      </c>
      <c r="AB264" s="69" t="s">
        <v>45</v>
      </c>
      <c r="AC264" s="342" t="s">
        <v>452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37.5" customHeight="1" x14ac:dyDescent="0.25">
      <c r="A265" s="63" t="s">
        <v>453</v>
      </c>
      <c r="B265" s="63" t="s">
        <v>454</v>
      </c>
      <c r="C265" s="36">
        <v>4301011853</v>
      </c>
      <c r="D265" s="747">
        <v>4680115885851</v>
      </c>
      <c r="E265" s="747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112</v>
      </c>
      <c r="L265" s="37" t="s">
        <v>45</v>
      </c>
      <c r="M265" s="38" t="s">
        <v>111</v>
      </c>
      <c r="N265" s="38"/>
      <c r="O265" s="37">
        <v>55</v>
      </c>
      <c r="P265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5" s="749"/>
      <c r="R265" s="749"/>
      <c r="S265" s="749"/>
      <c r="T265" s="75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44" t="s">
        <v>455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ht="27" customHeight="1" x14ac:dyDescent="0.25">
      <c r="A266" s="63" t="s">
        <v>456</v>
      </c>
      <c r="B266" s="63" t="s">
        <v>457</v>
      </c>
      <c r="C266" s="36">
        <v>4301011852</v>
      </c>
      <c r="D266" s="747">
        <v>4680115885844</v>
      </c>
      <c r="E266" s="747"/>
      <c r="F266" s="62">
        <v>0.4</v>
      </c>
      <c r="G266" s="37">
        <v>10</v>
      </c>
      <c r="H266" s="62">
        <v>4</v>
      </c>
      <c r="I266" s="62">
        <v>4.21</v>
      </c>
      <c r="J266" s="37">
        <v>132</v>
      </c>
      <c r="K266" s="37" t="s">
        <v>116</v>
      </c>
      <c r="L266" s="37" t="s">
        <v>45</v>
      </c>
      <c r="M266" s="38" t="s">
        <v>111</v>
      </c>
      <c r="N266" s="38"/>
      <c r="O266" s="37">
        <v>55</v>
      </c>
      <c r="P266" s="8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6" s="749"/>
      <c r="R266" s="749"/>
      <c r="S266" s="749"/>
      <c r="T266" s="75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47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46" t="s">
        <v>458</v>
      </c>
      <c r="AG266" s="78"/>
      <c r="AJ266" s="84" t="s">
        <v>45</v>
      </c>
      <c r="AK266" s="84">
        <v>0</v>
      </c>
      <c r="BB266" s="347" t="s">
        <v>66</v>
      </c>
      <c r="BM266" s="78">
        <f t="shared" si="48"/>
        <v>0</v>
      </c>
      <c r="BN266" s="78">
        <f t="shared" si="49"/>
        <v>0</v>
      </c>
      <c r="BO266" s="78">
        <f t="shared" si="50"/>
        <v>0</v>
      </c>
      <c r="BP266" s="78">
        <f t="shared" si="51"/>
        <v>0</v>
      </c>
    </row>
    <row r="267" spans="1:68" ht="27" customHeight="1" x14ac:dyDescent="0.25">
      <c r="A267" s="63" t="s">
        <v>459</v>
      </c>
      <c r="B267" s="63" t="s">
        <v>460</v>
      </c>
      <c r="C267" s="36">
        <v>4301011851</v>
      </c>
      <c r="D267" s="747">
        <v>4680115885820</v>
      </c>
      <c r="E267" s="747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116</v>
      </c>
      <c r="L267" s="37" t="s">
        <v>45</v>
      </c>
      <c r="M267" s="38" t="s">
        <v>111</v>
      </c>
      <c r="N267" s="38"/>
      <c r="O267" s="37">
        <v>55</v>
      </c>
      <c r="P267" s="8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7" s="749"/>
      <c r="R267" s="749"/>
      <c r="S267" s="749"/>
      <c r="T267" s="75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47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48" t="s">
        <v>461</v>
      </c>
      <c r="AG267" s="78"/>
      <c r="AJ267" s="84" t="s">
        <v>45</v>
      </c>
      <c r="AK267" s="84">
        <v>0</v>
      </c>
      <c r="BB267" s="349" t="s">
        <v>66</v>
      </c>
      <c r="BM267" s="78">
        <f t="shared" si="48"/>
        <v>0</v>
      </c>
      <c r="BN267" s="78">
        <f t="shared" si="49"/>
        <v>0</v>
      </c>
      <c r="BO267" s="78">
        <f t="shared" si="50"/>
        <v>0</v>
      </c>
      <c r="BP267" s="78">
        <f t="shared" si="51"/>
        <v>0</v>
      </c>
    </row>
    <row r="268" spans="1:68" x14ac:dyDescent="0.2">
      <c r="A268" s="759"/>
      <c r="B268" s="759"/>
      <c r="C268" s="759"/>
      <c r="D268" s="759"/>
      <c r="E268" s="759"/>
      <c r="F268" s="759"/>
      <c r="G268" s="759"/>
      <c r="H268" s="759"/>
      <c r="I268" s="759"/>
      <c r="J268" s="759"/>
      <c r="K268" s="759"/>
      <c r="L268" s="759"/>
      <c r="M268" s="759"/>
      <c r="N268" s="759"/>
      <c r="O268" s="760"/>
      <c r="P268" s="756" t="s">
        <v>40</v>
      </c>
      <c r="Q268" s="757"/>
      <c r="R268" s="757"/>
      <c r="S268" s="757"/>
      <c r="T268" s="757"/>
      <c r="U268" s="757"/>
      <c r="V268" s="758"/>
      <c r="W268" s="42" t="s">
        <v>39</v>
      </c>
      <c r="X268" s="43">
        <f>IFERROR(X262/H262,"0")+IFERROR(X263/H263,"0")+IFERROR(X264/H264,"0")+IFERROR(X265/H265,"0")+IFERROR(X266/H266,"0")+IFERROR(X267/H267,"0")</f>
        <v>0</v>
      </c>
      <c r="Y268" s="43">
        <f>IFERROR(Y262/H262,"0")+IFERROR(Y263/H263,"0")+IFERROR(Y264/H264,"0")+IFERROR(Y265/H265,"0")+IFERROR(Y266/H266,"0")+IFERROR(Y267/H267,"0")</f>
        <v>0</v>
      </c>
      <c r="Z268" s="43">
        <f>IFERROR(IF(Z262="",0,Z262),"0")+IFERROR(IF(Z263="",0,Z263),"0")+IFERROR(IF(Z264="",0,Z264),"0")+IFERROR(IF(Z265="",0,Z265),"0")+IFERROR(IF(Z266="",0,Z266),"0")+IFERROR(IF(Z267="",0,Z267),"0")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759"/>
      <c r="B269" s="759"/>
      <c r="C269" s="759"/>
      <c r="D269" s="759"/>
      <c r="E269" s="759"/>
      <c r="F269" s="759"/>
      <c r="G269" s="759"/>
      <c r="H269" s="759"/>
      <c r="I269" s="759"/>
      <c r="J269" s="759"/>
      <c r="K269" s="759"/>
      <c r="L269" s="759"/>
      <c r="M269" s="759"/>
      <c r="N269" s="759"/>
      <c r="O269" s="760"/>
      <c r="P269" s="756" t="s">
        <v>40</v>
      </c>
      <c r="Q269" s="757"/>
      <c r="R269" s="757"/>
      <c r="S269" s="757"/>
      <c r="T269" s="757"/>
      <c r="U269" s="757"/>
      <c r="V269" s="758"/>
      <c r="W269" s="42" t="s">
        <v>0</v>
      </c>
      <c r="X269" s="43">
        <f>IFERROR(SUM(X262:X267),"0")</f>
        <v>0</v>
      </c>
      <c r="Y269" s="43">
        <f>IFERROR(SUM(Y262:Y267),"0")</f>
        <v>0</v>
      </c>
      <c r="Z269" s="42"/>
      <c r="AA269" s="67"/>
      <c r="AB269" s="67"/>
      <c r="AC269" s="67"/>
    </row>
    <row r="270" spans="1:68" ht="16.5" customHeight="1" x14ac:dyDescent="0.25">
      <c r="A270" s="745" t="s">
        <v>462</v>
      </c>
      <c r="B270" s="745"/>
      <c r="C270" s="745"/>
      <c r="D270" s="745"/>
      <c r="E270" s="745"/>
      <c r="F270" s="745"/>
      <c r="G270" s="745"/>
      <c r="H270" s="745"/>
      <c r="I270" s="745"/>
      <c r="J270" s="745"/>
      <c r="K270" s="745"/>
      <c r="L270" s="745"/>
      <c r="M270" s="745"/>
      <c r="N270" s="745"/>
      <c r="O270" s="745"/>
      <c r="P270" s="745"/>
      <c r="Q270" s="745"/>
      <c r="R270" s="745"/>
      <c r="S270" s="745"/>
      <c r="T270" s="745"/>
      <c r="U270" s="745"/>
      <c r="V270" s="745"/>
      <c r="W270" s="745"/>
      <c r="X270" s="745"/>
      <c r="Y270" s="745"/>
      <c r="Z270" s="745"/>
      <c r="AA270" s="65"/>
      <c r="AB270" s="65"/>
      <c r="AC270" s="79"/>
    </row>
    <row r="271" spans="1:68" ht="14.25" customHeight="1" x14ac:dyDescent="0.25">
      <c r="A271" s="746" t="s">
        <v>107</v>
      </c>
      <c r="B271" s="746"/>
      <c r="C271" s="746"/>
      <c r="D271" s="746"/>
      <c r="E271" s="746"/>
      <c r="F271" s="746"/>
      <c r="G271" s="746"/>
      <c r="H271" s="746"/>
      <c r="I271" s="746"/>
      <c r="J271" s="746"/>
      <c r="K271" s="746"/>
      <c r="L271" s="746"/>
      <c r="M271" s="746"/>
      <c r="N271" s="746"/>
      <c r="O271" s="746"/>
      <c r="P271" s="746"/>
      <c r="Q271" s="746"/>
      <c r="R271" s="746"/>
      <c r="S271" s="746"/>
      <c r="T271" s="746"/>
      <c r="U271" s="746"/>
      <c r="V271" s="746"/>
      <c r="W271" s="746"/>
      <c r="X271" s="746"/>
      <c r="Y271" s="746"/>
      <c r="Z271" s="746"/>
      <c r="AA271" s="66"/>
      <c r="AB271" s="66"/>
      <c r="AC271" s="80"/>
    </row>
    <row r="272" spans="1:68" ht="37.5" customHeight="1" x14ac:dyDescent="0.25">
      <c r="A272" s="63" t="s">
        <v>463</v>
      </c>
      <c r="B272" s="63" t="s">
        <v>464</v>
      </c>
      <c r="C272" s="36">
        <v>4301011876</v>
      </c>
      <c r="D272" s="747">
        <v>4680115885707</v>
      </c>
      <c r="E272" s="747"/>
      <c r="F272" s="62">
        <v>0.9</v>
      </c>
      <c r="G272" s="37">
        <v>10</v>
      </c>
      <c r="H272" s="62">
        <v>9</v>
      </c>
      <c r="I272" s="62">
        <v>9.4350000000000005</v>
      </c>
      <c r="J272" s="37">
        <v>64</v>
      </c>
      <c r="K272" s="37" t="s">
        <v>112</v>
      </c>
      <c r="L272" s="37" t="s">
        <v>45</v>
      </c>
      <c r="M272" s="38" t="s">
        <v>111</v>
      </c>
      <c r="N272" s="38"/>
      <c r="O272" s="37">
        <v>31</v>
      </c>
      <c r="P272" s="88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2" s="749"/>
      <c r="R272" s="749"/>
      <c r="S272" s="749"/>
      <c r="T272" s="750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465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59"/>
      <c r="B273" s="759"/>
      <c r="C273" s="759"/>
      <c r="D273" s="759"/>
      <c r="E273" s="759"/>
      <c r="F273" s="759"/>
      <c r="G273" s="759"/>
      <c r="H273" s="759"/>
      <c r="I273" s="759"/>
      <c r="J273" s="759"/>
      <c r="K273" s="759"/>
      <c r="L273" s="759"/>
      <c r="M273" s="759"/>
      <c r="N273" s="759"/>
      <c r="O273" s="760"/>
      <c r="P273" s="756" t="s">
        <v>40</v>
      </c>
      <c r="Q273" s="757"/>
      <c r="R273" s="757"/>
      <c r="S273" s="757"/>
      <c r="T273" s="757"/>
      <c r="U273" s="757"/>
      <c r="V273" s="758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759"/>
      <c r="B274" s="759"/>
      <c r="C274" s="759"/>
      <c r="D274" s="759"/>
      <c r="E274" s="759"/>
      <c r="F274" s="759"/>
      <c r="G274" s="759"/>
      <c r="H274" s="759"/>
      <c r="I274" s="759"/>
      <c r="J274" s="759"/>
      <c r="K274" s="759"/>
      <c r="L274" s="759"/>
      <c r="M274" s="759"/>
      <c r="N274" s="759"/>
      <c r="O274" s="760"/>
      <c r="P274" s="756" t="s">
        <v>40</v>
      </c>
      <c r="Q274" s="757"/>
      <c r="R274" s="757"/>
      <c r="S274" s="757"/>
      <c r="T274" s="757"/>
      <c r="U274" s="757"/>
      <c r="V274" s="758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6.5" customHeight="1" x14ac:dyDescent="0.25">
      <c r="A275" s="745" t="s">
        <v>466</v>
      </c>
      <c r="B275" s="745"/>
      <c r="C275" s="745"/>
      <c r="D275" s="745"/>
      <c r="E275" s="745"/>
      <c r="F275" s="745"/>
      <c r="G275" s="745"/>
      <c r="H275" s="745"/>
      <c r="I275" s="745"/>
      <c r="J275" s="745"/>
      <c r="K275" s="745"/>
      <c r="L275" s="745"/>
      <c r="M275" s="745"/>
      <c r="N275" s="745"/>
      <c r="O275" s="745"/>
      <c r="P275" s="745"/>
      <c r="Q275" s="745"/>
      <c r="R275" s="745"/>
      <c r="S275" s="745"/>
      <c r="T275" s="745"/>
      <c r="U275" s="745"/>
      <c r="V275" s="745"/>
      <c r="W275" s="745"/>
      <c r="X275" s="745"/>
      <c r="Y275" s="745"/>
      <c r="Z275" s="745"/>
      <c r="AA275" s="65"/>
      <c r="AB275" s="65"/>
      <c r="AC275" s="79"/>
    </row>
    <row r="276" spans="1:68" ht="14.25" customHeight="1" x14ac:dyDescent="0.25">
      <c r="A276" s="746" t="s">
        <v>107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66"/>
      <c r="AB276" s="66"/>
      <c r="AC276" s="80"/>
    </row>
    <row r="277" spans="1:68" ht="27" customHeight="1" x14ac:dyDescent="0.25">
      <c r="A277" s="63" t="s">
        <v>467</v>
      </c>
      <c r="B277" s="63" t="s">
        <v>468</v>
      </c>
      <c r="C277" s="36">
        <v>4301011223</v>
      </c>
      <c r="D277" s="747">
        <v>4607091383423</v>
      </c>
      <c r="E277" s="747"/>
      <c r="F277" s="62">
        <v>1.35</v>
      </c>
      <c r="G277" s="37">
        <v>8</v>
      </c>
      <c r="H277" s="62">
        <v>10.8</v>
      </c>
      <c r="I277" s="62">
        <v>11.331</v>
      </c>
      <c r="J277" s="37">
        <v>64</v>
      </c>
      <c r="K277" s="37" t="s">
        <v>112</v>
      </c>
      <c r="L277" s="37" t="s">
        <v>45</v>
      </c>
      <c r="M277" s="38" t="s">
        <v>115</v>
      </c>
      <c r="N277" s="38"/>
      <c r="O277" s="37">
        <v>35</v>
      </c>
      <c r="P277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749"/>
      <c r="R277" s="749"/>
      <c r="S277" s="749"/>
      <c r="T277" s="750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IFERROR(IF(Y277=0,"",ROUNDUP(Y277/H277,0)*0.01898),"")</f>
        <v/>
      </c>
      <c r="AA277" s="68" t="s">
        <v>45</v>
      </c>
      <c r="AB277" s="69" t="s">
        <v>45</v>
      </c>
      <c r="AC277" s="352" t="s">
        <v>110</v>
      </c>
      <c r="AG277" s="78"/>
      <c r="AJ277" s="84" t="s">
        <v>45</v>
      </c>
      <c r="AK277" s="84">
        <v>0</v>
      </c>
      <c r="BB277" s="353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37.5" customHeight="1" x14ac:dyDescent="0.25">
      <c r="A278" s="63" t="s">
        <v>469</v>
      </c>
      <c r="B278" s="63" t="s">
        <v>470</v>
      </c>
      <c r="C278" s="36">
        <v>4301012099</v>
      </c>
      <c r="D278" s="747">
        <v>4680115885691</v>
      </c>
      <c r="E278" s="747"/>
      <c r="F278" s="62">
        <v>1.35</v>
      </c>
      <c r="G278" s="37">
        <v>8</v>
      </c>
      <c r="H278" s="62">
        <v>10.8</v>
      </c>
      <c r="I278" s="62">
        <v>11.234999999999999</v>
      </c>
      <c r="J278" s="37">
        <v>64</v>
      </c>
      <c r="K278" s="37" t="s">
        <v>112</v>
      </c>
      <c r="L278" s="37" t="s">
        <v>45</v>
      </c>
      <c r="M278" s="38" t="s">
        <v>115</v>
      </c>
      <c r="N278" s="38"/>
      <c r="O278" s="37">
        <v>30</v>
      </c>
      <c r="P278" s="8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8" s="749"/>
      <c r="R278" s="749"/>
      <c r="S278" s="749"/>
      <c r="T278" s="750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IFERROR(IF(Y278=0,"",ROUNDUP(Y278/H278,0)*0.01898),"")</f>
        <v/>
      </c>
      <c r="AA278" s="68" t="s">
        <v>45</v>
      </c>
      <c r="AB278" s="69" t="s">
        <v>45</v>
      </c>
      <c r="AC278" s="354" t="s">
        <v>471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472</v>
      </c>
      <c r="B279" s="63" t="s">
        <v>473</v>
      </c>
      <c r="C279" s="36">
        <v>4301012098</v>
      </c>
      <c r="D279" s="747">
        <v>4680115885660</v>
      </c>
      <c r="E279" s="747"/>
      <c r="F279" s="62">
        <v>1.35</v>
      </c>
      <c r="G279" s="37">
        <v>8</v>
      </c>
      <c r="H279" s="62">
        <v>10.8</v>
      </c>
      <c r="I279" s="62">
        <v>11.234999999999999</v>
      </c>
      <c r="J279" s="37">
        <v>64</v>
      </c>
      <c r="K279" s="37" t="s">
        <v>112</v>
      </c>
      <c r="L279" s="37" t="s">
        <v>45</v>
      </c>
      <c r="M279" s="38" t="s">
        <v>115</v>
      </c>
      <c r="N279" s="38"/>
      <c r="O279" s="37">
        <v>35</v>
      </c>
      <c r="P279" s="8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9" s="749"/>
      <c r="R279" s="749"/>
      <c r="S279" s="749"/>
      <c r="T279" s="750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IFERROR(IF(Y279=0,"",ROUNDUP(Y279/H279,0)*0.01898),"")</f>
        <v/>
      </c>
      <c r="AA279" s="68" t="s">
        <v>45</v>
      </c>
      <c r="AB279" s="69" t="s">
        <v>45</v>
      </c>
      <c r="AC279" s="356" t="s">
        <v>474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475</v>
      </c>
      <c r="B280" s="63" t="s">
        <v>476</v>
      </c>
      <c r="C280" s="36">
        <v>4301012176</v>
      </c>
      <c r="D280" s="747">
        <v>4680115886773</v>
      </c>
      <c r="E280" s="747"/>
      <c r="F280" s="62">
        <v>0.9</v>
      </c>
      <c r="G280" s="37">
        <v>10</v>
      </c>
      <c r="H280" s="62">
        <v>9</v>
      </c>
      <c r="I280" s="62">
        <v>9.4350000000000005</v>
      </c>
      <c r="J280" s="37">
        <v>64</v>
      </c>
      <c r="K280" s="37" t="s">
        <v>112</v>
      </c>
      <c r="L280" s="37" t="s">
        <v>45</v>
      </c>
      <c r="M280" s="38" t="s">
        <v>111</v>
      </c>
      <c r="N280" s="38"/>
      <c r="O280" s="37">
        <v>31</v>
      </c>
      <c r="P280" s="891" t="s">
        <v>477</v>
      </c>
      <c r="Q280" s="749"/>
      <c r="R280" s="749"/>
      <c r="S280" s="749"/>
      <c r="T280" s="75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IFERROR(IF(Y280=0,"",ROUNDUP(Y280/H280,0)*0.01898),"")</f>
        <v/>
      </c>
      <c r="AA280" s="68" t="s">
        <v>45</v>
      </c>
      <c r="AB280" s="69" t="s">
        <v>45</v>
      </c>
      <c r="AC280" s="358" t="s">
        <v>478</v>
      </c>
      <c r="AG280" s="78"/>
      <c r="AJ280" s="84" t="s">
        <v>45</v>
      </c>
      <c r="AK280" s="84">
        <v>0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759"/>
      <c r="B281" s="759"/>
      <c r="C281" s="759"/>
      <c r="D281" s="759"/>
      <c r="E281" s="759"/>
      <c r="F281" s="759"/>
      <c r="G281" s="759"/>
      <c r="H281" s="759"/>
      <c r="I281" s="759"/>
      <c r="J281" s="759"/>
      <c r="K281" s="759"/>
      <c r="L281" s="759"/>
      <c r="M281" s="759"/>
      <c r="N281" s="759"/>
      <c r="O281" s="760"/>
      <c r="P281" s="756" t="s">
        <v>40</v>
      </c>
      <c r="Q281" s="757"/>
      <c r="R281" s="757"/>
      <c r="S281" s="757"/>
      <c r="T281" s="757"/>
      <c r="U281" s="757"/>
      <c r="V281" s="758"/>
      <c r="W281" s="42" t="s">
        <v>39</v>
      </c>
      <c r="X281" s="43">
        <f>IFERROR(X277/H277,"0")+IFERROR(X278/H278,"0")+IFERROR(X279/H279,"0")+IFERROR(X280/H280,"0")</f>
        <v>0</v>
      </c>
      <c r="Y281" s="43">
        <f>IFERROR(Y277/H277,"0")+IFERROR(Y278/H278,"0")+IFERROR(Y279/H279,"0")+IFERROR(Y280/H280,"0")</f>
        <v>0</v>
      </c>
      <c r="Z281" s="43">
        <f>IFERROR(IF(Z277="",0,Z277),"0")+IFERROR(IF(Z278="",0,Z278),"0")+IFERROR(IF(Z279="",0,Z279),"0")+IFERROR(IF(Z280="",0,Z280),"0")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759"/>
      <c r="B282" s="759"/>
      <c r="C282" s="759"/>
      <c r="D282" s="759"/>
      <c r="E282" s="759"/>
      <c r="F282" s="759"/>
      <c r="G282" s="759"/>
      <c r="H282" s="759"/>
      <c r="I282" s="759"/>
      <c r="J282" s="759"/>
      <c r="K282" s="759"/>
      <c r="L282" s="759"/>
      <c r="M282" s="759"/>
      <c r="N282" s="759"/>
      <c r="O282" s="760"/>
      <c r="P282" s="756" t="s">
        <v>40</v>
      </c>
      <c r="Q282" s="757"/>
      <c r="R282" s="757"/>
      <c r="S282" s="757"/>
      <c r="T282" s="757"/>
      <c r="U282" s="757"/>
      <c r="V282" s="758"/>
      <c r="W282" s="42" t="s">
        <v>0</v>
      </c>
      <c r="X282" s="43">
        <f>IFERROR(SUM(X277:X280),"0")</f>
        <v>0</v>
      </c>
      <c r="Y282" s="43">
        <f>IFERROR(SUM(Y277:Y280),"0")</f>
        <v>0</v>
      </c>
      <c r="Z282" s="42"/>
      <c r="AA282" s="67"/>
      <c r="AB282" s="67"/>
      <c r="AC282" s="67"/>
    </row>
    <row r="283" spans="1:68" ht="16.5" customHeight="1" x14ac:dyDescent="0.25">
      <c r="A283" s="745" t="s">
        <v>479</v>
      </c>
      <c r="B283" s="745"/>
      <c r="C283" s="745"/>
      <c r="D283" s="745"/>
      <c r="E283" s="745"/>
      <c r="F283" s="745"/>
      <c r="G283" s="745"/>
      <c r="H283" s="745"/>
      <c r="I283" s="745"/>
      <c r="J283" s="745"/>
      <c r="K283" s="745"/>
      <c r="L283" s="745"/>
      <c r="M283" s="745"/>
      <c r="N283" s="745"/>
      <c r="O283" s="745"/>
      <c r="P283" s="745"/>
      <c r="Q283" s="745"/>
      <c r="R283" s="745"/>
      <c r="S283" s="745"/>
      <c r="T283" s="745"/>
      <c r="U283" s="745"/>
      <c r="V283" s="745"/>
      <c r="W283" s="745"/>
      <c r="X283" s="745"/>
      <c r="Y283" s="745"/>
      <c r="Z283" s="745"/>
      <c r="AA283" s="65"/>
      <c r="AB283" s="65"/>
      <c r="AC283" s="79"/>
    </row>
    <row r="284" spans="1:68" ht="14.25" customHeight="1" x14ac:dyDescent="0.25">
      <c r="A284" s="746" t="s">
        <v>76</v>
      </c>
      <c r="B284" s="746"/>
      <c r="C284" s="746"/>
      <c r="D284" s="746"/>
      <c r="E284" s="746"/>
      <c r="F284" s="746"/>
      <c r="G284" s="746"/>
      <c r="H284" s="746"/>
      <c r="I284" s="746"/>
      <c r="J284" s="746"/>
      <c r="K284" s="746"/>
      <c r="L284" s="746"/>
      <c r="M284" s="746"/>
      <c r="N284" s="746"/>
      <c r="O284" s="746"/>
      <c r="P284" s="746"/>
      <c r="Q284" s="746"/>
      <c r="R284" s="746"/>
      <c r="S284" s="746"/>
      <c r="T284" s="746"/>
      <c r="U284" s="746"/>
      <c r="V284" s="746"/>
      <c r="W284" s="746"/>
      <c r="X284" s="746"/>
      <c r="Y284" s="746"/>
      <c r="Z284" s="746"/>
      <c r="AA284" s="66"/>
      <c r="AB284" s="66"/>
      <c r="AC284" s="80"/>
    </row>
    <row r="285" spans="1:68" ht="37.5" customHeight="1" x14ac:dyDescent="0.25">
      <c r="A285" s="63" t="s">
        <v>480</v>
      </c>
      <c r="B285" s="63" t="s">
        <v>481</v>
      </c>
      <c r="C285" s="36">
        <v>4301051940</v>
      </c>
      <c r="D285" s="747">
        <v>4680115881037</v>
      </c>
      <c r="E285" s="747"/>
      <c r="F285" s="62">
        <v>0.84</v>
      </c>
      <c r="G285" s="37">
        <v>4</v>
      </c>
      <c r="H285" s="62">
        <v>3.36</v>
      </c>
      <c r="I285" s="62">
        <v>3.6179999999999999</v>
      </c>
      <c r="J285" s="37">
        <v>132</v>
      </c>
      <c r="K285" s="37" t="s">
        <v>116</v>
      </c>
      <c r="L285" s="37" t="s">
        <v>45</v>
      </c>
      <c r="M285" s="38" t="s">
        <v>140</v>
      </c>
      <c r="N285" s="38"/>
      <c r="O285" s="37">
        <v>40</v>
      </c>
      <c r="P285" s="89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5" s="749"/>
      <c r="R285" s="749"/>
      <c r="S285" s="749"/>
      <c r="T285" s="750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60" t="s">
        <v>482</v>
      </c>
      <c r="AG285" s="78"/>
      <c r="AJ285" s="84" t="s">
        <v>45</v>
      </c>
      <c r="AK285" s="84">
        <v>0</v>
      </c>
      <c r="BB285" s="361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ht="27" customHeight="1" x14ac:dyDescent="0.25">
      <c r="A286" s="63" t="s">
        <v>483</v>
      </c>
      <c r="B286" s="63" t="s">
        <v>484</v>
      </c>
      <c r="C286" s="36">
        <v>4301051893</v>
      </c>
      <c r="D286" s="747">
        <v>4680115886186</v>
      </c>
      <c r="E286" s="747"/>
      <c r="F286" s="62">
        <v>0.3</v>
      </c>
      <c r="G286" s="37">
        <v>6</v>
      </c>
      <c r="H286" s="62">
        <v>1.8</v>
      </c>
      <c r="I286" s="62">
        <v>1.98</v>
      </c>
      <c r="J286" s="37">
        <v>182</v>
      </c>
      <c r="K286" s="37" t="s">
        <v>81</v>
      </c>
      <c r="L286" s="37" t="s">
        <v>45</v>
      </c>
      <c r="M286" s="38" t="s">
        <v>115</v>
      </c>
      <c r="N286" s="38"/>
      <c r="O286" s="37">
        <v>45</v>
      </c>
      <c r="P286" s="8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6" s="749"/>
      <c r="R286" s="749"/>
      <c r="S286" s="749"/>
      <c r="T286" s="750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IFERROR(IF(Y286=0,"",ROUNDUP(Y286/H286,0)*0.00651),"")</f>
        <v/>
      </c>
      <c r="AA286" s="68" t="s">
        <v>45</v>
      </c>
      <c r="AB286" s="69" t="s">
        <v>45</v>
      </c>
      <c r="AC286" s="362" t="s">
        <v>485</v>
      </c>
      <c r="AG286" s="78"/>
      <c r="AJ286" s="84" t="s">
        <v>45</v>
      </c>
      <c r="AK286" s="84">
        <v>0</v>
      </c>
      <c r="BB286" s="363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ht="27" customHeight="1" x14ac:dyDescent="0.25">
      <c r="A287" s="63" t="s">
        <v>486</v>
      </c>
      <c r="B287" s="63" t="s">
        <v>487</v>
      </c>
      <c r="C287" s="36">
        <v>4301051795</v>
      </c>
      <c r="D287" s="747">
        <v>4680115881228</v>
      </c>
      <c r="E287" s="747"/>
      <c r="F287" s="62">
        <v>0.4</v>
      </c>
      <c r="G287" s="37">
        <v>6</v>
      </c>
      <c r="H287" s="62">
        <v>2.4</v>
      </c>
      <c r="I287" s="62">
        <v>2.6520000000000001</v>
      </c>
      <c r="J287" s="37">
        <v>182</v>
      </c>
      <c r="K287" s="37" t="s">
        <v>81</v>
      </c>
      <c r="L287" s="37" t="s">
        <v>45</v>
      </c>
      <c r="M287" s="38" t="s">
        <v>140</v>
      </c>
      <c r="N287" s="38"/>
      <c r="O287" s="37">
        <v>40</v>
      </c>
      <c r="P287" s="89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7" s="749"/>
      <c r="R287" s="749"/>
      <c r="S287" s="749"/>
      <c r="T287" s="750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IFERROR(IF(Y287=0,"",ROUNDUP(Y287/H287,0)*0.00651),"")</f>
        <v/>
      </c>
      <c r="AA287" s="68" t="s">
        <v>45</v>
      </c>
      <c r="AB287" s="69" t="s">
        <v>45</v>
      </c>
      <c r="AC287" s="364" t="s">
        <v>482</v>
      </c>
      <c r="AG287" s="78"/>
      <c r="AJ287" s="84" t="s">
        <v>45</v>
      </c>
      <c r="AK287" s="84">
        <v>0</v>
      </c>
      <c r="BB287" s="365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ht="37.5" customHeight="1" x14ac:dyDescent="0.25">
      <c r="A288" s="63" t="s">
        <v>488</v>
      </c>
      <c r="B288" s="63" t="s">
        <v>489</v>
      </c>
      <c r="C288" s="36">
        <v>4301051388</v>
      </c>
      <c r="D288" s="747">
        <v>4680115881211</v>
      </c>
      <c r="E288" s="747"/>
      <c r="F288" s="62">
        <v>0.4</v>
      </c>
      <c r="G288" s="37">
        <v>6</v>
      </c>
      <c r="H288" s="62">
        <v>2.4</v>
      </c>
      <c r="I288" s="62">
        <v>2.58</v>
      </c>
      <c r="J288" s="37">
        <v>182</v>
      </c>
      <c r="K288" s="37" t="s">
        <v>81</v>
      </c>
      <c r="L288" s="37" t="s">
        <v>45</v>
      </c>
      <c r="M288" s="38" t="s">
        <v>115</v>
      </c>
      <c r="N288" s="38"/>
      <c r="O288" s="37">
        <v>45</v>
      </c>
      <c r="P288" s="8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8" s="749"/>
      <c r="R288" s="749"/>
      <c r="S288" s="749"/>
      <c r="T288" s="750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IFERROR(IF(Y288=0,"",ROUNDUP(Y288/H288,0)*0.00651),"")</f>
        <v/>
      </c>
      <c r="AA288" s="68" t="s">
        <v>45</v>
      </c>
      <c r="AB288" s="69" t="s">
        <v>45</v>
      </c>
      <c r="AC288" s="366" t="s">
        <v>490</v>
      </c>
      <c r="AG288" s="78"/>
      <c r="AJ288" s="84" t="s">
        <v>45</v>
      </c>
      <c r="AK288" s="84">
        <v>0</v>
      </c>
      <c r="BB288" s="367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491</v>
      </c>
      <c r="B289" s="63" t="s">
        <v>492</v>
      </c>
      <c r="C289" s="36">
        <v>4301051386</v>
      </c>
      <c r="D289" s="747">
        <v>4680115881020</v>
      </c>
      <c r="E289" s="747"/>
      <c r="F289" s="62">
        <v>0.84</v>
      </c>
      <c r="G289" s="37">
        <v>4</v>
      </c>
      <c r="H289" s="62">
        <v>3.36</v>
      </c>
      <c r="I289" s="62">
        <v>3.57</v>
      </c>
      <c r="J289" s="37">
        <v>132</v>
      </c>
      <c r="K289" s="37" t="s">
        <v>116</v>
      </c>
      <c r="L289" s="37" t="s">
        <v>45</v>
      </c>
      <c r="M289" s="38" t="s">
        <v>115</v>
      </c>
      <c r="N289" s="38"/>
      <c r="O289" s="37">
        <v>45</v>
      </c>
      <c r="P289" s="89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9" s="749"/>
      <c r="R289" s="749"/>
      <c r="S289" s="749"/>
      <c r="T289" s="75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68" t="s">
        <v>485</v>
      </c>
      <c r="AG289" s="78"/>
      <c r="AJ289" s="84" t="s">
        <v>45</v>
      </c>
      <c r="AK289" s="84">
        <v>0</v>
      </c>
      <c r="BB289" s="369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759"/>
      <c r="B290" s="759"/>
      <c r="C290" s="759"/>
      <c r="D290" s="759"/>
      <c r="E290" s="759"/>
      <c r="F290" s="759"/>
      <c r="G290" s="759"/>
      <c r="H290" s="759"/>
      <c r="I290" s="759"/>
      <c r="J290" s="759"/>
      <c r="K290" s="759"/>
      <c r="L290" s="759"/>
      <c r="M290" s="759"/>
      <c r="N290" s="759"/>
      <c r="O290" s="760"/>
      <c r="P290" s="756" t="s">
        <v>40</v>
      </c>
      <c r="Q290" s="757"/>
      <c r="R290" s="757"/>
      <c r="S290" s="757"/>
      <c r="T290" s="757"/>
      <c r="U290" s="757"/>
      <c r="V290" s="758"/>
      <c r="W290" s="42" t="s">
        <v>39</v>
      </c>
      <c r="X290" s="43">
        <f>IFERROR(X285/H285,"0")+IFERROR(X286/H286,"0")+IFERROR(X287/H287,"0")+IFERROR(X288/H288,"0")+IFERROR(X289/H289,"0")</f>
        <v>0</v>
      </c>
      <c r="Y290" s="43">
        <f>IFERROR(Y285/H285,"0")+IFERROR(Y286/H286,"0")+IFERROR(Y287/H287,"0")+IFERROR(Y288/H288,"0")+IFERROR(Y289/H289,"0")</f>
        <v>0</v>
      </c>
      <c r="Z290" s="43">
        <f>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759"/>
      <c r="B291" s="759"/>
      <c r="C291" s="759"/>
      <c r="D291" s="759"/>
      <c r="E291" s="759"/>
      <c r="F291" s="759"/>
      <c r="G291" s="759"/>
      <c r="H291" s="759"/>
      <c r="I291" s="759"/>
      <c r="J291" s="759"/>
      <c r="K291" s="759"/>
      <c r="L291" s="759"/>
      <c r="M291" s="759"/>
      <c r="N291" s="759"/>
      <c r="O291" s="760"/>
      <c r="P291" s="756" t="s">
        <v>40</v>
      </c>
      <c r="Q291" s="757"/>
      <c r="R291" s="757"/>
      <c r="S291" s="757"/>
      <c r="T291" s="757"/>
      <c r="U291" s="757"/>
      <c r="V291" s="758"/>
      <c r="W291" s="42" t="s">
        <v>0</v>
      </c>
      <c r="X291" s="43">
        <f>IFERROR(SUM(X285:X289),"0")</f>
        <v>0</v>
      </c>
      <c r="Y291" s="43">
        <f>IFERROR(SUM(Y285:Y289),"0")</f>
        <v>0</v>
      </c>
      <c r="Z291" s="42"/>
      <c r="AA291" s="67"/>
      <c r="AB291" s="67"/>
      <c r="AC291" s="67"/>
    </row>
    <row r="292" spans="1:68" ht="16.5" customHeight="1" x14ac:dyDescent="0.25">
      <c r="A292" s="745" t="s">
        <v>493</v>
      </c>
      <c r="B292" s="745"/>
      <c r="C292" s="745"/>
      <c r="D292" s="745"/>
      <c r="E292" s="745"/>
      <c r="F292" s="745"/>
      <c r="G292" s="745"/>
      <c r="H292" s="745"/>
      <c r="I292" s="745"/>
      <c r="J292" s="745"/>
      <c r="K292" s="745"/>
      <c r="L292" s="745"/>
      <c r="M292" s="745"/>
      <c r="N292" s="745"/>
      <c r="O292" s="745"/>
      <c r="P292" s="745"/>
      <c r="Q292" s="745"/>
      <c r="R292" s="745"/>
      <c r="S292" s="745"/>
      <c r="T292" s="745"/>
      <c r="U292" s="745"/>
      <c r="V292" s="745"/>
      <c r="W292" s="745"/>
      <c r="X292" s="745"/>
      <c r="Y292" s="745"/>
      <c r="Z292" s="745"/>
      <c r="AA292" s="65"/>
      <c r="AB292" s="65"/>
      <c r="AC292" s="79"/>
    </row>
    <row r="293" spans="1:68" ht="14.25" customHeight="1" x14ac:dyDescent="0.25">
      <c r="A293" s="746" t="s">
        <v>107</v>
      </c>
      <c r="B293" s="746"/>
      <c r="C293" s="746"/>
      <c r="D293" s="746"/>
      <c r="E293" s="746"/>
      <c r="F293" s="746"/>
      <c r="G293" s="746"/>
      <c r="H293" s="746"/>
      <c r="I293" s="746"/>
      <c r="J293" s="746"/>
      <c r="K293" s="746"/>
      <c r="L293" s="746"/>
      <c r="M293" s="746"/>
      <c r="N293" s="746"/>
      <c r="O293" s="746"/>
      <c r="P293" s="746"/>
      <c r="Q293" s="746"/>
      <c r="R293" s="746"/>
      <c r="S293" s="746"/>
      <c r="T293" s="746"/>
      <c r="U293" s="746"/>
      <c r="V293" s="746"/>
      <c r="W293" s="746"/>
      <c r="X293" s="746"/>
      <c r="Y293" s="746"/>
      <c r="Z293" s="746"/>
      <c r="AA293" s="66"/>
      <c r="AB293" s="66"/>
      <c r="AC293" s="80"/>
    </row>
    <row r="294" spans="1:68" ht="27" customHeight="1" x14ac:dyDescent="0.25">
      <c r="A294" s="63" t="s">
        <v>494</v>
      </c>
      <c r="B294" s="63" t="s">
        <v>495</v>
      </c>
      <c r="C294" s="36">
        <v>4301011306</v>
      </c>
      <c r="D294" s="747">
        <v>4607091389296</v>
      </c>
      <c r="E294" s="747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116</v>
      </c>
      <c r="L294" s="37" t="s">
        <v>45</v>
      </c>
      <c r="M294" s="38" t="s">
        <v>115</v>
      </c>
      <c r="N294" s="38"/>
      <c r="O294" s="37">
        <v>45</v>
      </c>
      <c r="P294" s="89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4" s="749"/>
      <c r="R294" s="749"/>
      <c r="S294" s="749"/>
      <c r="T294" s="750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70" t="s">
        <v>496</v>
      </c>
      <c r="AG294" s="78"/>
      <c r="AJ294" s="84" t="s">
        <v>45</v>
      </c>
      <c r="AK294" s="84">
        <v>0</v>
      </c>
      <c r="BB294" s="371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9"/>
      <c r="B295" s="759"/>
      <c r="C295" s="759"/>
      <c r="D295" s="759"/>
      <c r="E295" s="759"/>
      <c r="F295" s="759"/>
      <c r="G295" s="759"/>
      <c r="H295" s="759"/>
      <c r="I295" s="759"/>
      <c r="J295" s="759"/>
      <c r="K295" s="759"/>
      <c r="L295" s="759"/>
      <c r="M295" s="759"/>
      <c r="N295" s="759"/>
      <c r="O295" s="760"/>
      <c r="P295" s="756" t="s">
        <v>40</v>
      </c>
      <c r="Q295" s="757"/>
      <c r="R295" s="757"/>
      <c r="S295" s="757"/>
      <c r="T295" s="757"/>
      <c r="U295" s="757"/>
      <c r="V295" s="75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9"/>
      <c r="B296" s="759"/>
      <c r="C296" s="759"/>
      <c r="D296" s="759"/>
      <c r="E296" s="759"/>
      <c r="F296" s="759"/>
      <c r="G296" s="759"/>
      <c r="H296" s="759"/>
      <c r="I296" s="759"/>
      <c r="J296" s="759"/>
      <c r="K296" s="759"/>
      <c r="L296" s="759"/>
      <c r="M296" s="759"/>
      <c r="N296" s="759"/>
      <c r="O296" s="760"/>
      <c r="P296" s="756" t="s">
        <v>40</v>
      </c>
      <c r="Q296" s="757"/>
      <c r="R296" s="757"/>
      <c r="S296" s="757"/>
      <c r="T296" s="757"/>
      <c r="U296" s="757"/>
      <c r="V296" s="75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4.25" customHeight="1" x14ac:dyDescent="0.25">
      <c r="A297" s="746" t="s">
        <v>154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66"/>
      <c r="AB297" s="66"/>
      <c r="AC297" s="80"/>
    </row>
    <row r="298" spans="1:68" ht="27" customHeight="1" x14ac:dyDescent="0.25">
      <c r="A298" s="63" t="s">
        <v>497</v>
      </c>
      <c r="B298" s="63" t="s">
        <v>498</v>
      </c>
      <c r="C298" s="36">
        <v>4301031307</v>
      </c>
      <c r="D298" s="747">
        <v>4680115880344</v>
      </c>
      <c r="E298" s="747"/>
      <c r="F298" s="62">
        <v>0.28000000000000003</v>
      </c>
      <c r="G298" s="37">
        <v>6</v>
      </c>
      <c r="H298" s="62">
        <v>1.68</v>
      </c>
      <c r="I298" s="62">
        <v>1.78</v>
      </c>
      <c r="J298" s="37">
        <v>234</v>
      </c>
      <c r="K298" s="37" t="s">
        <v>158</v>
      </c>
      <c r="L298" s="37" t="s">
        <v>45</v>
      </c>
      <c r="M298" s="38" t="s">
        <v>80</v>
      </c>
      <c r="N298" s="38"/>
      <c r="O298" s="37">
        <v>40</v>
      </c>
      <c r="P298" s="8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8" s="749"/>
      <c r="R298" s="749"/>
      <c r="S298" s="749"/>
      <c r="T298" s="750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72" t="s">
        <v>499</v>
      </c>
      <c r="AG298" s="78"/>
      <c r="AJ298" s="84" t="s">
        <v>45</v>
      </c>
      <c r="AK298" s="84">
        <v>0</v>
      </c>
      <c r="BB298" s="373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x14ac:dyDescent="0.2">
      <c r="A299" s="759"/>
      <c r="B299" s="759"/>
      <c r="C299" s="759"/>
      <c r="D299" s="759"/>
      <c r="E299" s="759"/>
      <c r="F299" s="759"/>
      <c r="G299" s="759"/>
      <c r="H299" s="759"/>
      <c r="I299" s="759"/>
      <c r="J299" s="759"/>
      <c r="K299" s="759"/>
      <c r="L299" s="759"/>
      <c r="M299" s="759"/>
      <c r="N299" s="759"/>
      <c r="O299" s="760"/>
      <c r="P299" s="756" t="s">
        <v>40</v>
      </c>
      <c r="Q299" s="757"/>
      <c r="R299" s="757"/>
      <c r="S299" s="757"/>
      <c r="T299" s="757"/>
      <c r="U299" s="757"/>
      <c r="V299" s="758"/>
      <c r="W299" s="42" t="s">
        <v>39</v>
      </c>
      <c r="X299" s="43">
        <f>IFERROR(X298/H298,"0")</f>
        <v>0</v>
      </c>
      <c r="Y299" s="43">
        <f>IFERROR(Y298/H298,"0")</f>
        <v>0</v>
      </c>
      <c r="Z299" s="43">
        <f>IFERROR(IF(Z298="",0,Z298),"0")</f>
        <v>0</v>
      </c>
      <c r="AA299" s="67"/>
      <c r="AB299" s="67"/>
      <c r="AC299" s="67"/>
    </row>
    <row r="300" spans="1:68" x14ac:dyDescent="0.2">
      <c r="A300" s="759"/>
      <c r="B300" s="759"/>
      <c r="C300" s="759"/>
      <c r="D300" s="759"/>
      <c r="E300" s="759"/>
      <c r="F300" s="759"/>
      <c r="G300" s="759"/>
      <c r="H300" s="759"/>
      <c r="I300" s="759"/>
      <c r="J300" s="759"/>
      <c r="K300" s="759"/>
      <c r="L300" s="759"/>
      <c r="M300" s="759"/>
      <c r="N300" s="759"/>
      <c r="O300" s="760"/>
      <c r="P300" s="756" t="s">
        <v>40</v>
      </c>
      <c r="Q300" s="757"/>
      <c r="R300" s="757"/>
      <c r="S300" s="757"/>
      <c r="T300" s="757"/>
      <c r="U300" s="757"/>
      <c r="V300" s="758"/>
      <c r="W300" s="42" t="s">
        <v>0</v>
      </c>
      <c r="X300" s="43">
        <f>IFERROR(SUM(X298:X298),"0")</f>
        <v>0</v>
      </c>
      <c r="Y300" s="43">
        <f>IFERROR(SUM(Y298:Y298),"0")</f>
        <v>0</v>
      </c>
      <c r="Z300" s="42"/>
      <c r="AA300" s="67"/>
      <c r="AB300" s="67"/>
      <c r="AC300" s="67"/>
    </row>
    <row r="301" spans="1:68" ht="14.25" customHeight="1" x14ac:dyDescent="0.25">
      <c r="A301" s="746" t="s">
        <v>76</v>
      </c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6"/>
      <c r="P301" s="746"/>
      <c r="Q301" s="746"/>
      <c r="R301" s="746"/>
      <c r="S301" s="746"/>
      <c r="T301" s="746"/>
      <c r="U301" s="746"/>
      <c r="V301" s="746"/>
      <c r="W301" s="746"/>
      <c r="X301" s="746"/>
      <c r="Y301" s="746"/>
      <c r="Z301" s="746"/>
      <c r="AA301" s="66"/>
      <c r="AB301" s="66"/>
      <c r="AC301" s="80"/>
    </row>
    <row r="302" spans="1:68" ht="27" customHeight="1" x14ac:dyDescent="0.25">
      <c r="A302" s="63" t="s">
        <v>500</v>
      </c>
      <c r="B302" s="63" t="s">
        <v>501</v>
      </c>
      <c r="C302" s="36">
        <v>4301051782</v>
      </c>
      <c r="D302" s="747">
        <v>4680115884618</v>
      </c>
      <c r="E302" s="747"/>
      <c r="F302" s="62">
        <v>0.6</v>
      </c>
      <c r="G302" s="37">
        <v>6</v>
      </c>
      <c r="H302" s="62">
        <v>3.6</v>
      </c>
      <c r="I302" s="62">
        <v>3.81</v>
      </c>
      <c r="J302" s="37">
        <v>132</v>
      </c>
      <c r="K302" s="37" t="s">
        <v>116</v>
      </c>
      <c r="L302" s="37" t="s">
        <v>45</v>
      </c>
      <c r="M302" s="38" t="s">
        <v>115</v>
      </c>
      <c r="N302" s="38"/>
      <c r="O302" s="37">
        <v>45</v>
      </c>
      <c r="P302" s="89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2" s="749"/>
      <c r="R302" s="749"/>
      <c r="S302" s="749"/>
      <c r="T302" s="750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74" t="s">
        <v>502</v>
      </c>
      <c r="AG302" s="78"/>
      <c r="AJ302" s="84" t="s">
        <v>45</v>
      </c>
      <c r="AK302" s="84">
        <v>0</v>
      </c>
      <c r="BB302" s="375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759"/>
      <c r="B303" s="759"/>
      <c r="C303" s="759"/>
      <c r="D303" s="759"/>
      <c r="E303" s="759"/>
      <c r="F303" s="759"/>
      <c r="G303" s="759"/>
      <c r="H303" s="759"/>
      <c r="I303" s="759"/>
      <c r="J303" s="759"/>
      <c r="K303" s="759"/>
      <c r="L303" s="759"/>
      <c r="M303" s="759"/>
      <c r="N303" s="759"/>
      <c r="O303" s="760"/>
      <c r="P303" s="756" t="s">
        <v>40</v>
      </c>
      <c r="Q303" s="757"/>
      <c r="R303" s="757"/>
      <c r="S303" s="757"/>
      <c r="T303" s="757"/>
      <c r="U303" s="757"/>
      <c r="V303" s="758"/>
      <c r="W303" s="42" t="s">
        <v>39</v>
      </c>
      <c r="X303" s="43">
        <f>IFERROR(X302/H302,"0")</f>
        <v>0</v>
      </c>
      <c r="Y303" s="43">
        <f>IFERROR(Y302/H302,"0")</f>
        <v>0</v>
      </c>
      <c r="Z303" s="43">
        <f>IFERROR(IF(Z302="",0,Z302),"0")</f>
        <v>0</v>
      </c>
      <c r="AA303" s="67"/>
      <c r="AB303" s="67"/>
      <c r="AC303" s="67"/>
    </row>
    <row r="304" spans="1:68" x14ac:dyDescent="0.2">
      <c r="A304" s="759"/>
      <c r="B304" s="759"/>
      <c r="C304" s="759"/>
      <c r="D304" s="759"/>
      <c r="E304" s="759"/>
      <c r="F304" s="759"/>
      <c r="G304" s="759"/>
      <c r="H304" s="759"/>
      <c r="I304" s="759"/>
      <c r="J304" s="759"/>
      <c r="K304" s="759"/>
      <c r="L304" s="759"/>
      <c r="M304" s="759"/>
      <c r="N304" s="759"/>
      <c r="O304" s="760"/>
      <c r="P304" s="756" t="s">
        <v>40</v>
      </c>
      <c r="Q304" s="757"/>
      <c r="R304" s="757"/>
      <c r="S304" s="757"/>
      <c r="T304" s="757"/>
      <c r="U304" s="757"/>
      <c r="V304" s="758"/>
      <c r="W304" s="42" t="s">
        <v>0</v>
      </c>
      <c r="X304" s="43">
        <f>IFERROR(SUM(X302:X302),"0")</f>
        <v>0</v>
      </c>
      <c r="Y304" s="43">
        <f>IFERROR(SUM(Y302:Y302),"0")</f>
        <v>0</v>
      </c>
      <c r="Z304" s="42"/>
      <c r="AA304" s="67"/>
      <c r="AB304" s="67"/>
      <c r="AC304" s="67"/>
    </row>
    <row r="305" spans="1:68" ht="16.5" customHeight="1" x14ac:dyDescent="0.25">
      <c r="A305" s="745" t="s">
        <v>503</v>
      </c>
      <c r="B305" s="745"/>
      <c r="C305" s="745"/>
      <c r="D305" s="745"/>
      <c r="E305" s="745"/>
      <c r="F305" s="745"/>
      <c r="G305" s="745"/>
      <c r="H305" s="745"/>
      <c r="I305" s="745"/>
      <c r="J305" s="745"/>
      <c r="K305" s="745"/>
      <c r="L305" s="745"/>
      <c r="M305" s="745"/>
      <c r="N305" s="745"/>
      <c r="O305" s="745"/>
      <c r="P305" s="745"/>
      <c r="Q305" s="745"/>
      <c r="R305" s="745"/>
      <c r="S305" s="745"/>
      <c r="T305" s="745"/>
      <c r="U305" s="745"/>
      <c r="V305" s="745"/>
      <c r="W305" s="745"/>
      <c r="X305" s="745"/>
      <c r="Y305" s="745"/>
      <c r="Z305" s="745"/>
      <c r="AA305" s="65"/>
      <c r="AB305" s="65"/>
      <c r="AC305" s="79"/>
    </row>
    <row r="306" spans="1:68" ht="14.25" customHeight="1" x14ac:dyDescent="0.25">
      <c r="A306" s="746" t="s">
        <v>76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66"/>
      <c r="AB306" s="66"/>
      <c r="AC306" s="80"/>
    </row>
    <row r="307" spans="1:68" ht="27" customHeight="1" x14ac:dyDescent="0.25">
      <c r="A307" s="63" t="s">
        <v>504</v>
      </c>
      <c r="B307" s="63" t="s">
        <v>505</v>
      </c>
      <c r="C307" s="36">
        <v>4301051277</v>
      </c>
      <c r="D307" s="747">
        <v>4680115880511</v>
      </c>
      <c r="E307" s="747"/>
      <c r="F307" s="62">
        <v>0.33</v>
      </c>
      <c r="G307" s="37">
        <v>6</v>
      </c>
      <c r="H307" s="62">
        <v>1.98</v>
      </c>
      <c r="I307" s="62">
        <v>2.16</v>
      </c>
      <c r="J307" s="37">
        <v>182</v>
      </c>
      <c r="K307" s="37" t="s">
        <v>81</v>
      </c>
      <c r="L307" s="37" t="s">
        <v>45</v>
      </c>
      <c r="M307" s="38" t="s">
        <v>115</v>
      </c>
      <c r="N307" s="38"/>
      <c r="O307" s="37">
        <v>40</v>
      </c>
      <c r="P307" s="90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7" s="749"/>
      <c r="R307" s="749"/>
      <c r="S307" s="749"/>
      <c r="T307" s="750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506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759"/>
      <c r="B308" s="759"/>
      <c r="C308" s="759"/>
      <c r="D308" s="759"/>
      <c r="E308" s="759"/>
      <c r="F308" s="759"/>
      <c r="G308" s="759"/>
      <c r="H308" s="759"/>
      <c r="I308" s="759"/>
      <c r="J308" s="759"/>
      <c r="K308" s="759"/>
      <c r="L308" s="759"/>
      <c r="M308" s="759"/>
      <c r="N308" s="759"/>
      <c r="O308" s="760"/>
      <c r="P308" s="756" t="s">
        <v>40</v>
      </c>
      <c r="Q308" s="757"/>
      <c r="R308" s="757"/>
      <c r="S308" s="757"/>
      <c r="T308" s="757"/>
      <c r="U308" s="757"/>
      <c r="V308" s="758"/>
      <c r="W308" s="42" t="s">
        <v>39</v>
      </c>
      <c r="X308" s="43">
        <f>IFERROR(X307/H307,"0")</f>
        <v>0</v>
      </c>
      <c r="Y308" s="43">
        <f>IFERROR(Y307/H307,"0")</f>
        <v>0</v>
      </c>
      <c r="Z308" s="43">
        <f>IFERROR(IF(Z307="",0,Z307),"0")</f>
        <v>0</v>
      </c>
      <c r="AA308" s="67"/>
      <c r="AB308" s="67"/>
      <c r="AC308" s="67"/>
    </row>
    <row r="309" spans="1:68" x14ac:dyDescent="0.2">
      <c r="A309" s="759"/>
      <c r="B309" s="759"/>
      <c r="C309" s="759"/>
      <c r="D309" s="759"/>
      <c r="E309" s="759"/>
      <c r="F309" s="759"/>
      <c r="G309" s="759"/>
      <c r="H309" s="759"/>
      <c r="I309" s="759"/>
      <c r="J309" s="759"/>
      <c r="K309" s="759"/>
      <c r="L309" s="759"/>
      <c r="M309" s="759"/>
      <c r="N309" s="759"/>
      <c r="O309" s="760"/>
      <c r="P309" s="756" t="s">
        <v>40</v>
      </c>
      <c r="Q309" s="757"/>
      <c r="R309" s="757"/>
      <c r="S309" s="757"/>
      <c r="T309" s="757"/>
      <c r="U309" s="757"/>
      <c r="V309" s="758"/>
      <c r="W309" s="42" t="s">
        <v>0</v>
      </c>
      <c r="X309" s="43">
        <f>IFERROR(SUM(X307:X307),"0")</f>
        <v>0</v>
      </c>
      <c r="Y309" s="43">
        <f>IFERROR(SUM(Y307:Y307),"0")</f>
        <v>0</v>
      </c>
      <c r="Z309" s="42"/>
      <c r="AA309" s="67"/>
      <c r="AB309" s="67"/>
      <c r="AC309" s="67"/>
    </row>
    <row r="310" spans="1:68" ht="16.5" customHeight="1" x14ac:dyDescent="0.25">
      <c r="A310" s="745" t="s">
        <v>507</v>
      </c>
      <c r="B310" s="745"/>
      <c r="C310" s="745"/>
      <c r="D310" s="745"/>
      <c r="E310" s="745"/>
      <c r="F310" s="745"/>
      <c r="G310" s="745"/>
      <c r="H310" s="745"/>
      <c r="I310" s="745"/>
      <c r="J310" s="745"/>
      <c r="K310" s="745"/>
      <c r="L310" s="745"/>
      <c r="M310" s="745"/>
      <c r="N310" s="745"/>
      <c r="O310" s="745"/>
      <c r="P310" s="745"/>
      <c r="Q310" s="745"/>
      <c r="R310" s="745"/>
      <c r="S310" s="745"/>
      <c r="T310" s="745"/>
      <c r="U310" s="745"/>
      <c r="V310" s="745"/>
      <c r="W310" s="745"/>
      <c r="X310" s="745"/>
      <c r="Y310" s="745"/>
      <c r="Z310" s="745"/>
      <c r="AA310" s="65"/>
      <c r="AB310" s="65"/>
      <c r="AC310" s="79"/>
    </row>
    <row r="311" spans="1:68" ht="14.25" customHeight="1" x14ac:dyDescent="0.25">
      <c r="A311" s="746" t="s">
        <v>107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66"/>
      <c r="AB311" s="66"/>
      <c r="AC311" s="80"/>
    </row>
    <row r="312" spans="1:68" ht="27" customHeight="1" x14ac:dyDescent="0.25">
      <c r="A312" s="63" t="s">
        <v>508</v>
      </c>
      <c r="B312" s="63" t="s">
        <v>509</v>
      </c>
      <c r="C312" s="36">
        <v>4301011594</v>
      </c>
      <c r="D312" s="747">
        <v>4680115883413</v>
      </c>
      <c r="E312" s="747"/>
      <c r="F312" s="62">
        <v>0.37</v>
      </c>
      <c r="G312" s="37">
        <v>10</v>
      </c>
      <c r="H312" s="62">
        <v>3.7</v>
      </c>
      <c r="I312" s="62">
        <v>3.91</v>
      </c>
      <c r="J312" s="37">
        <v>132</v>
      </c>
      <c r="K312" s="37" t="s">
        <v>116</v>
      </c>
      <c r="L312" s="37" t="s">
        <v>45</v>
      </c>
      <c r="M312" s="38" t="s">
        <v>111</v>
      </c>
      <c r="N312" s="38"/>
      <c r="O312" s="37">
        <v>55</v>
      </c>
      <c r="P312" s="90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12" s="749"/>
      <c r="R312" s="749"/>
      <c r="S312" s="749"/>
      <c r="T312" s="750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IFERROR(IF(Y312=0,"",ROUNDUP(Y312/H312,0)*0.00902),"")</f>
        <v/>
      </c>
      <c r="AA312" s="68" t="s">
        <v>45</v>
      </c>
      <c r="AB312" s="69" t="s">
        <v>45</v>
      </c>
      <c r="AC312" s="378" t="s">
        <v>465</v>
      </c>
      <c r="AG312" s="78"/>
      <c r="AJ312" s="84" t="s">
        <v>45</v>
      </c>
      <c r="AK312" s="84">
        <v>0</v>
      </c>
      <c r="BB312" s="379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759"/>
      <c r="B313" s="759"/>
      <c r="C313" s="759"/>
      <c r="D313" s="759"/>
      <c r="E313" s="759"/>
      <c r="F313" s="759"/>
      <c r="G313" s="759"/>
      <c r="H313" s="759"/>
      <c r="I313" s="759"/>
      <c r="J313" s="759"/>
      <c r="K313" s="759"/>
      <c r="L313" s="759"/>
      <c r="M313" s="759"/>
      <c r="N313" s="759"/>
      <c r="O313" s="760"/>
      <c r="P313" s="756" t="s">
        <v>40</v>
      </c>
      <c r="Q313" s="757"/>
      <c r="R313" s="757"/>
      <c r="S313" s="757"/>
      <c r="T313" s="757"/>
      <c r="U313" s="757"/>
      <c r="V313" s="758"/>
      <c r="W313" s="42" t="s">
        <v>39</v>
      </c>
      <c r="X313" s="43">
        <f>IFERROR(X312/H312,"0")</f>
        <v>0</v>
      </c>
      <c r="Y313" s="43">
        <f>IFERROR(Y312/H312,"0")</f>
        <v>0</v>
      </c>
      <c r="Z313" s="43">
        <f>IFERROR(IF(Z312="",0,Z312),"0")</f>
        <v>0</v>
      </c>
      <c r="AA313" s="67"/>
      <c r="AB313" s="67"/>
      <c r="AC313" s="67"/>
    </row>
    <row r="314" spans="1:68" x14ac:dyDescent="0.2">
      <c r="A314" s="759"/>
      <c r="B314" s="759"/>
      <c r="C314" s="759"/>
      <c r="D314" s="759"/>
      <c r="E314" s="759"/>
      <c r="F314" s="759"/>
      <c r="G314" s="759"/>
      <c r="H314" s="759"/>
      <c r="I314" s="759"/>
      <c r="J314" s="759"/>
      <c r="K314" s="759"/>
      <c r="L314" s="759"/>
      <c r="M314" s="759"/>
      <c r="N314" s="759"/>
      <c r="O314" s="760"/>
      <c r="P314" s="756" t="s">
        <v>40</v>
      </c>
      <c r="Q314" s="757"/>
      <c r="R314" s="757"/>
      <c r="S314" s="757"/>
      <c r="T314" s="757"/>
      <c r="U314" s="757"/>
      <c r="V314" s="758"/>
      <c r="W314" s="42" t="s">
        <v>0</v>
      </c>
      <c r="X314" s="43">
        <f>IFERROR(SUM(X312:X312),"0")</f>
        <v>0</v>
      </c>
      <c r="Y314" s="43">
        <f>IFERROR(SUM(Y312:Y312),"0")</f>
        <v>0</v>
      </c>
      <c r="Z314" s="42"/>
      <c r="AA314" s="67"/>
      <c r="AB314" s="67"/>
      <c r="AC314" s="67"/>
    </row>
    <row r="315" spans="1:68" ht="14.25" customHeight="1" x14ac:dyDescent="0.25">
      <c r="A315" s="746" t="s">
        <v>154</v>
      </c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6"/>
      <c r="P315" s="746"/>
      <c r="Q315" s="746"/>
      <c r="R315" s="746"/>
      <c r="S315" s="746"/>
      <c r="T315" s="746"/>
      <c r="U315" s="746"/>
      <c r="V315" s="746"/>
      <c r="W315" s="746"/>
      <c r="X315" s="746"/>
      <c r="Y315" s="746"/>
      <c r="Z315" s="746"/>
      <c r="AA315" s="66"/>
      <c r="AB315" s="66"/>
      <c r="AC315" s="80"/>
    </row>
    <row r="316" spans="1:68" ht="27" customHeight="1" x14ac:dyDescent="0.25">
      <c r="A316" s="63" t="s">
        <v>510</v>
      </c>
      <c r="B316" s="63" t="s">
        <v>511</v>
      </c>
      <c r="C316" s="36">
        <v>4301031305</v>
      </c>
      <c r="D316" s="747">
        <v>4607091389845</v>
      </c>
      <c r="E316" s="747"/>
      <c r="F316" s="62">
        <v>0.35</v>
      </c>
      <c r="G316" s="37">
        <v>6</v>
      </c>
      <c r="H316" s="62">
        <v>2.1</v>
      </c>
      <c r="I316" s="62">
        <v>2.2000000000000002</v>
      </c>
      <c r="J316" s="37">
        <v>234</v>
      </c>
      <c r="K316" s="37" t="s">
        <v>158</v>
      </c>
      <c r="L316" s="37" t="s">
        <v>45</v>
      </c>
      <c r="M316" s="38" t="s">
        <v>80</v>
      </c>
      <c r="N316" s="38"/>
      <c r="O316" s="37">
        <v>40</v>
      </c>
      <c r="P316" s="90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6" s="749"/>
      <c r="R316" s="749"/>
      <c r="S316" s="749"/>
      <c r="T316" s="75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380" t="s">
        <v>512</v>
      </c>
      <c r="AG316" s="78"/>
      <c r="AJ316" s="84" t="s">
        <v>45</v>
      </c>
      <c r="AK316" s="84">
        <v>0</v>
      </c>
      <c r="BB316" s="381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37.5" customHeight="1" x14ac:dyDescent="0.25">
      <c r="A317" s="63" t="s">
        <v>513</v>
      </c>
      <c r="B317" s="63" t="s">
        <v>514</v>
      </c>
      <c r="C317" s="36">
        <v>4301031306</v>
      </c>
      <c r="D317" s="747">
        <v>4680115882881</v>
      </c>
      <c r="E317" s="747"/>
      <c r="F317" s="62">
        <v>0.28000000000000003</v>
      </c>
      <c r="G317" s="37">
        <v>6</v>
      </c>
      <c r="H317" s="62">
        <v>1.68</v>
      </c>
      <c r="I317" s="62">
        <v>1.81</v>
      </c>
      <c r="J317" s="37">
        <v>234</v>
      </c>
      <c r="K317" s="37" t="s">
        <v>158</v>
      </c>
      <c r="L317" s="37" t="s">
        <v>45</v>
      </c>
      <c r="M317" s="38" t="s">
        <v>80</v>
      </c>
      <c r="N317" s="38"/>
      <c r="O317" s="37">
        <v>40</v>
      </c>
      <c r="P317" s="90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7" s="749"/>
      <c r="R317" s="749"/>
      <c r="S317" s="749"/>
      <c r="T317" s="75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382" t="s">
        <v>512</v>
      </c>
      <c r="AG317" s="78"/>
      <c r="AJ317" s="84" t="s">
        <v>45</v>
      </c>
      <c r="AK317" s="84">
        <v>0</v>
      </c>
      <c r="BB317" s="383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759"/>
      <c r="B318" s="759"/>
      <c r="C318" s="759"/>
      <c r="D318" s="759"/>
      <c r="E318" s="759"/>
      <c r="F318" s="759"/>
      <c r="G318" s="759"/>
      <c r="H318" s="759"/>
      <c r="I318" s="759"/>
      <c r="J318" s="759"/>
      <c r="K318" s="759"/>
      <c r="L318" s="759"/>
      <c r="M318" s="759"/>
      <c r="N318" s="759"/>
      <c r="O318" s="760"/>
      <c r="P318" s="756" t="s">
        <v>40</v>
      </c>
      <c r="Q318" s="757"/>
      <c r="R318" s="757"/>
      <c r="S318" s="757"/>
      <c r="T318" s="757"/>
      <c r="U318" s="757"/>
      <c r="V318" s="758"/>
      <c r="W318" s="42" t="s">
        <v>39</v>
      </c>
      <c r="X318" s="43">
        <f>IFERROR(X316/H316,"0")+IFERROR(X317/H317,"0")</f>
        <v>0</v>
      </c>
      <c r="Y318" s="43">
        <f>IFERROR(Y316/H316,"0")+IFERROR(Y317/H317,"0")</f>
        <v>0</v>
      </c>
      <c r="Z318" s="43">
        <f>IFERROR(IF(Z316="",0,Z316),"0")+IFERROR(IF(Z317="",0,Z317),"0")</f>
        <v>0</v>
      </c>
      <c r="AA318" s="67"/>
      <c r="AB318" s="67"/>
      <c r="AC318" s="67"/>
    </row>
    <row r="319" spans="1:68" x14ac:dyDescent="0.2">
      <c r="A319" s="759"/>
      <c r="B319" s="759"/>
      <c r="C319" s="759"/>
      <c r="D319" s="759"/>
      <c r="E319" s="759"/>
      <c r="F319" s="759"/>
      <c r="G319" s="759"/>
      <c r="H319" s="759"/>
      <c r="I319" s="759"/>
      <c r="J319" s="759"/>
      <c r="K319" s="759"/>
      <c r="L319" s="759"/>
      <c r="M319" s="759"/>
      <c r="N319" s="759"/>
      <c r="O319" s="760"/>
      <c r="P319" s="756" t="s">
        <v>40</v>
      </c>
      <c r="Q319" s="757"/>
      <c r="R319" s="757"/>
      <c r="S319" s="757"/>
      <c r="T319" s="757"/>
      <c r="U319" s="757"/>
      <c r="V319" s="758"/>
      <c r="W319" s="42" t="s">
        <v>0</v>
      </c>
      <c r="X319" s="43">
        <f>IFERROR(SUM(X316:X317),"0")</f>
        <v>0</v>
      </c>
      <c r="Y319" s="43">
        <f>IFERROR(SUM(Y316:Y317),"0")</f>
        <v>0</v>
      </c>
      <c r="Z319" s="42"/>
      <c r="AA319" s="67"/>
      <c r="AB319" s="67"/>
      <c r="AC319" s="67"/>
    </row>
    <row r="320" spans="1:68" ht="16.5" customHeight="1" x14ac:dyDescent="0.25">
      <c r="A320" s="745" t="s">
        <v>515</v>
      </c>
      <c r="B320" s="745"/>
      <c r="C320" s="745"/>
      <c r="D320" s="745"/>
      <c r="E320" s="745"/>
      <c r="F320" s="745"/>
      <c r="G320" s="745"/>
      <c r="H320" s="745"/>
      <c r="I320" s="745"/>
      <c r="J320" s="745"/>
      <c r="K320" s="745"/>
      <c r="L320" s="745"/>
      <c r="M320" s="745"/>
      <c r="N320" s="745"/>
      <c r="O320" s="745"/>
      <c r="P320" s="745"/>
      <c r="Q320" s="745"/>
      <c r="R320" s="745"/>
      <c r="S320" s="745"/>
      <c r="T320" s="745"/>
      <c r="U320" s="745"/>
      <c r="V320" s="745"/>
      <c r="W320" s="745"/>
      <c r="X320" s="745"/>
      <c r="Y320" s="745"/>
      <c r="Z320" s="745"/>
      <c r="AA320" s="65"/>
      <c r="AB320" s="65"/>
      <c r="AC320" s="79"/>
    </row>
    <row r="321" spans="1:68" ht="14.25" customHeight="1" x14ac:dyDescent="0.25">
      <c r="A321" s="746" t="s">
        <v>107</v>
      </c>
      <c r="B321" s="746"/>
      <c r="C321" s="746"/>
      <c r="D321" s="746"/>
      <c r="E321" s="746"/>
      <c r="F321" s="746"/>
      <c r="G321" s="746"/>
      <c r="H321" s="746"/>
      <c r="I321" s="746"/>
      <c r="J321" s="746"/>
      <c r="K321" s="746"/>
      <c r="L321" s="746"/>
      <c r="M321" s="746"/>
      <c r="N321" s="746"/>
      <c r="O321" s="746"/>
      <c r="P321" s="746"/>
      <c r="Q321" s="746"/>
      <c r="R321" s="746"/>
      <c r="S321" s="746"/>
      <c r="T321" s="746"/>
      <c r="U321" s="746"/>
      <c r="V321" s="746"/>
      <c r="W321" s="746"/>
      <c r="X321" s="746"/>
      <c r="Y321" s="746"/>
      <c r="Z321" s="746"/>
      <c r="AA321" s="66"/>
      <c r="AB321" s="66"/>
      <c r="AC321" s="80"/>
    </row>
    <row r="322" spans="1:68" ht="27" customHeight="1" x14ac:dyDescent="0.25">
      <c r="A322" s="63" t="s">
        <v>516</v>
      </c>
      <c r="B322" s="63" t="s">
        <v>517</v>
      </c>
      <c r="C322" s="36">
        <v>4301011662</v>
      </c>
      <c r="D322" s="747">
        <v>4680115883703</v>
      </c>
      <c r="E322" s="747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112</v>
      </c>
      <c r="L322" s="37" t="s">
        <v>45</v>
      </c>
      <c r="M322" s="38" t="s">
        <v>111</v>
      </c>
      <c r="N322" s="38"/>
      <c r="O322" s="37">
        <v>55</v>
      </c>
      <c r="P322" s="9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22" s="749"/>
      <c r="R322" s="749"/>
      <c r="S322" s="749"/>
      <c r="T322" s="75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519</v>
      </c>
      <c r="AB322" s="69" t="s">
        <v>45</v>
      </c>
      <c r="AC322" s="384" t="s">
        <v>518</v>
      </c>
      <c r="AG322" s="78"/>
      <c r="AJ322" s="84" t="s">
        <v>45</v>
      </c>
      <c r="AK322" s="84">
        <v>0</v>
      </c>
      <c r="BB322" s="38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759"/>
      <c r="B323" s="759"/>
      <c r="C323" s="759"/>
      <c r="D323" s="759"/>
      <c r="E323" s="759"/>
      <c r="F323" s="759"/>
      <c r="G323" s="759"/>
      <c r="H323" s="759"/>
      <c r="I323" s="759"/>
      <c r="J323" s="759"/>
      <c r="K323" s="759"/>
      <c r="L323" s="759"/>
      <c r="M323" s="759"/>
      <c r="N323" s="759"/>
      <c r="O323" s="760"/>
      <c r="P323" s="756" t="s">
        <v>40</v>
      </c>
      <c r="Q323" s="757"/>
      <c r="R323" s="757"/>
      <c r="S323" s="757"/>
      <c r="T323" s="757"/>
      <c r="U323" s="757"/>
      <c r="V323" s="758"/>
      <c r="W323" s="42" t="s">
        <v>39</v>
      </c>
      <c r="X323" s="43">
        <f>IFERROR(X322/H322,"0")</f>
        <v>0</v>
      </c>
      <c r="Y323" s="43">
        <f>IFERROR(Y322/H322,"0")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759"/>
      <c r="B324" s="759"/>
      <c r="C324" s="759"/>
      <c r="D324" s="759"/>
      <c r="E324" s="759"/>
      <c r="F324" s="759"/>
      <c r="G324" s="759"/>
      <c r="H324" s="759"/>
      <c r="I324" s="759"/>
      <c r="J324" s="759"/>
      <c r="K324" s="759"/>
      <c r="L324" s="759"/>
      <c r="M324" s="759"/>
      <c r="N324" s="759"/>
      <c r="O324" s="760"/>
      <c r="P324" s="756" t="s">
        <v>40</v>
      </c>
      <c r="Q324" s="757"/>
      <c r="R324" s="757"/>
      <c r="S324" s="757"/>
      <c r="T324" s="757"/>
      <c r="U324" s="757"/>
      <c r="V324" s="758"/>
      <c r="W324" s="42" t="s">
        <v>0</v>
      </c>
      <c r="X324" s="43">
        <f>IFERROR(SUM(X322:X322),"0")</f>
        <v>0</v>
      </c>
      <c r="Y324" s="43">
        <f>IFERROR(SUM(Y322:Y322),"0")</f>
        <v>0</v>
      </c>
      <c r="Z324" s="42"/>
      <c r="AA324" s="67"/>
      <c r="AB324" s="67"/>
      <c r="AC324" s="67"/>
    </row>
    <row r="325" spans="1:68" ht="16.5" customHeight="1" x14ac:dyDescent="0.25">
      <c r="A325" s="745" t="s">
        <v>520</v>
      </c>
      <c r="B325" s="745"/>
      <c r="C325" s="745"/>
      <c r="D325" s="745"/>
      <c r="E325" s="745"/>
      <c r="F325" s="745"/>
      <c r="G325" s="745"/>
      <c r="H325" s="745"/>
      <c r="I325" s="745"/>
      <c r="J325" s="745"/>
      <c r="K325" s="745"/>
      <c r="L325" s="745"/>
      <c r="M325" s="745"/>
      <c r="N325" s="745"/>
      <c r="O325" s="745"/>
      <c r="P325" s="745"/>
      <c r="Q325" s="745"/>
      <c r="R325" s="745"/>
      <c r="S325" s="745"/>
      <c r="T325" s="745"/>
      <c r="U325" s="745"/>
      <c r="V325" s="745"/>
      <c r="W325" s="745"/>
      <c r="X325" s="745"/>
      <c r="Y325" s="745"/>
      <c r="Z325" s="745"/>
      <c r="AA325" s="65"/>
      <c r="AB325" s="65"/>
      <c r="AC325" s="79"/>
    </row>
    <row r="326" spans="1:68" ht="14.25" customHeight="1" x14ac:dyDescent="0.25">
      <c r="A326" s="746" t="s">
        <v>107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66"/>
      <c r="AB326" s="66"/>
      <c r="AC326" s="80"/>
    </row>
    <row r="327" spans="1:68" ht="27" customHeight="1" x14ac:dyDescent="0.25">
      <c r="A327" s="63" t="s">
        <v>521</v>
      </c>
      <c r="B327" s="63" t="s">
        <v>522</v>
      </c>
      <c r="C327" s="36">
        <v>4301012024</v>
      </c>
      <c r="D327" s="747">
        <v>4680115885615</v>
      </c>
      <c r="E327" s="747"/>
      <c r="F327" s="62">
        <v>1.35</v>
      </c>
      <c r="G327" s="37">
        <v>8</v>
      </c>
      <c r="H327" s="62">
        <v>10.8</v>
      </c>
      <c r="I327" s="62">
        <v>11.234999999999999</v>
      </c>
      <c r="J327" s="37">
        <v>64</v>
      </c>
      <c r="K327" s="37" t="s">
        <v>112</v>
      </c>
      <c r="L327" s="37" t="s">
        <v>45</v>
      </c>
      <c r="M327" s="38" t="s">
        <v>115</v>
      </c>
      <c r="N327" s="38"/>
      <c r="O327" s="37">
        <v>55</v>
      </c>
      <c r="P327" s="90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7" s="749"/>
      <c r="R327" s="749"/>
      <c r="S327" s="749"/>
      <c r="T327" s="750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ref="Y327:Y332" si="52"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86" t="s">
        <v>523</v>
      </c>
      <c r="AG327" s="78"/>
      <c r="AJ327" s="84" t="s">
        <v>45</v>
      </c>
      <c r="AK327" s="84">
        <v>0</v>
      </c>
      <c r="BB327" s="387" t="s">
        <v>66</v>
      </c>
      <c r="BM327" s="78">
        <f t="shared" ref="BM327:BM332" si="53">IFERROR(X327*I327/H327,"0")</f>
        <v>0</v>
      </c>
      <c r="BN327" s="78">
        <f t="shared" ref="BN327:BN332" si="54">IFERROR(Y327*I327/H327,"0")</f>
        <v>0</v>
      </c>
      <c r="BO327" s="78">
        <f t="shared" ref="BO327:BO332" si="55">IFERROR(1/J327*(X327/H327),"0")</f>
        <v>0</v>
      </c>
      <c r="BP327" s="78">
        <f t="shared" ref="BP327:BP332" si="56">IFERROR(1/J327*(Y327/H327),"0")</f>
        <v>0</v>
      </c>
    </row>
    <row r="328" spans="1:68" ht="27" customHeight="1" x14ac:dyDescent="0.25">
      <c r="A328" s="63" t="s">
        <v>524</v>
      </c>
      <c r="B328" s="63" t="s">
        <v>525</v>
      </c>
      <c r="C328" s="36">
        <v>4301012016</v>
      </c>
      <c r="D328" s="747">
        <v>4680115885554</v>
      </c>
      <c r="E328" s="747"/>
      <c r="F328" s="62">
        <v>1.35</v>
      </c>
      <c r="G328" s="37">
        <v>8</v>
      </c>
      <c r="H328" s="62">
        <v>10.8</v>
      </c>
      <c r="I328" s="62">
        <v>11.234999999999999</v>
      </c>
      <c r="J328" s="37">
        <v>64</v>
      </c>
      <c r="K328" s="37" t="s">
        <v>112</v>
      </c>
      <c r="L328" s="37" t="s">
        <v>45</v>
      </c>
      <c r="M328" s="38" t="s">
        <v>115</v>
      </c>
      <c r="N328" s="38"/>
      <c r="O328" s="37">
        <v>55</v>
      </c>
      <c r="P328" s="90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8" s="749"/>
      <c r="R328" s="749"/>
      <c r="S328" s="749"/>
      <c r="T328" s="750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52"/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88" t="s">
        <v>526</v>
      </c>
      <c r="AG328" s="78"/>
      <c r="AJ328" s="84" t="s">
        <v>45</v>
      </c>
      <c r="AK328" s="84">
        <v>0</v>
      </c>
      <c r="BB328" s="389" t="s">
        <v>66</v>
      </c>
      <c r="BM328" s="78">
        <f t="shared" si="53"/>
        <v>0</v>
      </c>
      <c r="BN328" s="78">
        <f t="shared" si="54"/>
        <v>0</v>
      </c>
      <c r="BO328" s="78">
        <f t="shared" si="55"/>
        <v>0</v>
      </c>
      <c r="BP328" s="78">
        <f t="shared" si="56"/>
        <v>0</v>
      </c>
    </row>
    <row r="329" spans="1:68" ht="27" customHeight="1" x14ac:dyDescent="0.25">
      <c r="A329" s="63" t="s">
        <v>524</v>
      </c>
      <c r="B329" s="63" t="s">
        <v>527</v>
      </c>
      <c r="C329" s="36">
        <v>4301011911</v>
      </c>
      <c r="D329" s="747">
        <v>4680115885554</v>
      </c>
      <c r="E329" s="747"/>
      <c r="F329" s="62">
        <v>1.35</v>
      </c>
      <c r="G329" s="37">
        <v>8</v>
      </c>
      <c r="H329" s="62">
        <v>10.8</v>
      </c>
      <c r="I329" s="62">
        <v>11.28</v>
      </c>
      <c r="J329" s="37">
        <v>48</v>
      </c>
      <c r="K329" s="37" t="s">
        <v>112</v>
      </c>
      <c r="L329" s="37" t="s">
        <v>45</v>
      </c>
      <c r="M329" s="38" t="s">
        <v>403</v>
      </c>
      <c r="N329" s="38"/>
      <c r="O329" s="37">
        <v>55</v>
      </c>
      <c r="P329" s="9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9" s="749"/>
      <c r="R329" s="749"/>
      <c r="S329" s="749"/>
      <c r="T329" s="750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52"/>
        <v>0</v>
      </c>
      <c r="Z329" s="41" t="str">
        <f>IFERROR(IF(Y329=0,"",ROUNDUP(Y329/H329,0)*0.02039),"")</f>
        <v/>
      </c>
      <c r="AA329" s="68" t="s">
        <v>45</v>
      </c>
      <c r="AB329" s="69" t="s">
        <v>45</v>
      </c>
      <c r="AC329" s="390" t="s">
        <v>528</v>
      </c>
      <c r="AG329" s="78"/>
      <c r="AJ329" s="84" t="s">
        <v>45</v>
      </c>
      <c r="AK329" s="84">
        <v>0</v>
      </c>
      <c r="BB329" s="391" t="s">
        <v>66</v>
      </c>
      <c r="BM329" s="78">
        <f t="shared" si="53"/>
        <v>0</v>
      </c>
      <c r="BN329" s="78">
        <f t="shared" si="54"/>
        <v>0</v>
      </c>
      <c r="BO329" s="78">
        <f t="shared" si="55"/>
        <v>0</v>
      </c>
      <c r="BP329" s="78">
        <f t="shared" si="56"/>
        <v>0</v>
      </c>
    </row>
    <row r="330" spans="1:68" ht="37.5" customHeight="1" x14ac:dyDescent="0.25">
      <c r="A330" s="63" t="s">
        <v>529</v>
      </c>
      <c r="B330" s="63" t="s">
        <v>530</v>
      </c>
      <c r="C330" s="36">
        <v>4301011858</v>
      </c>
      <c r="D330" s="747">
        <v>4680115885646</v>
      </c>
      <c r="E330" s="747"/>
      <c r="F330" s="62">
        <v>1.35</v>
      </c>
      <c r="G330" s="37">
        <v>8</v>
      </c>
      <c r="H330" s="62">
        <v>10.8</v>
      </c>
      <c r="I330" s="62">
        <v>11.234999999999999</v>
      </c>
      <c r="J330" s="37">
        <v>64</v>
      </c>
      <c r="K330" s="37" t="s">
        <v>112</v>
      </c>
      <c r="L330" s="37" t="s">
        <v>45</v>
      </c>
      <c r="M330" s="38" t="s">
        <v>111</v>
      </c>
      <c r="N330" s="38"/>
      <c r="O330" s="37">
        <v>55</v>
      </c>
      <c r="P330" s="9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30" s="749"/>
      <c r="R330" s="749"/>
      <c r="S330" s="749"/>
      <c r="T330" s="750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52"/>
        <v>0</v>
      </c>
      <c r="Z330" s="41" t="str">
        <f>IFERROR(IF(Y330=0,"",ROUNDUP(Y330/H330,0)*0.01898),"")</f>
        <v/>
      </c>
      <c r="AA330" s="68" t="s">
        <v>45</v>
      </c>
      <c r="AB330" s="69" t="s">
        <v>45</v>
      </c>
      <c r="AC330" s="392" t="s">
        <v>531</v>
      </c>
      <c r="AG330" s="78"/>
      <c r="AJ330" s="84" t="s">
        <v>45</v>
      </c>
      <c r="AK330" s="84">
        <v>0</v>
      </c>
      <c r="BB330" s="393" t="s">
        <v>66</v>
      </c>
      <c r="BM330" s="78">
        <f t="shared" si="53"/>
        <v>0</v>
      </c>
      <c r="BN330" s="78">
        <f t="shared" si="54"/>
        <v>0</v>
      </c>
      <c r="BO330" s="78">
        <f t="shared" si="55"/>
        <v>0</v>
      </c>
      <c r="BP330" s="78">
        <f t="shared" si="56"/>
        <v>0</v>
      </c>
    </row>
    <row r="331" spans="1:68" ht="27" customHeight="1" x14ac:dyDescent="0.25">
      <c r="A331" s="63" t="s">
        <v>532</v>
      </c>
      <c r="B331" s="63" t="s">
        <v>533</v>
      </c>
      <c r="C331" s="36">
        <v>4301011857</v>
      </c>
      <c r="D331" s="747">
        <v>4680115885622</v>
      </c>
      <c r="E331" s="747"/>
      <c r="F331" s="62">
        <v>0.4</v>
      </c>
      <c r="G331" s="37">
        <v>10</v>
      </c>
      <c r="H331" s="62">
        <v>4</v>
      </c>
      <c r="I331" s="62">
        <v>4.21</v>
      </c>
      <c r="J331" s="37">
        <v>132</v>
      </c>
      <c r="K331" s="37" t="s">
        <v>116</v>
      </c>
      <c r="L331" s="37" t="s">
        <v>45</v>
      </c>
      <c r="M331" s="38" t="s">
        <v>111</v>
      </c>
      <c r="N331" s="38"/>
      <c r="O331" s="37">
        <v>55</v>
      </c>
      <c r="P331" s="9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31" s="749"/>
      <c r="R331" s="749"/>
      <c r="S331" s="749"/>
      <c r="T331" s="750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si="52"/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394" t="s">
        <v>534</v>
      </c>
      <c r="AG331" s="78"/>
      <c r="AJ331" s="84" t="s">
        <v>45</v>
      </c>
      <c r="AK331" s="84">
        <v>0</v>
      </c>
      <c r="BB331" s="395" t="s">
        <v>66</v>
      </c>
      <c r="BM331" s="78">
        <f t="shared" si="53"/>
        <v>0</v>
      </c>
      <c r="BN331" s="78">
        <f t="shared" si="54"/>
        <v>0</v>
      </c>
      <c r="BO331" s="78">
        <f t="shared" si="55"/>
        <v>0</v>
      </c>
      <c r="BP331" s="78">
        <f t="shared" si="56"/>
        <v>0</v>
      </c>
    </row>
    <row r="332" spans="1:68" ht="27" customHeight="1" x14ac:dyDescent="0.25">
      <c r="A332" s="63" t="s">
        <v>535</v>
      </c>
      <c r="B332" s="63" t="s">
        <v>536</v>
      </c>
      <c r="C332" s="36">
        <v>4301011859</v>
      </c>
      <c r="D332" s="747">
        <v>4680115885608</v>
      </c>
      <c r="E332" s="747"/>
      <c r="F332" s="62">
        <v>0.4</v>
      </c>
      <c r="G332" s="37">
        <v>10</v>
      </c>
      <c r="H332" s="62">
        <v>4</v>
      </c>
      <c r="I332" s="62">
        <v>4.21</v>
      </c>
      <c r="J332" s="37">
        <v>132</v>
      </c>
      <c r="K332" s="37" t="s">
        <v>116</v>
      </c>
      <c r="L332" s="37" t="s">
        <v>45</v>
      </c>
      <c r="M332" s="38" t="s">
        <v>111</v>
      </c>
      <c r="N332" s="38"/>
      <c r="O332" s="37">
        <v>55</v>
      </c>
      <c r="P332" s="91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2" s="749"/>
      <c r="R332" s="749"/>
      <c r="S332" s="749"/>
      <c r="T332" s="750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52"/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396" t="s">
        <v>526</v>
      </c>
      <c r="AG332" s="78"/>
      <c r="AJ332" s="84" t="s">
        <v>45</v>
      </c>
      <c r="AK332" s="84">
        <v>0</v>
      </c>
      <c r="BB332" s="397" t="s">
        <v>66</v>
      </c>
      <c r="BM332" s="78">
        <f t="shared" si="53"/>
        <v>0</v>
      </c>
      <c r="BN332" s="78">
        <f t="shared" si="54"/>
        <v>0</v>
      </c>
      <c r="BO332" s="78">
        <f t="shared" si="55"/>
        <v>0</v>
      </c>
      <c r="BP332" s="78">
        <f t="shared" si="56"/>
        <v>0</v>
      </c>
    </row>
    <row r="333" spans="1:68" x14ac:dyDescent="0.2">
      <c r="A333" s="759"/>
      <c r="B333" s="759"/>
      <c r="C333" s="759"/>
      <c r="D333" s="759"/>
      <c r="E333" s="759"/>
      <c r="F333" s="759"/>
      <c r="G333" s="759"/>
      <c r="H333" s="759"/>
      <c r="I333" s="759"/>
      <c r="J333" s="759"/>
      <c r="K333" s="759"/>
      <c r="L333" s="759"/>
      <c r="M333" s="759"/>
      <c r="N333" s="759"/>
      <c r="O333" s="760"/>
      <c r="P333" s="756" t="s">
        <v>40</v>
      </c>
      <c r="Q333" s="757"/>
      <c r="R333" s="757"/>
      <c r="S333" s="757"/>
      <c r="T333" s="757"/>
      <c r="U333" s="757"/>
      <c r="V333" s="758"/>
      <c r="W333" s="42" t="s">
        <v>39</v>
      </c>
      <c r="X333" s="43">
        <f>IFERROR(X327/H327,"0")+IFERROR(X328/H328,"0")+IFERROR(X329/H329,"0")+IFERROR(X330/H330,"0")+IFERROR(X331/H331,"0")+IFERROR(X332/H332,"0")</f>
        <v>0</v>
      </c>
      <c r="Y333" s="43">
        <f>IFERROR(Y327/H327,"0")+IFERROR(Y328/H328,"0")+IFERROR(Y329/H329,"0")+IFERROR(Y330/H330,"0")+IFERROR(Y331/H331,"0")+IFERROR(Y332/H332,"0")</f>
        <v>0</v>
      </c>
      <c r="Z333" s="43">
        <f>IFERROR(IF(Z327="",0,Z327),"0")+IFERROR(IF(Z328="",0,Z328),"0")+IFERROR(IF(Z329="",0,Z329),"0")+IFERROR(IF(Z330="",0,Z330),"0")+IFERROR(IF(Z331="",0,Z331),"0")+IFERROR(IF(Z332="",0,Z332),"0")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759"/>
      <c r="B334" s="759"/>
      <c r="C334" s="759"/>
      <c r="D334" s="759"/>
      <c r="E334" s="759"/>
      <c r="F334" s="759"/>
      <c r="G334" s="759"/>
      <c r="H334" s="759"/>
      <c r="I334" s="759"/>
      <c r="J334" s="759"/>
      <c r="K334" s="759"/>
      <c r="L334" s="759"/>
      <c r="M334" s="759"/>
      <c r="N334" s="759"/>
      <c r="O334" s="760"/>
      <c r="P334" s="756" t="s">
        <v>40</v>
      </c>
      <c r="Q334" s="757"/>
      <c r="R334" s="757"/>
      <c r="S334" s="757"/>
      <c r="T334" s="757"/>
      <c r="U334" s="757"/>
      <c r="V334" s="758"/>
      <c r="W334" s="42" t="s">
        <v>0</v>
      </c>
      <c r="X334" s="43">
        <f>IFERROR(SUM(X327:X332),"0")</f>
        <v>0</v>
      </c>
      <c r="Y334" s="43">
        <f>IFERROR(SUM(Y327:Y332),"0")</f>
        <v>0</v>
      </c>
      <c r="Z334" s="42"/>
      <c r="AA334" s="67"/>
      <c r="AB334" s="67"/>
      <c r="AC334" s="67"/>
    </row>
    <row r="335" spans="1:68" ht="14.25" customHeight="1" x14ac:dyDescent="0.25">
      <c r="A335" s="746" t="s">
        <v>154</v>
      </c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6"/>
      <c r="P335" s="746"/>
      <c r="Q335" s="746"/>
      <c r="R335" s="746"/>
      <c r="S335" s="746"/>
      <c r="T335" s="746"/>
      <c r="U335" s="746"/>
      <c r="V335" s="746"/>
      <c r="W335" s="746"/>
      <c r="X335" s="746"/>
      <c r="Y335" s="746"/>
      <c r="Z335" s="746"/>
      <c r="AA335" s="66"/>
      <c r="AB335" s="66"/>
      <c r="AC335" s="80"/>
    </row>
    <row r="336" spans="1:68" ht="27" customHeight="1" x14ac:dyDescent="0.25">
      <c r="A336" s="63" t="s">
        <v>537</v>
      </c>
      <c r="B336" s="63" t="s">
        <v>538</v>
      </c>
      <c r="C336" s="36">
        <v>4301030878</v>
      </c>
      <c r="D336" s="747">
        <v>4607091387193</v>
      </c>
      <c r="E336" s="747"/>
      <c r="F336" s="62">
        <v>0.7</v>
      </c>
      <c r="G336" s="37">
        <v>6</v>
      </c>
      <c r="H336" s="62">
        <v>4.2</v>
      </c>
      <c r="I336" s="62">
        <v>4.47</v>
      </c>
      <c r="J336" s="37">
        <v>132</v>
      </c>
      <c r="K336" s="37" t="s">
        <v>116</v>
      </c>
      <c r="L336" s="37" t="s">
        <v>45</v>
      </c>
      <c r="M336" s="38" t="s">
        <v>80</v>
      </c>
      <c r="N336" s="38"/>
      <c r="O336" s="37">
        <v>35</v>
      </c>
      <c r="P336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6" s="749"/>
      <c r="R336" s="749"/>
      <c r="S336" s="749"/>
      <c r="T336" s="75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IFERROR(IF(Y336=0,"",ROUNDUP(Y336/H336,0)*0.00902),"")</f>
        <v/>
      </c>
      <c r="AA336" s="68" t="s">
        <v>45</v>
      </c>
      <c r="AB336" s="69" t="s">
        <v>45</v>
      </c>
      <c r="AC336" s="398" t="s">
        <v>539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540</v>
      </c>
      <c r="B337" s="63" t="s">
        <v>541</v>
      </c>
      <c r="C337" s="36">
        <v>4301031153</v>
      </c>
      <c r="D337" s="747">
        <v>4607091387230</v>
      </c>
      <c r="E337" s="747"/>
      <c r="F337" s="62">
        <v>0.7</v>
      </c>
      <c r="G337" s="37">
        <v>6</v>
      </c>
      <c r="H337" s="62">
        <v>4.2</v>
      </c>
      <c r="I337" s="62">
        <v>4.47</v>
      </c>
      <c r="J337" s="37">
        <v>132</v>
      </c>
      <c r="K337" s="37" t="s">
        <v>116</v>
      </c>
      <c r="L337" s="37" t="s">
        <v>45</v>
      </c>
      <c r="M337" s="38" t="s">
        <v>80</v>
      </c>
      <c r="N337" s="38"/>
      <c r="O337" s="37">
        <v>40</v>
      </c>
      <c r="P337" s="9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7" s="749"/>
      <c r="R337" s="749"/>
      <c r="S337" s="749"/>
      <c r="T337" s="75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IFERROR(IF(Y337=0,"",ROUNDUP(Y337/H337,0)*0.00902),"")</f>
        <v/>
      </c>
      <c r="AA337" s="68" t="s">
        <v>45</v>
      </c>
      <c r="AB337" s="69" t="s">
        <v>45</v>
      </c>
      <c r="AC337" s="400" t="s">
        <v>542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543</v>
      </c>
      <c r="B338" s="63" t="s">
        <v>544</v>
      </c>
      <c r="C338" s="36">
        <v>4301031154</v>
      </c>
      <c r="D338" s="747">
        <v>4607091387292</v>
      </c>
      <c r="E338" s="747"/>
      <c r="F338" s="62">
        <v>0.73</v>
      </c>
      <c r="G338" s="37">
        <v>6</v>
      </c>
      <c r="H338" s="62">
        <v>4.38</v>
      </c>
      <c r="I338" s="62">
        <v>4.6500000000000004</v>
      </c>
      <c r="J338" s="37">
        <v>132</v>
      </c>
      <c r="K338" s="37" t="s">
        <v>116</v>
      </c>
      <c r="L338" s="37" t="s">
        <v>45</v>
      </c>
      <c r="M338" s="38" t="s">
        <v>80</v>
      </c>
      <c r="N338" s="38"/>
      <c r="O338" s="37">
        <v>45</v>
      </c>
      <c r="P338" s="9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8" s="749"/>
      <c r="R338" s="749"/>
      <c r="S338" s="749"/>
      <c r="T338" s="750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402" t="s">
        <v>545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546</v>
      </c>
      <c r="B339" s="63" t="s">
        <v>547</v>
      </c>
      <c r="C339" s="36">
        <v>4301031152</v>
      </c>
      <c r="D339" s="747">
        <v>4607091387285</v>
      </c>
      <c r="E339" s="747"/>
      <c r="F339" s="62">
        <v>0.35</v>
      </c>
      <c r="G339" s="37">
        <v>6</v>
      </c>
      <c r="H339" s="62">
        <v>2.1</v>
      </c>
      <c r="I339" s="62">
        <v>2.23</v>
      </c>
      <c r="J339" s="37">
        <v>234</v>
      </c>
      <c r="K339" s="37" t="s">
        <v>158</v>
      </c>
      <c r="L339" s="37" t="s">
        <v>45</v>
      </c>
      <c r="M339" s="38" t="s">
        <v>80</v>
      </c>
      <c r="N339" s="38"/>
      <c r="O339" s="37">
        <v>40</v>
      </c>
      <c r="P339" s="9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9" s="749"/>
      <c r="R339" s="749"/>
      <c r="S339" s="749"/>
      <c r="T339" s="75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IFERROR(IF(Y339=0,"",ROUNDUP(Y339/H339,0)*0.00502),"")</f>
        <v/>
      </c>
      <c r="AA339" s="68" t="s">
        <v>45</v>
      </c>
      <c r="AB339" s="69" t="s">
        <v>45</v>
      </c>
      <c r="AC339" s="404" t="s">
        <v>542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59"/>
      <c r="B340" s="759"/>
      <c r="C340" s="759"/>
      <c r="D340" s="759"/>
      <c r="E340" s="759"/>
      <c r="F340" s="759"/>
      <c r="G340" s="759"/>
      <c r="H340" s="759"/>
      <c r="I340" s="759"/>
      <c r="J340" s="759"/>
      <c r="K340" s="759"/>
      <c r="L340" s="759"/>
      <c r="M340" s="759"/>
      <c r="N340" s="759"/>
      <c r="O340" s="760"/>
      <c r="P340" s="756" t="s">
        <v>40</v>
      </c>
      <c r="Q340" s="757"/>
      <c r="R340" s="757"/>
      <c r="S340" s="757"/>
      <c r="T340" s="757"/>
      <c r="U340" s="757"/>
      <c r="V340" s="758"/>
      <c r="W340" s="42" t="s">
        <v>39</v>
      </c>
      <c r="X340" s="43">
        <f>IFERROR(X336/H336,"0")+IFERROR(X337/H337,"0")+IFERROR(X338/H338,"0")+IFERROR(X339/H339,"0")</f>
        <v>0</v>
      </c>
      <c r="Y340" s="43">
        <f>IFERROR(Y336/H336,"0")+IFERROR(Y337/H337,"0")+IFERROR(Y338/H338,"0")+IFERROR(Y339/H339,"0")</f>
        <v>0</v>
      </c>
      <c r="Z340" s="43">
        <f>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59"/>
      <c r="B341" s="759"/>
      <c r="C341" s="759"/>
      <c r="D341" s="759"/>
      <c r="E341" s="759"/>
      <c r="F341" s="759"/>
      <c r="G341" s="759"/>
      <c r="H341" s="759"/>
      <c r="I341" s="759"/>
      <c r="J341" s="759"/>
      <c r="K341" s="759"/>
      <c r="L341" s="759"/>
      <c r="M341" s="759"/>
      <c r="N341" s="759"/>
      <c r="O341" s="760"/>
      <c r="P341" s="756" t="s">
        <v>40</v>
      </c>
      <c r="Q341" s="757"/>
      <c r="R341" s="757"/>
      <c r="S341" s="757"/>
      <c r="T341" s="757"/>
      <c r="U341" s="757"/>
      <c r="V341" s="758"/>
      <c r="W341" s="42" t="s">
        <v>0</v>
      </c>
      <c r="X341" s="43">
        <f>IFERROR(SUM(X336:X339),"0")</f>
        <v>0</v>
      </c>
      <c r="Y341" s="43">
        <f>IFERROR(SUM(Y336:Y339),"0")</f>
        <v>0</v>
      </c>
      <c r="Z341" s="42"/>
      <c r="AA341" s="67"/>
      <c r="AB341" s="67"/>
      <c r="AC341" s="67"/>
    </row>
    <row r="342" spans="1:68" ht="14.25" customHeight="1" x14ac:dyDescent="0.25">
      <c r="A342" s="746" t="s">
        <v>76</v>
      </c>
      <c r="B342" s="746"/>
      <c r="C342" s="746"/>
      <c r="D342" s="746"/>
      <c r="E342" s="746"/>
      <c r="F342" s="746"/>
      <c r="G342" s="746"/>
      <c r="H342" s="746"/>
      <c r="I342" s="746"/>
      <c r="J342" s="746"/>
      <c r="K342" s="746"/>
      <c r="L342" s="746"/>
      <c r="M342" s="746"/>
      <c r="N342" s="746"/>
      <c r="O342" s="746"/>
      <c r="P342" s="746"/>
      <c r="Q342" s="746"/>
      <c r="R342" s="746"/>
      <c r="S342" s="746"/>
      <c r="T342" s="746"/>
      <c r="U342" s="746"/>
      <c r="V342" s="746"/>
      <c r="W342" s="746"/>
      <c r="X342" s="746"/>
      <c r="Y342" s="746"/>
      <c r="Z342" s="746"/>
      <c r="AA342" s="66"/>
      <c r="AB342" s="66"/>
      <c r="AC342" s="80"/>
    </row>
    <row r="343" spans="1:68" ht="27" customHeight="1" x14ac:dyDescent="0.25">
      <c r="A343" s="63" t="s">
        <v>548</v>
      </c>
      <c r="B343" s="63" t="s">
        <v>549</v>
      </c>
      <c r="C343" s="36">
        <v>4301051100</v>
      </c>
      <c r="D343" s="747">
        <v>4607091387766</v>
      </c>
      <c r="E343" s="747"/>
      <c r="F343" s="62">
        <v>1.3</v>
      </c>
      <c r="G343" s="37">
        <v>6</v>
      </c>
      <c r="H343" s="62">
        <v>7.8</v>
      </c>
      <c r="I343" s="62">
        <v>8.3130000000000006</v>
      </c>
      <c r="J343" s="37">
        <v>64</v>
      </c>
      <c r="K343" s="37" t="s">
        <v>112</v>
      </c>
      <c r="L343" s="37" t="s">
        <v>45</v>
      </c>
      <c r="M343" s="38" t="s">
        <v>115</v>
      </c>
      <c r="N343" s="38"/>
      <c r="O343" s="37">
        <v>40</v>
      </c>
      <c r="P34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3" s="749"/>
      <c r="R343" s="749"/>
      <c r="S343" s="749"/>
      <c r="T343" s="750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550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551</v>
      </c>
      <c r="B344" s="63" t="s">
        <v>552</v>
      </c>
      <c r="C344" s="36">
        <v>4301051818</v>
      </c>
      <c r="D344" s="747">
        <v>4607091387957</v>
      </c>
      <c r="E344" s="747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112</v>
      </c>
      <c r="L344" s="37" t="s">
        <v>45</v>
      </c>
      <c r="M344" s="38" t="s">
        <v>115</v>
      </c>
      <c r="N344" s="38"/>
      <c r="O344" s="37">
        <v>40</v>
      </c>
      <c r="P344" s="9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4" s="749"/>
      <c r="R344" s="749"/>
      <c r="S344" s="749"/>
      <c r="T344" s="750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553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customHeight="1" x14ac:dyDescent="0.25">
      <c r="A345" s="63" t="s">
        <v>554</v>
      </c>
      <c r="B345" s="63" t="s">
        <v>555</v>
      </c>
      <c r="C345" s="36">
        <v>4301051819</v>
      </c>
      <c r="D345" s="747">
        <v>4607091387964</v>
      </c>
      <c r="E345" s="747"/>
      <c r="F345" s="62">
        <v>1.35</v>
      </c>
      <c r="G345" s="37">
        <v>6</v>
      </c>
      <c r="H345" s="62">
        <v>8.1</v>
      </c>
      <c r="I345" s="62">
        <v>8.6010000000000009</v>
      </c>
      <c r="J345" s="37">
        <v>64</v>
      </c>
      <c r="K345" s="37" t="s">
        <v>112</v>
      </c>
      <c r="L345" s="37" t="s">
        <v>45</v>
      </c>
      <c r="M345" s="38" t="s">
        <v>115</v>
      </c>
      <c r="N345" s="38"/>
      <c r="O345" s="37">
        <v>40</v>
      </c>
      <c r="P345" s="9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5" s="749"/>
      <c r="R345" s="749"/>
      <c r="S345" s="749"/>
      <c r="T345" s="750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556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ht="27" customHeight="1" x14ac:dyDescent="0.25">
      <c r="A346" s="63" t="s">
        <v>557</v>
      </c>
      <c r="B346" s="63" t="s">
        <v>558</v>
      </c>
      <c r="C346" s="36">
        <v>4301051734</v>
      </c>
      <c r="D346" s="747">
        <v>4680115884588</v>
      </c>
      <c r="E346" s="747"/>
      <c r="F346" s="62">
        <v>0.5</v>
      </c>
      <c r="G346" s="37">
        <v>6</v>
      </c>
      <c r="H346" s="62">
        <v>3</v>
      </c>
      <c r="I346" s="62">
        <v>3.246</v>
      </c>
      <c r="J346" s="37">
        <v>182</v>
      </c>
      <c r="K346" s="37" t="s">
        <v>81</v>
      </c>
      <c r="L346" s="37" t="s">
        <v>45</v>
      </c>
      <c r="M346" s="38" t="s">
        <v>115</v>
      </c>
      <c r="N346" s="38"/>
      <c r="O346" s="37">
        <v>40</v>
      </c>
      <c r="P34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6" s="749"/>
      <c r="R346" s="749"/>
      <c r="S346" s="749"/>
      <c r="T346" s="750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IFERROR(IF(Y346=0,"",ROUNDUP(Y346/H346,0)*0.00651),"")</f>
        <v/>
      </c>
      <c r="AA346" s="68" t="s">
        <v>45</v>
      </c>
      <c r="AB346" s="69" t="s">
        <v>45</v>
      </c>
      <c r="AC346" s="412" t="s">
        <v>559</v>
      </c>
      <c r="AG346" s="78"/>
      <c r="AJ346" s="84" t="s">
        <v>45</v>
      </c>
      <c r="AK346" s="84">
        <v>0</v>
      </c>
      <c r="BB346" s="41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560</v>
      </c>
      <c r="B347" s="63" t="s">
        <v>561</v>
      </c>
      <c r="C347" s="36">
        <v>4301051578</v>
      </c>
      <c r="D347" s="747">
        <v>4607091387513</v>
      </c>
      <c r="E347" s="747"/>
      <c r="F347" s="62">
        <v>0.45</v>
      </c>
      <c r="G347" s="37">
        <v>6</v>
      </c>
      <c r="H347" s="62">
        <v>2.7</v>
      </c>
      <c r="I347" s="62">
        <v>2.9580000000000002</v>
      </c>
      <c r="J347" s="37">
        <v>182</v>
      </c>
      <c r="K347" s="37" t="s">
        <v>81</v>
      </c>
      <c r="L347" s="37" t="s">
        <v>45</v>
      </c>
      <c r="M347" s="38" t="s">
        <v>140</v>
      </c>
      <c r="N347" s="38"/>
      <c r="O347" s="37">
        <v>40</v>
      </c>
      <c r="P347" s="9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7" s="749"/>
      <c r="R347" s="749"/>
      <c r="S347" s="749"/>
      <c r="T347" s="75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IFERROR(IF(Y347=0,"",ROUNDUP(Y347/H347,0)*0.00651),"")</f>
        <v/>
      </c>
      <c r="AA347" s="68" t="s">
        <v>45</v>
      </c>
      <c r="AB347" s="69" t="s">
        <v>45</v>
      </c>
      <c r="AC347" s="414" t="s">
        <v>562</v>
      </c>
      <c r="AG347" s="78"/>
      <c r="AJ347" s="84" t="s">
        <v>45</v>
      </c>
      <c r="AK347" s="84">
        <v>0</v>
      </c>
      <c r="BB347" s="41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759"/>
      <c r="B348" s="759"/>
      <c r="C348" s="759"/>
      <c r="D348" s="759"/>
      <c r="E348" s="759"/>
      <c r="F348" s="759"/>
      <c r="G348" s="759"/>
      <c r="H348" s="759"/>
      <c r="I348" s="759"/>
      <c r="J348" s="759"/>
      <c r="K348" s="759"/>
      <c r="L348" s="759"/>
      <c r="M348" s="759"/>
      <c r="N348" s="759"/>
      <c r="O348" s="760"/>
      <c r="P348" s="756" t="s">
        <v>40</v>
      </c>
      <c r="Q348" s="757"/>
      <c r="R348" s="757"/>
      <c r="S348" s="757"/>
      <c r="T348" s="757"/>
      <c r="U348" s="757"/>
      <c r="V348" s="758"/>
      <c r="W348" s="42" t="s">
        <v>39</v>
      </c>
      <c r="X348" s="43">
        <f>IFERROR(X343/H343,"0")+IFERROR(X344/H344,"0")+IFERROR(X345/H345,"0")+IFERROR(X346/H346,"0")+IFERROR(X347/H347,"0")</f>
        <v>0</v>
      </c>
      <c r="Y348" s="43">
        <f>IFERROR(Y343/H343,"0")+IFERROR(Y344/H344,"0")+IFERROR(Y345/H345,"0")+IFERROR(Y346/H346,"0")+IFERROR(Y347/H347,"0")</f>
        <v>0</v>
      </c>
      <c r="Z348" s="43">
        <f>IFERROR(IF(Z343="",0,Z343),"0")+IFERROR(IF(Z344="",0,Z344),"0")+IFERROR(IF(Z345="",0,Z345),"0")+IFERROR(IF(Z346="",0,Z346),"0")+IFERROR(IF(Z347="",0,Z347),"0")</f>
        <v>0</v>
      </c>
      <c r="AA348" s="67"/>
      <c r="AB348" s="67"/>
      <c r="AC348" s="67"/>
    </row>
    <row r="349" spans="1:68" x14ac:dyDescent="0.2">
      <c r="A349" s="759"/>
      <c r="B349" s="759"/>
      <c r="C349" s="759"/>
      <c r="D349" s="759"/>
      <c r="E349" s="759"/>
      <c r="F349" s="759"/>
      <c r="G349" s="759"/>
      <c r="H349" s="759"/>
      <c r="I349" s="759"/>
      <c r="J349" s="759"/>
      <c r="K349" s="759"/>
      <c r="L349" s="759"/>
      <c r="M349" s="759"/>
      <c r="N349" s="759"/>
      <c r="O349" s="760"/>
      <c r="P349" s="756" t="s">
        <v>40</v>
      </c>
      <c r="Q349" s="757"/>
      <c r="R349" s="757"/>
      <c r="S349" s="757"/>
      <c r="T349" s="757"/>
      <c r="U349" s="757"/>
      <c r="V349" s="758"/>
      <c r="W349" s="42" t="s">
        <v>0</v>
      </c>
      <c r="X349" s="43">
        <f>IFERROR(SUM(X343:X347),"0")</f>
        <v>0</v>
      </c>
      <c r="Y349" s="43">
        <f>IFERROR(SUM(Y343:Y347),"0")</f>
        <v>0</v>
      </c>
      <c r="Z349" s="42"/>
      <c r="AA349" s="67"/>
      <c r="AB349" s="67"/>
      <c r="AC349" s="67"/>
    </row>
    <row r="350" spans="1:68" ht="14.25" customHeight="1" x14ac:dyDescent="0.25">
      <c r="A350" s="746" t="s">
        <v>180</v>
      </c>
      <c r="B350" s="746"/>
      <c r="C350" s="746"/>
      <c r="D350" s="746"/>
      <c r="E350" s="746"/>
      <c r="F350" s="746"/>
      <c r="G350" s="746"/>
      <c r="H350" s="746"/>
      <c r="I350" s="746"/>
      <c r="J350" s="746"/>
      <c r="K350" s="746"/>
      <c r="L350" s="746"/>
      <c r="M350" s="746"/>
      <c r="N350" s="746"/>
      <c r="O350" s="746"/>
      <c r="P350" s="746"/>
      <c r="Q350" s="746"/>
      <c r="R350" s="746"/>
      <c r="S350" s="746"/>
      <c r="T350" s="746"/>
      <c r="U350" s="746"/>
      <c r="V350" s="746"/>
      <c r="W350" s="746"/>
      <c r="X350" s="746"/>
      <c r="Y350" s="746"/>
      <c r="Z350" s="746"/>
      <c r="AA350" s="66"/>
      <c r="AB350" s="66"/>
      <c r="AC350" s="80"/>
    </row>
    <row r="351" spans="1:68" ht="27" customHeight="1" x14ac:dyDescent="0.25">
      <c r="A351" s="63" t="s">
        <v>563</v>
      </c>
      <c r="B351" s="63" t="s">
        <v>564</v>
      </c>
      <c r="C351" s="36">
        <v>4301060387</v>
      </c>
      <c r="D351" s="747">
        <v>4607091380880</v>
      </c>
      <c r="E351" s="747"/>
      <c r="F351" s="62">
        <v>1.4</v>
      </c>
      <c r="G351" s="37">
        <v>6</v>
      </c>
      <c r="H351" s="62">
        <v>8.4</v>
      </c>
      <c r="I351" s="62">
        <v>8.9190000000000005</v>
      </c>
      <c r="J351" s="37">
        <v>64</v>
      </c>
      <c r="K351" s="37" t="s">
        <v>112</v>
      </c>
      <c r="L351" s="37" t="s">
        <v>45</v>
      </c>
      <c r="M351" s="38" t="s">
        <v>115</v>
      </c>
      <c r="N351" s="38"/>
      <c r="O351" s="37">
        <v>30</v>
      </c>
      <c r="P351" s="92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51" s="749"/>
      <c r="R351" s="749"/>
      <c r="S351" s="749"/>
      <c r="T351" s="750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IFERROR(IF(Y351=0,"",ROUNDUP(Y351/H351,0)*0.01898),"")</f>
        <v/>
      </c>
      <c r="AA351" s="68" t="s">
        <v>45</v>
      </c>
      <c r="AB351" s="69" t="s">
        <v>45</v>
      </c>
      <c r="AC351" s="416" t="s">
        <v>565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566</v>
      </c>
      <c r="B352" s="63" t="s">
        <v>567</v>
      </c>
      <c r="C352" s="36">
        <v>4301060406</v>
      </c>
      <c r="D352" s="747">
        <v>4607091384482</v>
      </c>
      <c r="E352" s="747"/>
      <c r="F352" s="62">
        <v>1.3</v>
      </c>
      <c r="G352" s="37">
        <v>6</v>
      </c>
      <c r="H352" s="62">
        <v>7.8</v>
      </c>
      <c r="I352" s="62">
        <v>8.3190000000000008</v>
      </c>
      <c r="J352" s="37">
        <v>64</v>
      </c>
      <c r="K352" s="37" t="s">
        <v>112</v>
      </c>
      <c r="L352" s="37" t="s">
        <v>45</v>
      </c>
      <c r="M352" s="38" t="s">
        <v>115</v>
      </c>
      <c r="N352" s="38"/>
      <c r="O352" s="37">
        <v>30</v>
      </c>
      <c r="P352" s="9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52" s="749"/>
      <c r="R352" s="749"/>
      <c r="S352" s="749"/>
      <c r="T352" s="750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IFERROR(IF(Y352=0,"",ROUNDUP(Y352/H352,0)*0.01898),"")</f>
        <v/>
      </c>
      <c r="AA352" s="68" t="s">
        <v>45</v>
      </c>
      <c r="AB352" s="69" t="s">
        <v>45</v>
      </c>
      <c r="AC352" s="418" t="s">
        <v>568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569</v>
      </c>
      <c r="B353" s="63" t="s">
        <v>570</v>
      </c>
      <c r="C353" s="36">
        <v>4301060484</v>
      </c>
      <c r="D353" s="747">
        <v>4607091380897</v>
      </c>
      <c r="E353" s="747"/>
      <c r="F353" s="62">
        <v>1.4</v>
      </c>
      <c r="G353" s="37">
        <v>6</v>
      </c>
      <c r="H353" s="62">
        <v>8.4</v>
      </c>
      <c r="I353" s="62">
        <v>8.9190000000000005</v>
      </c>
      <c r="J353" s="37">
        <v>64</v>
      </c>
      <c r="K353" s="37" t="s">
        <v>112</v>
      </c>
      <c r="L353" s="37" t="s">
        <v>45</v>
      </c>
      <c r="M353" s="38" t="s">
        <v>140</v>
      </c>
      <c r="N353" s="38"/>
      <c r="O353" s="37">
        <v>30</v>
      </c>
      <c r="P353" s="92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53" s="749"/>
      <c r="R353" s="749"/>
      <c r="S353" s="749"/>
      <c r="T353" s="750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IFERROR(IF(Y353=0,"",ROUNDUP(Y353/H353,0)*0.01898),"")</f>
        <v/>
      </c>
      <c r="AA353" s="68" t="s">
        <v>45</v>
      </c>
      <c r="AB353" s="69" t="s">
        <v>45</v>
      </c>
      <c r="AC353" s="420" t="s">
        <v>571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759"/>
      <c r="B354" s="759"/>
      <c r="C354" s="759"/>
      <c r="D354" s="759"/>
      <c r="E354" s="759"/>
      <c r="F354" s="759"/>
      <c r="G354" s="759"/>
      <c r="H354" s="759"/>
      <c r="I354" s="759"/>
      <c r="J354" s="759"/>
      <c r="K354" s="759"/>
      <c r="L354" s="759"/>
      <c r="M354" s="759"/>
      <c r="N354" s="759"/>
      <c r="O354" s="760"/>
      <c r="P354" s="756" t="s">
        <v>40</v>
      </c>
      <c r="Q354" s="757"/>
      <c r="R354" s="757"/>
      <c r="S354" s="757"/>
      <c r="T354" s="757"/>
      <c r="U354" s="757"/>
      <c r="V354" s="758"/>
      <c r="W354" s="42" t="s">
        <v>39</v>
      </c>
      <c r="X354" s="43">
        <f>IFERROR(X351/H351,"0")+IFERROR(X352/H352,"0")+IFERROR(X353/H353,"0")</f>
        <v>0</v>
      </c>
      <c r="Y354" s="43">
        <f>IFERROR(Y351/H351,"0")+IFERROR(Y352/H352,"0")+IFERROR(Y353/H353,"0")</f>
        <v>0</v>
      </c>
      <c r="Z354" s="43">
        <f>IFERROR(IF(Z351="",0,Z351),"0")+IFERROR(IF(Z352="",0,Z352),"0")+IFERROR(IF(Z353="",0,Z353),"0")</f>
        <v>0</v>
      </c>
      <c r="AA354" s="67"/>
      <c r="AB354" s="67"/>
      <c r="AC354" s="67"/>
    </row>
    <row r="355" spans="1:68" x14ac:dyDescent="0.2">
      <c r="A355" s="759"/>
      <c r="B355" s="759"/>
      <c r="C355" s="759"/>
      <c r="D355" s="759"/>
      <c r="E355" s="759"/>
      <c r="F355" s="759"/>
      <c r="G355" s="759"/>
      <c r="H355" s="759"/>
      <c r="I355" s="759"/>
      <c r="J355" s="759"/>
      <c r="K355" s="759"/>
      <c r="L355" s="759"/>
      <c r="M355" s="759"/>
      <c r="N355" s="759"/>
      <c r="O355" s="760"/>
      <c r="P355" s="756" t="s">
        <v>40</v>
      </c>
      <c r="Q355" s="757"/>
      <c r="R355" s="757"/>
      <c r="S355" s="757"/>
      <c r="T355" s="757"/>
      <c r="U355" s="757"/>
      <c r="V355" s="758"/>
      <c r="W355" s="42" t="s">
        <v>0</v>
      </c>
      <c r="X355" s="43">
        <f>IFERROR(SUM(X351:X353),"0")</f>
        <v>0</v>
      </c>
      <c r="Y355" s="43">
        <f>IFERROR(SUM(Y351:Y353),"0")</f>
        <v>0</v>
      </c>
      <c r="Z355" s="42"/>
      <c r="AA355" s="67"/>
      <c r="AB355" s="67"/>
      <c r="AC355" s="67"/>
    </row>
    <row r="356" spans="1:68" ht="14.25" customHeight="1" x14ac:dyDescent="0.25">
      <c r="A356" s="746" t="s">
        <v>99</v>
      </c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6"/>
      <c r="P356" s="746"/>
      <c r="Q356" s="746"/>
      <c r="R356" s="746"/>
      <c r="S356" s="746"/>
      <c r="T356" s="746"/>
      <c r="U356" s="746"/>
      <c r="V356" s="746"/>
      <c r="W356" s="746"/>
      <c r="X356" s="746"/>
      <c r="Y356" s="746"/>
      <c r="Z356" s="746"/>
      <c r="AA356" s="66"/>
      <c r="AB356" s="66"/>
      <c r="AC356" s="80"/>
    </row>
    <row r="357" spans="1:68" ht="27" customHeight="1" x14ac:dyDescent="0.25">
      <c r="A357" s="63" t="s">
        <v>572</v>
      </c>
      <c r="B357" s="63" t="s">
        <v>573</v>
      </c>
      <c r="C357" s="36">
        <v>4301032055</v>
      </c>
      <c r="D357" s="747">
        <v>4680115886476</v>
      </c>
      <c r="E357" s="747"/>
      <c r="F357" s="62">
        <v>0.38</v>
      </c>
      <c r="G357" s="37">
        <v>8</v>
      </c>
      <c r="H357" s="62">
        <v>3.04</v>
      </c>
      <c r="I357" s="62">
        <v>3.32</v>
      </c>
      <c r="J357" s="37">
        <v>156</v>
      </c>
      <c r="K357" s="37" t="s">
        <v>116</v>
      </c>
      <c r="L357" s="37" t="s">
        <v>45</v>
      </c>
      <c r="M357" s="38" t="s">
        <v>104</v>
      </c>
      <c r="N357" s="38"/>
      <c r="O357" s="37">
        <v>180</v>
      </c>
      <c r="P357" s="923" t="s">
        <v>574</v>
      </c>
      <c r="Q357" s="749"/>
      <c r="R357" s="749"/>
      <c r="S357" s="749"/>
      <c r="T357" s="750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IFERROR(IF(Y357=0,"",ROUNDUP(Y357/H357,0)*0.00753),"")</f>
        <v/>
      </c>
      <c r="AA357" s="68" t="s">
        <v>45</v>
      </c>
      <c r="AB357" s="69" t="s">
        <v>45</v>
      </c>
      <c r="AC357" s="422" t="s">
        <v>575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576</v>
      </c>
      <c r="B358" s="63" t="s">
        <v>577</v>
      </c>
      <c r="C358" s="36">
        <v>4301030232</v>
      </c>
      <c r="D358" s="747">
        <v>4607091388374</v>
      </c>
      <c r="E358" s="747"/>
      <c r="F358" s="62">
        <v>0.38</v>
      </c>
      <c r="G358" s="37">
        <v>8</v>
      </c>
      <c r="H358" s="62">
        <v>3.04</v>
      </c>
      <c r="I358" s="62">
        <v>3.29</v>
      </c>
      <c r="J358" s="37">
        <v>132</v>
      </c>
      <c r="K358" s="37" t="s">
        <v>116</v>
      </c>
      <c r="L358" s="37" t="s">
        <v>45</v>
      </c>
      <c r="M358" s="38" t="s">
        <v>104</v>
      </c>
      <c r="N358" s="38"/>
      <c r="O358" s="37">
        <v>180</v>
      </c>
      <c r="P358" s="924" t="s">
        <v>578</v>
      </c>
      <c r="Q358" s="749"/>
      <c r="R358" s="749"/>
      <c r="S358" s="749"/>
      <c r="T358" s="750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4" t="s">
        <v>579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580</v>
      </c>
      <c r="B359" s="63" t="s">
        <v>581</v>
      </c>
      <c r="C359" s="36">
        <v>4301032015</v>
      </c>
      <c r="D359" s="747">
        <v>4607091383102</v>
      </c>
      <c r="E359" s="747"/>
      <c r="F359" s="62">
        <v>0.17</v>
      </c>
      <c r="G359" s="37">
        <v>15</v>
      </c>
      <c r="H359" s="62">
        <v>2.5499999999999998</v>
      </c>
      <c r="I359" s="62">
        <v>2.9550000000000001</v>
      </c>
      <c r="J359" s="37">
        <v>182</v>
      </c>
      <c r="K359" s="37" t="s">
        <v>81</v>
      </c>
      <c r="L359" s="37" t="s">
        <v>45</v>
      </c>
      <c r="M359" s="38" t="s">
        <v>104</v>
      </c>
      <c r="N359" s="38"/>
      <c r="O359" s="37">
        <v>180</v>
      </c>
      <c r="P359" s="9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9" s="749"/>
      <c r="R359" s="749"/>
      <c r="S359" s="749"/>
      <c r="T359" s="750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IFERROR(IF(Y359=0,"",ROUNDUP(Y359/H359,0)*0.00651),"")</f>
        <v/>
      </c>
      <c r="AA359" s="68" t="s">
        <v>45</v>
      </c>
      <c r="AB359" s="69" t="s">
        <v>45</v>
      </c>
      <c r="AC359" s="426" t="s">
        <v>582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583</v>
      </c>
      <c r="B360" s="63" t="s">
        <v>584</v>
      </c>
      <c r="C360" s="36">
        <v>4301030233</v>
      </c>
      <c r="D360" s="747">
        <v>4607091388404</v>
      </c>
      <c r="E360" s="747"/>
      <c r="F360" s="62">
        <v>0.17</v>
      </c>
      <c r="G360" s="37">
        <v>15</v>
      </c>
      <c r="H360" s="62">
        <v>2.5499999999999998</v>
      </c>
      <c r="I360" s="62">
        <v>2.88</v>
      </c>
      <c r="J360" s="37">
        <v>182</v>
      </c>
      <c r="K360" s="37" t="s">
        <v>81</v>
      </c>
      <c r="L360" s="37" t="s">
        <v>45</v>
      </c>
      <c r="M360" s="38" t="s">
        <v>104</v>
      </c>
      <c r="N360" s="38"/>
      <c r="O360" s="37">
        <v>180</v>
      </c>
      <c r="P360" s="9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60" s="749"/>
      <c r="R360" s="749"/>
      <c r="S360" s="749"/>
      <c r="T360" s="750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579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759"/>
      <c r="B361" s="759"/>
      <c r="C361" s="759"/>
      <c r="D361" s="759"/>
      <c r="E361" s="759"/>
      <c r="F361" s="759"/>
      <c r="G361" s="759"/>
      <c r="H361" s="759"/>
      <c r="I361" s="759"/>
      <c r="J361" s="759"/>
      <c r="K361" s="759"/>
      <c r="L361" s="759"/>
      <c r="M361" s="759"/>
      <c r="N361" s="759"/>
      <c r="O361" s="760"/>
      <c r="P361" s="756" t="s">
        <v>40</v>
      </c>
      <c r="Q361" s="757"/>
      <c r="R361" s="757"/>
      <c r="S361" s="757"/>
      <c r="T361" s="757"/>
      <c r="U361" s="757"/>
      <c r="V361" s="758"/>
      <c r="W361" s="42" t="s">
        <v>39</v>
      </c>
      <c r="X361" s="43">
        <f>IFERROR(X357/H357,"0")+IFERROR(X358/H358,"0")+IFERROR(X359/H359,"0")+IFERROR(X360/H360,"0")</f>
        <v>0</v>
      </c>
      <c r="Y361" s="43">
        <f>IFERROR(Y357/H357,"0")+IFERROR(Y358/H358,"0")+IFERROR(Y359/H359,"0")+IFERROR(Y360/H360,"0")</f>
        <v>0</v>
      </c>
      <c r="Z361" s="43">
        <f>IFERROR(IF(Z357="",0,Z357),"0")+IFERROR(IF(Z358="",0,Z358),"0")+IFERROR(IF(Z359="",0,Z359),"0")+IFERROR(IF(Z360="",0,Z360),"0")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759"/>
      <c r="B362" s="759"/>
      <c r="C362" s="759"/>
      <c r="D362" s="759"/>
      <c r="E362" s="759"/>
      <c r="F362" s="759"/>
      <c r="G362" s="759"/>
      <c r="H362" s="759"/>
      <c r="I362" s="759"/>
      <c r="J362" s="759"/>
      <c r="K362" s="759"/>
      <c r="L362" s="759"/>
      <c r="M362" s="759"/>
      <c r="N362" s="759"/>
      <c r="O362" s="760"/>
      <c r="P362" s="756" t="s">
        <v>40</v>
      </c>
      <c r="Q362" s="757"/>
      <c r="R362" s="757"/>
      <c r="S362" s="757"/>
      <c r="T362" s="757"/>
      <c r="U362" s="757"/>
      <c r="V362" s="758"/>
      <c r="W362" s="42" t="s">
        <v>0</v>
      </c>
      <c r="X362" s="43">
        <f>IFERROR(SUM(X357:X360),"0")</f>
        <v>0</v>
      </c>
      <c r="Y362" s="43">
        <f>IFERROR(SUM(Y357:Y360),"0")</f>
        <v>0</v>
      </c>
      <c r="Z362" s="42"/>
      <c r="AA362" s="67"/>
      <c r="AB362" s="67"/>
      <c r="AC362" s="67"/>
    </row>
    <row r="363" spans="1:68" ht="14.25" customHeight="1" x14ac:dyDescent="0.25">
      <c r="A363" s="746" t="s">
        <v>585</v>
      </c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6"/>
      <c r="P363" s="746"/>
      <c r="Q363" s="746"/>
      <c r="R363" s="746"/>
      <c r="S363" s="746"/>
      <c r="T363" s="746"/>
      <c r="U363" s="746"/>
      <c r="V363" s="746"/>
      <c r="W363" s="746"/>
      <c r="X363" s="746"/>
      <c r="Y363" s="746"/>
      <c r="Z363" s="746"/>
      <c r="AA363" s="66"/>
      <c r="AB363" s="66"/>
      <c r="AC363" s="80"/>
    </row>
    <row r="364" spans="1:68" ht="16.5" customHeight="1" x14ac:dyDescent="0.25">
      <c r="A364" s="63" t="s">
        <v>586</v>
      </c>
      <c r="B364" s="63" t="s">
        <v>587</v>
      </c>
      <c r="C364" s="36">
        <v>4301180007</v>
      </c>
      <c r="D364" s="747">
        <v>4680115881808</v>
      </c>
      <c r="E364" s="747"/>
      <c r="F364" s="62">
        <v>0.1</v>
      </c>
      <c r="G364" s="37">
        <v>20</v>
      </c>
      <c r="H364" s="62">
        <v>2</v>
      </c>
      <c r="I364" s="62">
        <v>2.2400000000000002</v>
      </c>
      <c r="J364" s="37">
        <v>238</v>
      </c>
      <c r="K364" s="37" t="s">
        <v>81</v>
      </c>
      <c r="L364" s="37" t="s">
        <v>45</v>
      </c>
      <c r="M364" s="38" t="s">
        <v>589</v>
      </c>
      <c r="N364" s="38"/>
      <c r="O364" s="37">
        <v>730</v>
      </c>
      <c r="P364" s="9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4" s="749"/>
      <c r="R364" s="749"/>
      <c r="S364" s="749"/>
      <c r="T364" s="750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IFERROR(IF(Y364=0,"",ROUNDUP(Y364/H364,0)*0.00474),"")</f>
        <v/>
      </c>
      <c r="AA364" s="68" t="s">
        <v>45</v>
      </c>
      <c r="AB364" s="69" t="s">
        <v>45</v>
      </c>
      <c r="AC364" s="430" t="s">
        <v>588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590</v>
      </c>
      <c r="B365" s="63" t="s">
        <v>591</v>
      </c>
      <c r="C365" s="36">
        <v>4301180006</v>
      </c>
      <c r="D365" s="747">
        <v>4680115881822</v>
      </c>
      <c r="E365" s="747"/>
      <c r="F365" s="62">
        <v>0.1</v>
      </c>
      <c r="G365" s="37">
        <v>20</v>
      </c>
      <c r="H365" s="62">
        <v>2</v>
      </c>
      <c r="I365" s="62">
        <v>2.2400000000000002</v>
      </c>
      <c r="J365" s="37">
        <v>238</v>
      </c>
      <c r="K365" s="37" t="s">
        <v>81</v>
      </c>
      <c r="L365" s="37" t="s">
        <v>45</v>
      </c>
      <c r="M365" s="38" t="s">
        <v>589</v>
      </c>
      <c r="N365" s="38"/>
      <c r="O365" s="37">
        <v>730</v>
      </c>
      <c r="P365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5" s="749"/>
      <c r="R365" s="749"/>
      <c r="S365" s="749"/>
      <c r="T365" s="750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IFERROR(IF(Y365=0,"",ROUNDUP(Y365/H365,0)*0.00474),"")</f>
        <v/>
      </c>
      <c r="AA365" s="68" t="s">
        <v>45</v>
      </c>
      <c r="AB365" s="69" t="s">
        <v>45</v>
      </c>
      <c r="AC365" s="432" t="s">
        <v>588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592</v>
      </c>
      <c r="B366" s="63" t="s">
        <v>593</v>
      </c>
      <c r="C366" s="36">
        <v>4301180001</v>
      </c>
      <c r="D366" s="747">
        <v>4680115880016</v>
      </c>
      <c r="E366" s="747"/>
      <c r="F366" s="62">
        <v>0.1</v>
      </c>
      <c r="G366" s="37">
        <v>20</v>
      </c>
      <c r="H366" s="62">
        <v>2</v>
      </c>
      <c r="I366" s="62">
        <v>2.2400000000000002</v>
      </c>
      <c r="J366" s="37">
        <v>238</v>
      </c>
      <c r="K366" s="37" t="s">
        <v>81</v>
      </c>
      <c r="L366" s="37" t="s">
        <v>45</v>
      </c>
      <c r="M366" s="38" t="s">
        <v>589</v>
      </c>
      <c r="N366" s="38"/>
      <c r="O366" s="37">
        <v>730</v>
      </c>
      <c r="P366" s="9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6" s="749"/>
      <c r="R366" s="749"/>
      <c r="S366" s="749"/>
      <c r="T366" s="750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IFERROR(IF(Y366=0,"",ROUNDUP(Y366/H366,0)*0.00474),"")</f>
        <v/>
      </c>
      <c r="AA366" s="68" t="s">
        <v>45</v>
      </c>
      <c r="AB366" s="69" t="s">
        <v>45</v>
      </c>
      <c r="AC366" s="434" t="s">
        <v>588</v>
      </c>
      <c r="AG366" s="78"/>
      <c r="AJ366" s="84" t="s">
        <v>45</v>
      </c>
      <c r="AK366" s="84">
        <v>0</v>
      </c>
      <c r="BB366" s="435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759"/>
      <c r="B367" s="759"/>
      <c r="C367" s="759"/>
      <c r="D367" s="759"/>
      <c r="E367" s="759"/>
      <c r="F367" s="759"/>
      <c r="G367" s="759"/>
      <c r="H367" s="759"/>
      <c r="I367" s="759"/>
      <c r="J367" s="759"/>
      <c r="K367" s="759"/>
      <c r="L367" s="759"/>
      <c r="M367" s="759"/>
      <c r="N367" s="759"/>
      <c r="O367" s="760"/>
      <c r="P367" s="756" t="s">
        <v>40</v>
      </c>
      <c r="Q367" s="757"/>
      <c r="R367" s="757"/>
      <c r="S367" s="757"/>
      <c r="T367" s="757"/>
      <c r="U367" s="757"/>
      <c r="V367" s="758"/>
      <c r="W367" s="42" t="s">
        <v>39</v>
      </c>
      <c r="X367" s="43">
        <f>IFERROR(X364/H364,"0")+IFERROR(X365/H365,"0")+IFERROR(X366/H366,"0")</f>
        <v>0</v>
      </c>
      <c r="Y367" s="43">
        <f>IFERROR(Y364/H364,"0")+IFERROR(Y365/H365,"0")+IFERROR(Y366/H366,"0")</f>
        <v>0</v>
      </c>
      <c r="Z367" s="43">
        <f>IFERROR(IF(Z364="",0,Z364),"0")+IFERROR(IF(Z365="",0,Z365),"0")+IFERROR(IF(Z366="",0,Z366),"0")</f>
        <v>0</v>
      </c>
      <c r="AA367" s="67"/>
      <c r="AB367" s="67"/>
      <c r="AC367" s="67"/>
    </row>
    <row r="368" spans="1:68" x14ac:dyDescent="0.2">
      <c r="A368" s="759"/>
      <c r="B368" s="759"/>
      <c r="C368" s="759"/>
      <c r="D368" s="759"/>
      <c r="E368" s="759"/>
      <c r="F368" s="759"/>
      <c r="G368" s="759"/>
      <c r="H368" s="759"/>
      <c r="I368" s="759"/>
      <c r="J368" s="759"/>
      <c r="K368" s="759"/>
      <c r="L368" s="759"/>
      <c r="M368" s="759"/>
      <c r="N368" s="759"/>
      <c r="O368" s="760"/>
      <c r="P368" s="756" t="s">
        <v>40</v>
      </c>
      <c r="Q368" s="757"/>
      <c r="R368" s="757"/>
      <c r="S368" s="757"/>
      <c r="T368" s="757"/>
      <c r="U368" s="757"/>
      <c r="V368" s="758"/>
      <c r="W368" s="42" t="s">
        <v>0</v>
      </c>
      <c r="X368" s="43">
        <f>IFERROR(SUM(X364:X366),"0")</f>
        <v>0</v>
      </c>
      <c r="Y368" s="43">
        <f>IFERROR(SUM(Y364:Y366),"0")</f>
        <v>0</v>
      </c>
      <c r="Z368" s="42"/>
      <c r="AA368" s="67"/>
      <c r="AB368" s="67"/>
      <c r="AC368" s="67"/>
    </row>
    <row r="369" spans="1:68" ht="16.5" customHeight="1" x14ac:dyDescent="0.25">
      <c r="A369" s="745" t="s">
        <v>594</v>
      </c>
      <c r="B369" s="745"/>
      <c r="C369" s="745"/>
      <c r="D369" s="745"/>
      <c r="E369" s="745"/>
      <c r="F369" s="745"/>
      <c r="G369" s="745"/>
      <c r="H369" s="745"/>
      <c r="I369" s="745"/>
      <c r="J369" s="745"/>
      <c r="K369" s="745"/>
      <c r="L369" s="745"/>
      <c r="M369" s="745"/>
      <c r="N369" s="745"/>
      <c r="O369" s="745"/>
      <c r="P369" s="745"/>
      <c r="Q369" s="745"/>
      <c r="R369" s="745"/>
      <c r="S369" s="745"/>
      <c r="T369" s="745"/>
      <c r="U369" s="745"/>
      <c r="V369" s="745"/>
      <c r="W369" s="745"/>
      <c r="X369" s="745"/>
      <c r="Y369" s="745"/>
      <c r="Z369" s="745"/>
      <c r="AA369" s="65"/>
      <c r="AB369" s="65"/>
      <c r="AC369" s="79"/>
    </row>
    <row r="370" spans="1:68" ht="14.25" customHeight="1" x14ac:dyDescent="0.25">
      <c r="A370" s="746" t="s">
        <v>154</v>
      </c>
      <c r="B370" s="746"/>
      <c r="C370" s="746"/>
      <c r="D370" s="746"/>
      <c r="E370" s="746"/>
      <c r="F370" s="746"/>
      <c r="G370" s="746"/>
      <c r="H370" s="746"/>
      <c r="I370" s="746"/>
      <c r="J370" s="746"/>
      <c r="K370" s="746"/>
      <c r="L370" s="746"/>
      <c r="M370" s="746"/>
      <c r="N370" s="746"/>
      <c r="O370" s="746"/>
      <c r="P370" s="746"/>
      <c r="Q370" s="746"/>
      <c r="R370" s="746"/>
      <c r="S370" s="746"/>
      <c r="T370" s="746"/>
      <c r="U370" s="746"/>
      <c r="V370" s="746"/>
      <c r="W370" s="746"/>
      <c r="X370" s="746"/>
      <c r="Y370" s="746"/>
      <c r="Z370" s="746"/>
      <c r="AA370" s="66"/>
      <c r="AB370" s="66"/>
      <c r="AC370" s="80"/>
    </row>
    <row r="371" spans="1:68" ht="27" customHeight="1" x14ac:dyDescent="0.25">
      <c r="A371" s="63" t="s">
        <v>595</v>
      </c>
      <c r="B371" s="63" t="s">
        <v>596</v>
      </c>
      <c r="C371" s="36">
        <v>4301031066</v>
      </c>
      <c r="D371" s="747">
        <v>4607091383836</v>
      </c>
      <c r="E371" s="747"/>
      <c r="F371" s="62">
        <v>0.3</v>
      </c>
      <c r="G371" s="37">
        <v>6</v>
      </c>
      <c r="H371" s="62">
        <v>1.8</v>
      </c>
      <c r="I371" s="62">
        <v>2.028</v>
      </c>
      <c r="J371" s="37">
        <v>182</v>
      </c>
      <c r="K371" s="37" t="s">
        <v>81</v>
      </c>
      <c r="L371" s="37" t="s">
        <v>45</v>
      </c>
      <c r="M371" s="38" t="s">
        <v>80</v>
      </c>
      <c r="N371" s="38"/>
      <c r="O371" s="37">
        <v>40</v>
      </c>
      <c r="P371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1" s="749"/>
      <c r="R371" s="749"/>
      <c r="S371" s="749"/>
      <c r="T371" s="750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IFERROR(IF(Y371=0,"",ROUNDUP(Y371/H371,0)*0.00651),"")</f>
        <v/>
      </c>
      <c r="AA371" s="68" t="s">
        <v>45</v>
      </c>
      <c r="AB371" s="69" t="s">
        <v>45</v>
      </c>
      <c r="AC371" s="436" t="s">
        <v>597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759"/>
      <c r="B372" s="759"/>
      <c r="C372" s="759"/>
      <c r="D372" s="759"/>
      <c r="E372" s="759"/>
      <c r="F372" s="759"/>
      <c r="G372" s="759"/>
      <c r="H372" s="759"/>
      <c r="I372" s="759"/>
      <c r="J372" s="759"/>
      <c r="K372" s="759"/>
      <c r="L372" s="759"/>
      <c r="M372" s="759"/>
      <c r="N372" s="759"/>
      <c r="O372" s="760"/>
      <c r="P372" s="756" t="s">
        <v>40</v>
      </c>
      <c r="Q372" s="757"/>
      <c r="R372" s="757"/>
      <c r="S372" s="757"/>
      <c r="T372" s="757"/>
      <c r="U372" s="757"/>
      <c r="V372" s="758"/>
      <c r="W372" s="42" t="s">
        <v>39</v>
      </c>
      <c r="X372" s="43">
        <f>IFERROR(X371/H371,"0")</f>
        <v>0</v>
      </c>
      <c r="Y372" s="43">
        <f>IFERROR(Y371/H371,"0")</f>
        <v>0</v>
      </c>
      <c r="Z372" s="43">
        <f>IFERROR(IF(Z371="",0,Z371),"0")</f>
        <v>0</v>
      </c>
      <c r="AA372" s="67"/>
      <c r="AB372" s="67"/>
      <c r="AC372" s="67"/>
    </row>
    <row r="373" spans="1:68" x14ac:dyDescent="0.2">
      <c r="A373" s="759"/>
      <c r="B373" s="759"/>
      <c r="C373" s="759"/>
      <c r="D373" s="759"/>
      <c r="E373" s="759"/>
      <c r="F373" s="759"/>
      <c r="G373" s="759"/>
      <c r="H373" s="759"/>
      <c r="I373" s="759"/>
      <c r="J373" s="759"/>
      <c r="K373" s="759"/>
      <c r="L373" s="759"/>
      <c r="M373" s="759"/>
      <c r="N373" s="759"/>
      <c r="O373" s="760"/>
      <c r="P373" s="756" t="s">
        <v>40</v>
      </c>
      <c r="Q373" s="757"/>
      <c r="R373" s="757"/>
      <c r="S373" s="757"/>
      <c r="T373" s="757"/>
      <c r="U373" s="757"/>
      <c r="V373" s="758"/>
      <c r="W373" s="42" t="s">
        <v>0</v>
      </c>
      <c r="X373" s="43">
        <f>IFERROR(SUM(X371:X371),"0")</f>
        <v>0</v>
      </c>
      <c r="Y373" s="43">
        <f>IFERROR(SUM(Y371:Y371),"0")</f>
        <v>0</v>
      </c>
      <c r="Z373" s="42"/>
      <c r="AA373" s="67"/>
      <c r="AB373" s="67"/>
      <c r="AC373" s="67"/>
    </row>
    <row r="374" spans="1:68" ht="14.25" customHeight="1" x14ac:dyDescent="0.25">
      <c r="A374" s="746" t="s">
        <v>76</v>
      </c>
      <c r="B374" s="746"/>
      <c r="C374" s="746"/>
      <c r="D374" s="746"/>
      <c r="E374" s="746"/>
      <c r="F374" s="746"/>
      <c r="G374" s="746"/>
      <c r="H374" s="746"/>
      <c r="I374" s="746"/>
      <c r="J374" s="746"/>
      <c r="K374" s="746"/>
      <c r="L374" s="746"/>
      <c r="M374" s="746"/>
      <c r="N374" s="746"/>
      <c r="O374" s="746"/>
      <c r="P374" s="746"/>
      <c r="Q374" s="746"/>
      <c r="R374" s="746"/>
      <c r="S374" s="746"/>
      <c r="T374" s="746"/>
      <c r="U374" s="746"/>
      <c r="V374" s="746"/>
      <c r="W374" s="746"/>
      <c r="X374" s="746"/>
      <c r="Y374" s="746"/>
      <c r="Z374" s="746"/>
      <c r="AA374" s="66"/>
      <c r="AB374" s="66"/>
      <c r="AC374" s="80"/>
    </row>
    <row r="375" spans="1:68" ht="27" customHeight="1" x14ac:dyDescent="0.25">
      <c r="A375" s="63" t="s">
        <v>598</v>
      </c>
      <c r="B375" s="63" t="s">
        <v>599</v>
      </c>
      <c r="C375" s="36">
        <v>4301051489</v>
      </c>
      <c r="D375" s="747">
        <v>4607091387919</v>
      </c>
      <c r="E375" s="747"/>
      <c r="F375" s="62">
        <v>1.35</v>
      </c>
      <c r="G375" s="37">
        <v>6</v>
      </c>
      <c r="H375" s="62">
        <v>8.1</v>
      </c>
      <c r="I375" s="62">
        <v>8.6189999999999998</v>
      </c>
      <c r="J375" s="37">
        <v>64</v>
      </c>
      <c r="K375" s="37" t="s">
        <v>112</v>
      </c>
      <c r="L375" s="37" t="s">
        <v>45</v>
      </c>
      <c r="M375" s="38" t="s">
        <v>140</v>
      </c>
      <c r="N375" s="38"/>
      <c r="O375" s="37">
        <v>45</v>
      </c>
      <c r="P375" s="9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5" s="749"/>
      <c r="R375" s="749"/>
      <c r="S375" s="749"/>
      <c r="T375" s="75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38" t="s">
        <v>600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27" customHeight="1" x14ac:dyDescent="0.25">
      <c r="A376" s="63" t="s">
        <v>601</v>
      </c>
      <c r="B376" s="63" t="s">
        <v>602</v>
      </c>
      <c r="C376" s="36">
        <v>4301051461</v>
      </c>
      <c r="D376" s="747">
        <v>4680115883604</v>
      </c>
      <c r="E376" s="747"/>
      <c r="F376" s="62">
        <v>0.35</v>
      </c>
      <c r="G376" s="37">
        <v>6</v>
      </c>
      <c r="H376" s="62">
        <v>2.1</v>
      </c>
      <c r="I376" s="62">
        <v>2.3519999999999999</v>
      </c>
      <c r="J376" s="37">
        <v>182</v>
      </c>
      <c r="K376" s="37" t="s">
        <v>81</v>
      </c>
      <c r="L376" s="37" t="s">
        <v>45</v>
      </c>
      <c r="M376" s="38" t="s">
        <v>115</v>
      </c>
      <c r="N376" s="38"/>
      <c r="O376" s="37">
        <v>45</v>
      </c>
      <c r="P376" s="9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6" s="749"/>
      <c r="R376" s="749"/>
      <c r="S376" s="749"/>
      <c r="T376" s="750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IFERROR(IF(Y376=0,"",ROUNDUP(Y376/H376,0)*0.00651),"")</f>
        <v/>
      </c>
      <c r="AA376" s="68" t="s">
        <v>45</v>
      </c>
      <c r="AB376" s="69" t="s">
        <v>45</v>
      </c>
      <c r="AC376" s="440" t="s">
        <v>603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27" customHeight="1" x14ac:dyDescent="0.25">
      <c r="A377" s="63" t="s">
        <v>604</v>
      </c>
      <c r="B377" s="63" t="s">
        <v>605</v>
      </c>
      <c r="C377" s="36">
        <v>4301051864</v>
      </c>
      <c r="D377" s="747">
        <v>4680115883567</v>
      </c>
      <c r="E377" s="747"/>
      <c r="F377" s="62">
        <v>0.35</v>
      </c>
      <c r="G377" s="37">
        <v>6</v>
      </c>
      <c r="H377" s="62">
        <v>2.1</v>
      </c>
      <c r="I377" s="62">
        <v>2.34</v>
      </c>
      <c r="J377" s="37">
        <v>182</v>
      </c>
      <c r="K377" s="37" t="s">
        <v>81</v>
      </c>
      <c r="L377" s="37" t="s">
        <v>45</v>
      </c>
      <c r="M377" s="38" t="s">
        <v>140</v>
      </c>
      <c r="N377" s="38"/>
      <c r="O377" s="37">
        <v>40</v>
      </c>
      <c r="P377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7" s="749"/>
      <c r="R377" s="749"/>
      <c r="S377" s="749"/>
      <c r="T377" s="750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42" t="s">
        <v>606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759"/>
      <c r="B378" s="759"/>
      <c r="C378" s="759"/>
      <c r="D378" s="759"/>
      <c r="E378" s="759"/>
      <c r="F378" s="759"/>
      <c r="G378" s="759"/>
      <c r="H378" s="759"/>
      <c r="I378" s="759"/>
      <c r="J378" s="759"/>
      <c r="K378" s="759"/>
      <c r="L378" s="759"/>
      <c r="M378" s="759"/>
      <c r="N378" s="759"/>
      <c r="O378" s="760"/>
      <c r="P378" s="756" t="s">
        <v>40</v>
      </c>
      <c r="Q378" s="757"/>
      <c r="R378" s="757"/>
      <c r="S378" s="757"/>
      <c r="T378" s="757"/>
      <c r="U378" s="757"/>
      <c r="V378" s="758"/>
      <c r="W378" s="42" t="s">
        <v>39</v>
      </c>
      <c r="X378" s="43">
        <f>IFERROR(X375/H375,"0")+IFERROR(X376/H376,"0")+IFERROR(X377/H377,"0")</f>
        <v>0</v>
      </c>
      <c r="Y378" s="43">
        <f>IFERROR(Y375/H375,"0")+IFERROR(Y376/H376,"0")+IFERROR(Y377/H377,"0")</f>
        <v>0</v>
      </c>
      <c r="Z378" s="43">
        <f>IFERROR(IF(Z375="",0,Z375),"0")+IFERROR(IF(Z376="",0,Z376),"0")+IFERROR(IF(Z377="",0,Z377),"0")</f>
        <v>0</v>
      </c>
      <c r="AA378" s="67"/>
      <c r="AB378" s="67"/>
      <c r="AC378" s="67"/>
    </row>
    <row r="379" spans="1:68" x14ac:dyDescent="0.2">
      <c r="A379" s="759"/>
      <c r="B379" s="759"/>
      <c r="C379" s="759"/>
      <c r="D379" s="759"/>
      <c r="E379" s="759"/>
      <c r="F379" s="759"/>
      <c r="G379" s="759"/>
      <c r="H379" s="759"/>
      <c r="I379" s="759"/>
      <c r="J379" s="759"/>
      <c r="K379" s="759"/>
      <c r="L379" s="759"/>
      <c r="M379" s="759"/>
      <c r="N379" s="759"/>
      <c r="O379" s="760"/>
      <c r="P379" s="756" t="s">
        <v>40</v>
      </c>
      <c r="Q379" s="757"/>
      <c r="R379" s="757"/>
      <c r="S379" s="757"/>
      <c r="T379" s="757"/>
      <c r="U379" s="757"/>
      <c r="V379" s="758"/>
      <c r="W379" s="42" t="s">
        <v>0</v>
      </c>
      <c r="X379" s="43">
        <f>IFERROR(SUM(X375:X377),"0")</f>
        <v>0</v>
      </c>
      <c r="Y379" s="43">
        <f>IFERROR(SUM(Y375:Y377),"0")</f>
        <v>0</v>
      </c>
      <c r="Z379" s="42"/>
      <c r="AA379" s="67"/>
      <c r="AB379" s="67"/>
      <c r="AC379" s="67"/>
    </row>
    <row r="380" spans="1:68" ht="27.75" customHeight="1" x14ac:dyDescent="0.2">
      <c r="A380" s="744" t="s">
        <v>607</v>
      </c>
      <c r="B380" s="744"/>
      <c r="C380" s="744"/>
      <c r="D380" s="744"/>
      <c r="E380" s="744"/>
      <c r="F380" s="744"/>
      <c r="G380" s="744"/>
      <c r="H380" s="744"/>
      <c r="I380" s="744"/>
      <c r="J380" s="744"/>
      <c r="K380" s="744"/>
      <c r="L380" s="744"/>
      <c r="M380" s="744"/>
      <c r="N380" s="744"/>
      <c r="O380" s="744"/>
      <c r="P380" s="744"/>
      <c r="Q380" s="744"/>
      <c r="R380" s="744"/>
      <c r="S380" s="744"/>
      <c r="T380" s="744"/>
      <c r="U380" s="744"/>
      <c r="V380" s="744"/>
      <c r="W380" s="744"/>
      <c r="X380" s="744"/>
      <c r="Y380" s="744"/>
      <c r="Z380" s="744"/>
      <c r="AA380" s="54"/>
      <c r="AB380" s="54"/>
      <c r="AC380" s="54"/>
    </row>
    <row r="381" spans="1:68" ht="16.5" customHeight="1" x14ac:dyDescent="0.25">
      <c r="A381" s="745" t="s">
        <v>608</v>
      </c>
      <c r="B381" s="745"/>
      <c r="C381" s="745"/>
      <c r="D381" s="745"/>
      <c r="E381" s="745"/>
      <c r="F381" s="745"/>
      <c r="G381" s="745"/>
      <c r="H381" s="745"/>
      <c r="I381" s="745"/>
      <c r="J381" s="745"/>
      <c r="K381" s="745"/>
      <c r="L381" s="745"/>
      <c r="M381" s="745"/>
      <c r="N381" s="745"/>
      <c r="O381" s="745"/>
      <c r="P381" s="745"/>
      <c r="Q381" s="745"/>
      <c r="R381" s="745"/>
      <c r="S381" s="745"/>
      <c r="T381" s="745"/>
      <c r="U381" s="745"/>
      <c r="V381" s="745"/>
      <c r="W381" s="745"/>
      <c r="X381" s="745"/>
      <c r="Y381" s="745"/>
      <c r="Z381" s="745"/>
      <c r="AA381" s="65"/>
      <c r="AB381" s="65"/>
      <c r="AC381" s="79"/>
    </row>
    <row r="382" spans="1:68" ht="14.25" customHeight="1" x14ac:dyDescent="0.25">
      <c r="A382" s="746" t="s">
        <v>107</v>
      </c>
      <c r="B382" s="746"/>
      <c r="C382" s="746"/>
      <c r="D382" s="746"/>
      <c r="E382" s="746"/>
      <c r="F382" s="746"/>
      <c r="G382" s="746"/>
      <c r="H382" s="746"/>
      <c r="I382" s="746"/>
      <c r="J382" s="746"/>
      <c r="K382" s="746"/>
      <c r="L382" s="746"/>
      <c r="M382" s="746"/>
      <c r="N382" s="746"/>
      <c r="O382" s="746"/>
      <c r="P382" s="746"/>
      <c r="Q382" s="746"/>
      <c r="R382" s="746"/>
      <c r="S382" s="746"/>
      <c r="T382" s="746"/>
      <c r="U382" s="746"/>
      <c r="V382" s="746"/>
      <c r="W382" s="746"/>
      <c r="X382" s="746"/>
      <c r="Y382" s="746"/>
      <c r="Z382" s="746"/>
      <c r="AA382" s="66"/>
      <c r="AB382" s="66"/>
      <c r="AC382" s="80"/>
    </row>
    <row r="383" spans="1:68" ht="37.5" customHeight="1" x14ac:dyDescent="0.25">
      <c r="A383" s="63" t="s">
        <v>609</v>
      </c>
      <c r="B383" s="63" t="s">
        <v>610</v>
      </c>
      <c r="C383" s="36">
        <v>4301011869</v>
      </c>
      <c r="D383" s="747">
        <v>4680115884847</v>
      </c>
      <c r="E383" s="747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112</v>
      </c>
      <c r="L383" s="37" t="s">
        <v>45</v>
      </c>
      <c r="M383" s="38" t="s">
        <v>80</v>
      </c>
      <c r="N383" s="38"/>
      <c r="O383" s="37">
        <v>60</v>
      </c>
      <c r="P383" s="93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83" s="749"/>
      <c r="R383" s="749"/>
      <c r="S383" s="749"/>
      <c r="T383" s="750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ref="Y383:Y392" si="57"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44" t="s">
        <v>611</v>
      </c>
      <c r="AG383" s="78"/>
      <c r="AJ383" s="84" t="s">
        <v>45</v>
      </c>
      <c r="AK383" s="84">
        <v>0</v>
      </c>
      <c r="BB383" s="445" t="s">
        <v>66</v>
      </c>
      <c r="BM383" s="78">
        <f t="shared" ref="BM383:BM392" si="58">IFERROR(X383*I383/H383,"0")</f>
        <v>0</v>
      </c>
      <c r="BN383" s="78">
        <f t="shared" ref="BN383:BN392" si="59">IFERROR(Y383*I383/H383,"0")</f>
        <v>0</v>
      </c>
      <c r="BO383" s="78">
        <f t="shared" ref="BO383:BO392" si="60">IFERROR(1/J383*(X383/H383),"0")</f>
        <v>0</v>
      </c>
      <c r="BP383" s="78">
        <f t="shared" ref="BP383:BP392" si="61">IFERROR(1/J383*(Y383/H383),"0")</f>
        <v>0</v>
      </c>
    </row>
    <row r="384" spans="1:68" ht="27" customHeight="1" x14ac:dyDescent="0.25">
      <c r="A384" s="63" t="s">
        <v>609</v>
      </c>
      <c r="B384" s="63" t="s">
        <v>612</v>
      </c>
      <c r="C384" s="36">
        <v>4301011946</v>
      </c>
      <c r="D384" s="747">
        <v>4680115884847</v>
      </c>
      <c r="E384" s="747"/>
      <c r="F384" s="62">
        <v>2.5</v>
      </c>
      <c r="G384" s="37">
        <v>6</v>
      </c>
      <c r="H384" s="62">
        <v>15</v>
      </c>
      <c r="I384" s="62">
        <v>15.48</v>
      </c>
      <c r="J384" s="37">
        <v>48</v>
      </c>
      <c r="K384" s="37" t="s">
        <v>112</v>
      </c>
      <c r="L384" s="37" t="s">
        <v>45</v>
      </c>
      <c r="M384" s="38" t="s">
        <v>403</v>
      </c>
      <c r="N384" s="38"/>
      <c r="O384" s="37">
        <v>60</v>
      </c>
      <c r="P384" s="9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4" s="749"/>
      <c r="R384" s="749"/>
      <c r="S384" s="749"/>
      <c r="T384" s="750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7"/>
        <v>0</v>
      </c>
      <c r="Z384" s="41" t="str">
        <f>IFERROR(IF(Y384=0,"",ROUNDUP(Y384/H384,0)*0.02039),"")</f>
        <v/>
      </c>
      <c r="AA384" s="68" t="s">
        <v>45</v>
      </c>
      <c r="AB384" s="69" t="s">
        <v>45</v>
      </c>
      <c r="AC384" s="446" t="s">
        <v>613</v>
      </c>
      <c r="AG384" s="78"/>
      <c r="AJ384" s="84" t="s">
        <v>45</v>
      </c>
      <c r="AK384" s="84">
        <v>0</v>
      </c>
      <c r="BB384" s="447" t="s">
        <v>66</v>
      </c>
      <c r="BM384" s="78">
        <f t="shared" si="58"/>
        <v>0</v>
      </c>
      <c r="BN384" s="78">
        <f t="shared" si="59"/>
        <v>0</v>
      </c>
      <c r="BO384" s="78">
        <f t="shared" si="60"/>
        <v>0</v>
      </c>
      <c r="BP384" s="78">
        <f t="shared" si="61"/>
        <v>0</v>
      </c>
    </row>
    <row r="385" spans="1:68" ht="27" customHeight="1" x14ac:dyDescent="0.25">
      <c r="A385" s="63" t="s">
        <v>614</v>
      </c>
      <c r="B385" s="63" t="s">
        <v>615</v>
      </c>
      <c r="C385" s="36">
        <v>4301011870</v>
      </c>
      <c r="D385" s="747">
        <v>4680115884854</v>
      </c>
      <c r="E385" s="747"/>
      <c r="F385" s="62">
        <v>2.5</v>
      </c>
      <c r="G385" s="37">
        <v>6</v>
      </c>
      <c r="H385" s="62">
        <v>15</v>
      </c>
      <c r="I385" s="62">
        <v>15.48</v>
      </c>
      <c r="J385" s="37">
        <v>48</v>
      </c>
      <c r="K385" s="37" t="s">
        <v>112</v>
      </c>
      <c r="L385" s="37" t="s">
        <v>45</v>
      </c>
      <c r="M385" s="38" t="s">
        <v>80</v>
      </c>
      <c r="N385" s="38"/>
      <c r="O385" s="37">
        <v>60</v>
      </c>
      <c r="P385" s="93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49"/>
      <c r="R385" s="749"/>
      <c r="S385" s="749"/>
      <c r="T385" s="750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57"/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48" t="s">
        <v>616</v>
      </c>
      <c r="AG385" s="78"/>
      <c r="AJ385" s="84" t="s">
        <v>45</v>
      </c>
      <c r="AK385" s="84">
        <v>0</v>
      </c>
      <c r="BB385" s="449" t="s">
        <v>66</v>
      </c>
      <c r="BM385" s="78">
        <f t="shared" si="58"/>
        <v>0</v>
      </c>
      <c r="BN385" s="78">
        <f t="shared" si="59"/>
        <v>0</v>
      </c>
      <c r="BO385" s="78">
        <f t="shared" si="60"/>
        <v>0</v>
      </c>
      <c r="BP385" s="78">
        <f t="shared" si="61"/>
        <v>0</v>
      </c>
    </row>
    <row r="386" spans="1:68" ht="27" customHeight="1" x14ac:dyDescent="0.25">
      <c r="A386" s="63" t="s">
        <v>614</v>
      </c>
      <c r="B386" s="63" t="s">
        <v>617</v>
      </c>
      <c r="C386" s="36">
        <v>4301011947</v>
      </c>
      <c r="D386" s="747">
        <v>4680115884854</v>
      </c>
      <c r="E386" s="747"/>
      <c r="F386" s="62">
        <v>2.5</v>
      </c>
      <c r="G386" s="37">
        <v>6</v>
      </c>
      <c r="H386" s="62">
        <v>15</v>
      </c>
      <c r="I386" s="62">
        <v>15.48</v>
      </c>
      <c r="J386" s="37">
        <v>48</v>
      </c>
      <c r="K386" s="37" t="s">
        <v>112</v>
      </c>
      <c r="L386" s="37" t="s">
        <v>45</v>
      </c>
      <c r="M386" s="38" t="s">
        <v>403</v>
      </c>
      <c r="N386" s="38"/>
      <c r="O386" s="37">
        <v>60</v>
      </c>
      <c r="P386" s="93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6" s="749"/>
      <c r="R386" s="749"/>
      <c r="S386" s="749"/>
      <c r="T386" s="750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57"/>
        <v>0</v>
      </c>
      <c r="Z386" s="41" t="str">
        <f>IFERROR(IF(Y386=0,"",ROUNDUP(Y386/H386,0)*0.02039),"")</f>
        <v/>
      </c>
      <c r="AA386" s="68" t="s">
        <v>45</v>
      </c>
      <c r="AB386" s="69" t="s">
        <v>45</v>
      </c>
      <c r="AC386" s="450" t="s">
        <v>613</v>
      </c>
      <c r="AG386" s="78"/>
      <c r="AJ386" s="84" t="s">
        <v>45</v>
      </c>
      <c r="AK386" s="84">
        <v>0</v>
      </c>
      <c r="BB386" s="451" t="s">
        <v>66</v>
      </c>
      <c r="BM386" s="78">
        <f t="shared" si="58"/>
        <v>0</v>
      </c>
      <c r="BN386" s="78">
        <f t="shared" si="59"/>
        <v>0</v>
      </c>
      <c r="BO386" s="78">
        <f t="shared" si="60"/>
        <v>0</v>
      </c>
      <c r="BP386" s="78">
        <f t="shared" si="61"/>
        <v>0</v>
      </c>
    </row>
    <row r="387" spans="1:68" ht="27" customHeight="1" x14ac:dyDescent="0.25">
      <c r="A387" s="63" t="s">
        <v>618</v>
      </c>
      <c r="B387" s="63" t="s">
        <v>619</v>
      </c>
      <c r="C387" s="36">
        <v>4301011832</v>
      </c>
      <c r="D387" s="747">
        <v>4607091383997</v>
      </c>
      <c r="E387" s="747"/>
      <c r="F387" s="62">
        <v>2.5</v>
      </c>
      <c r="G387" s="37">
        <v>6</v>
      </c>
      <c r="H387" s="62">
        <v>15</v>
      </c>
      <c r="I387" s="62">
        <v>15.48</v>
      </c>
      <c r="J387" s="37">
        <v>48</v>
      </c>
      <c r="K387" s="37" t="s">
        <v>112</v>
      </c>
      <c r="L387" s="37" t="s">
        <v>45</v>
      </c>
      <c r="M387" s="38" t="s">
        <v>140</v>
      </c>
      <c r="N387" s="38"/>
      <c r="O387" s="37">
        <v>60</v>
      </c>
      <c r="P387" s="9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7" s="749"/>
      <c r="R387" s="749"/>
      <c r="S387" s="749"/>
      <c r="T387" s="750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57"/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52" t="s">
        <v>620</v>
      </c>
      <c r="AG387" s="78"/>
      <c r="AJ387" s="84" t="s">
        <v>45</v>
      </c>
      <c r="AK387" s="84">
        <v>0</v>
      </c>
      <c r="BB387" s="453" t="s">
        <v>66</v>
      </c>
      <c r="BM387" s="78">
        <f t="shared" si="58"/>
        <v>0</v>
      </c>
      <c r="BN387" s="78">
        <f t="shared" si="59"/>
        <v>0</v>
      </c>
      <c r="BO387" s="78">
        <f t="shared" si="60"/>
        <v>0</v>
      </c>
      <c r="BP387" s="78">
        <f t="shared" si="61"/>
        <v>0</v>
      </c>
    </row>
    <row r="388" spans="1:68" ht="37.5" customHeight="1" x14ac:dyDescent="0.25">
      <c r="A388" s="63" t="s">
        <v>621</v>
      </c>
      <c r="B388" s="63" t="s">
        <v>622</v>
      </c>
      <c r="C388" s="36">
        <v>4301011867</v>
      </c>
      <c r="D388" s="747">
        <v>4680115884830</v>
      </c>
      <c r="E388" s="747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112</v>
      </c>
      <c r="L388" s="37" t="s">
        <v>45</v>
      </c>
      <c r="M388" s="38" t="s">
        <v>80</v>
      </c>
      <c r="N388" s="38"/>
      <c r="O388" s="37">
        <v>60</v>
      </c>
      <c r="P388" s="9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49"/>
      <c r="R388" s="749"/>
      <c r="S388" s="749"/>
      <c r="T388" s="750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57"/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623</v>
      </c>
      <c r="AG388" s="78"/>
      <c r="AJ388" s="84" t="s">
        <v>45</v>
      </c>
      <c r="AK388" s="84">
        <v>0</v>
      </c>
      <c r="BB388" s="455" t="s">
        <v>66</v>
      </c>
      <c r="BM388" s="78">
        <f t="shared" si="58"/>
        <v>0</v>
      </c>
      <c r="BN388" s="78">
        <f t="shared" si="59"/>
        <v>0</v>
      </c>
      <c r="BO388" s="78">
        <f t="shared" si="60"/>
        <v>0</v>
      </c>
      <c r="BP388" s="78">
        <f t="shared" si="61"/>
        <v>0</v>
      </c>
    </row>
    <row r="389" spans="1:68" ht="27" customHeight="1" x14ac:dyDescent="0.25">
      <c r="A389" s="63" t="s">
        <v>621</v>
      </c>
      <c r="B389" s="63" t="s">
        <v>624</v>
      </c>
      <c r="C389" s="36">
        <v>4301011943</v>
      </c>
      <c r="D389" s="747">
        <v>4680115884830</v>
      </c>
      <c r="E389" s="747"/>
      <c r="F389" s="62">
        <v>2.5</v>
      </c>
      <c r="G389" s="37">
        <v>6</v>
      </c>
      <c r="H389" s="62">
        <v>15</v>
      </c>
      <c r="I389" s="62">
        <v>15.48</v>
      </c>
      <c r="J389" s="37">
        <v>48</v>
      </c>
      <c r="K389" s="37" t="s">
        <v>112</v>
      </c>
      <c r="L389" s="37" t="s">
        <v>45</v>
      </c>
      <c r="M389" s="38" t="s">
        <v>403</v>
      </c>
      <c r="N389" s="38"/>
      <c r="O389" s="37">
        <v>60</v>
      </c>
      <c r="P38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9" s="749"/>
      <c r="R389" s="749"/>
      <c r="S389" s="749"/>
      <c r="T389" s="750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IFERROR(IF(Y389=0,"",ROUNDUP(Y389/H389,0)*0.02039),"")</f>
        <v/>
      </c>
      <c r="AA389" s="68" t="s">
        <v>45</v>
      </c>
      <c r="AB389" s="69" t="s">
        <v>45</v>
      </c>
      <c r="AC389" s="456" t="s">
        <v>613</v>
      </c>
      <c r="AG389" s="78"/>
      <c r="AJ389" s="84" t="s">
        <v>45</v>
      </c>
      <c r="AK389" s="84">
        <v>0</v>
      </c>
      <c r="BB389" s="457" t="s">
        <v>66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customHeight="1" x14ac:dyDescent="0.25">
      <c r="A390" s="63" t="s">
        <v>625</v>
      </c>
      <c r="B390" s="63" t="s">
        <v>626</v>
      </c>
      <c r="C390" s="36">
        <v>4301011433</v>
      </c>
      <c r="D390" s="747">
        <v>4680115882638</v>
      </c>
      <c r="E390" s="747"/>
      <c r="F390" s="62">
        <v>0.4</v>
      </c>
      <c r="G390" s="37">
        <v>10</v>
      </c>
      <c r="H390" s="62">
        <v>4</v>
      </c>
      <c r="I390" s="62">
        <v>4.21</v>
      </c>
      <c r="J390" s="37">
        <v>132</v>
      </c>
      <c r="K390" s="37" t="s">
        <v>116</v>
      </c>
      <c r="L390" s="37" t="s">
        <v>45</v>
      </c>
      <c r="M390" s="38" t="s">
        <v>111</v>
      </c>
      <c r="N390" s="38"/>
      <c r="O390" s="37">
        <v>90</v>
      </c>
      <c r="P390" s="9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90" s="749"/>
      <c r="R390" s="749"/>
      <c r="S390" s="749"/>
      <c r="T390" s="75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8" t="s">
        <v>627</v>
      </c>
      <c r="AG390" s="78"/>
      <c r="AJ390" s="84" t="s">
        <v>45</v>
      </c>
      <c r="AK390" s="84">
        <v>0</v>
      </c>
      <c r="BB390" s="459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customHeight="1" x14ac:dyDescent="0.25">
      <c r="A391" s="63" t="s">
        <v>628</v>
      </c>
      <c r="B391" s="63" t="s">
        <v>629</v>
      </c>
      <c r="C391" s="36">
        <v>4301011952</v>
      </c>
      <c r="D391" s="747">
        <v>4680115884922</v>
      </c>
      <c r="E391" s="747"/>
      <c r="F391" s="62">
        <v>0.5</v>
      </c>
      <c r="G391" s="37">
        <v>10</v>
      </c>
      <c r="H391" s="62">
        <v>5</v>
      </c>
      <c r="I391" s="62">
        <v>5.21</v>
      </c>
      <c r="J391" s="37">
        <v>132</v>
      </c>
      <c r="K391" s="37" t="s">
        <v>116</v>
      </c>
      <c r="L391" s="37" t="s">
        <v>45</v>
      </c>
      <c r="M391" s="38" t="s">
        <v>80</v>
      </c>
      <c r="N391" s="38"/>
      <c r="O391" s="37">
        <v>60</v>
      </c>
      <c r="P391" s="9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1" s="749"/>
      <c r="R391" s="749"/>
      <c r="S391" s="749"/>
      <c r="T391" s="75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60" t="s">
        <v>616</v>
      </c>
      <c r="AG391" s="78"/>
      <c r="AJ391" s="84" t="s">
        <v>45</v>
      </c>
      <c r="AK391" s="84">
        <v>0</v>
      </c>
      <c r="BB391" s="461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37.5" customHeight="1" x14ac:dyDescent="0.25">
      <c r="A392" s="63" t="s">
        <v>630</v>
      </c>
      <c r="B392" s="63" t="s">
        <v>631</v>
      </c>
      <c r="C392" s="36">
        <v>4301011868</v>
      </c>
      <c r="D392" s="747">
        <v>4680115884861</v>
      </c>
      <c r="E392" s="747"/>
      <c r="F392" s="62">
        <v>0.5</v>
      </c>
      <c r="G392" s="37">
        <v>10</v>
      </c>
      <c r="H392" s="62">
        <v>5</v>
      </c>
      <c r="I392" s="62">
        <v>5.21</v>
      </c>
      <c r="J392" s="37">
        <v>132</v>
      </c>
      <c r="K392" s="37" t="s">
        <v>116</v>
      </c>
      <c r="L392" s="37" t="s">
        <v>45</v>
      </c>
      <c r="M392" s="38" t="s">
        <v>80</v>
      </c>
      <c r="N392" s="38"/>
      <c r="O392" s="37">
        <v>60</v>
      </c>
      <c r="P392" s="9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49"/>
      <c r="R392" s="749"/>
      <c r="S392" s="749"/>
      <c r="T392" s="750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62" t="s">
        <v>623</v>
      </c>
      <c r="AG392" s="78"/>
      <c r="AJ392" s="84" t="s">
        <v>45</v>
      </c>
      <c r="AK392" s="84">
        <v>0</v>
      </c>
      <c r="BB392" s="463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x14ac:dyDescent="0.2">
      <c r="A393" s="759"/>
      <c r="B393" s="759"/>
      <c r="C393" s="759"/>
      <c r="D393" s="759"/>
      <c r="E393" s="759"/>
      <c r="F393" s="759"/>
      <c r="G393" s="759"/>
      <c r="H393" s="759"/>
      <c r="I393" s="759"/>
      <c r="J393" s="759"/>
      <c r="K393" s="759"/>
      <c r="L393" s="759"/>
      <c r="M393" s="759"/>
      <c r="N393" s="759"/>
      <c r="O393" s="760"/>
      <c r="P393" s="756" t="s">
        <v>40</v>
      </c>
      <c r="Q393" s="757"/>
      <c r="R393" s="757"/>
      <c r="S393" s="757"/>
      <c r="T393" s="757"/>
      <c r="U393" s="757"/>
      <c r="V393" s="758"/>
      <c r="W393" s="42" t="s">
        <v>39</v>
      </c>
      <c r="X393" s="43">
        <f>IFERROR(X383/H383,"0")+IFERROR(X384/H384,"0")+IFERROR(X385/H385,"0")+IFERROR(X386/H386,"0")+IFERROR(X387/H387,"0")+IFERROR(X388/H388,"0")+IFERROR(X389/H389,"0")+IFERROR(X390/H390,"0")+IFERROR(X391/H391,"0")+IFERROR(X392/H392,"0")</f>
        <v>0</v>
      </c>
      <c r="Y393" s="43">
        <f>IFERROR(Y383/H383,"0")+IFERROR(Y384/H384,"0")+IFERROR(Y385/H385,"0")+IFERROR(Y386/H386,"0")+IFERROR(Y387/H387,"0")+IFERROR(Y388/H388,"0")+IFERROR(Y389/H389,"0")+IFERROR(Y390/H390,"0")+IFERROR(Y391/H391,"0")+IFERROR(Y392/H392,"0")</f>
        <v>0</v>
      </c>
      <c r="Z393" s="43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</v>
      </c>
      <c r="AA393" s="67"/>
      <c r="AB393" s="67"/>
      <c r="AC393" s="67"/>
    </row>
    <row r="394" spans="1:68" x14ac:dyDescent="0.2">
      <c r="A394" s="759"/>
      <c r="B394" s="759"/>
      <c r="C394" s="759"/>
      <c r="D394" s="759"/>
      <c r="E394" s="759"/>
      <c r="F394" s="759"/>
      <c r="G394" s="759"/>
      <c r="H394" s="759"/>
      <c r="I394" s="759"/>
      <c r="J394" s="759"/>
      <c r="K394" s="759"/>
      <c r="L394" s="759"/>
      <c r="M394" s="759"/>
      <c r="N394" s="759"/>
      <c r="O394" s="760"/>
      <c r="P394" s="756" t="s">
        <v>40</v>
      </c>
      <c r="Q394" s="757"/>
      <c r="R394" s="757"/>
      <c r="S394" s="757"/>
      <c r="T394" s="757"/>
      <c r="U394" s="757"/>
      <c r="V394" s="758"/>
      <c r="W394" s="42" t="s">
        <v>0</v>
      </c>
      <c r="X394" s="43">
        <f>IFERROR(SUM(X383:X392),"0")</f>
        <v>0</v>
      </c>
      <c r="Y394" s="43">
        <f>IFERROR(SUM(Y383:Y392),"0")</f>
        <v>0</v>
      </c>
      <c r="Z394" s="42"/>
      <c r="AA394" s="67"/>
      <c r="AB394" s="67"/>
      <c r="AC394" s="67"/>
    </row>
    <row r="395" spans="1:68" ht="14.25" customHeight="1" x14ac:dyDescent="0.25">
      <c r="A395" s="746" t="s">
        <v>143</v>
      </c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6"/>
      <c r="P395" s="746"/>
      <c r="Q395" s="746"/>
      <c r="R395" s="746"/>
      <c r="S395" s="746"/>
      <c r="T395" s="746"/>
      <c r="U395" s="746"/>
      <c r="V395" s="746"/>
      <c r="W395" s="746"/>
      <c r="X395" s="746"/>
      <c r="Y395" s="746"/>
      <c r="Z395" s="746"/>
      <c r="AA395" s="66"/>
      <c r="AB395" s="66"/>
      <c r="AC395" s="80"/>
    </row>
    <row r="396" spans="1:68" ht="27" customHeight="1" x14ac:dyDescent="0.25">
      <c r="A396" s="63" t="s">
        <v>632</v>
      </c>
      <c r="B396" s="63" t="s">
        <v>633</v>
      </c>
      <c r="C396" s="36">
        <v>4301020178</v>
      </c>
      <c r="D396" s="747">
        <v>4607091383980</v>
      </c>
      <c r="E396" s="747"/>
      <c r="F396" s="62">
        <v>2.5</v>
      </c>
      <c r="G396" s="37">
        <v>6</v>
      </c>
      <c r="H396" s="62">
        <v>15</v>
      </c>
      <c r="I396" s="62">
        <v>15.48</v>
      </c>
      <c r="J396" s="37">
        <v>48</v>
      </c>
      <c r="K396" s="37" t="s">
        <v>112</v>
      </c>
      <c r="L396" s="37" t="s">
        <v>45</v>
      </c>
      <c r="M396" s="38" t="s">
        <v>111</v>
      </c>
      <c r="N396" s="38"/>
      <c r="O396" s="37">
        <v>50</v>
      </c>
      <c r="P396" s="9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49"/>
      <c r="R396" s="749"/>
      <c r="S396" s="749"/>
      <c r="T396" s="750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IFERROR(IF(Y396=0,"",ROUNDUP(Y396/H396,0)*0.02175),"")</f>
        <v/>
      </c>
      <c r="AA396" s="68" t="s">
        <v>45</v>
      </c>
      <c r="AB396" s="69" t="s">
        <v>45</v>
      </c>
      <c r="AC396" s="464" t="s">
        <v>634</v>
      </c>
      <c r="AG396" s="78"/>
      <c r="AJ396" s="84" t="s">
        <v>45</v>
      </c>
      <c r="AK396" s="84">
        <v>0</v>
      </c>
      <c r="BB396" s="46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16.5" customHeight="1" x14ac:dyDescent="0.25">
      <c r="A397" s="63" t="s">
        <v>635</v>
      </c>
      <c r="B397" s="63" t="s">
        <v>636</v>
      </c>
      <c r="C397" s="36">
        <v>4301020179</v>
      </c>
      <c r="D397" s="747">
        <v>4607091384178</v>
      </c>
      <c r="E397" s="747"/>
      <c r="F397" s="62">
        <v>0.4</v>
      </c>
      <c r="G397" s="37">
        <v>10</v>
      </c>
      <c r="H397" s="62">
        <v>4</v>
      </c>
      <c r="I397" s="62">
        <v>4.21</v>
      </c>
      <c r="J397" s="37">
        <v>132</v>
      </c>
      <c r="K397" s="37" t="s">
        <v>116</v>
      </c>
      <c r="L397" s="37" t="s">
        <v>45</v>
      </c>
      <c r="M397" s="38" t="s">
        <v>111</v>
      </c>
      <c r="N397" s="38"/>
      <c r="O397" s="37">
        <v>50</v>
      </c>
      <c r="P397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49"/>
      <c r="R397" s="749"/>
      <c r="S397" s="749"/>
      <c r="T397" s="750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6" t="s">
        <v>634</v>
      </c>
      <c r="AG397" s="78"/>
      <c r="AJ397" s="84" t="s">
        <v>45</v>
      </c>
      <c r="AK397" s="84">
        <v>0</v>
      </c>
      <c r="BB397" s="467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759"/>
      <c r="B398" s="759"/>
      <c r="C398" s="759"/>
      <c r="D398" s="759"/>
      <c r="E398" s="759"/>
      <c r="F398" s="759"/>
      <c r="G398" s="759"/>
      <c r="H398" s="759"/>
      <c r="I398" s="759"/>
      <c r="J398" s="759"/>
      <c r="K398" s="759"/>
      <c r="L398" s="759"/>
      <c r="M398" s="759"/>
      <c r="N398" s="759"/>
      <c r="O398" s="760"/>
      <c r="P398" s="756" t="s">
        <v>40</v>
      </c>
      <c r="Q398" s="757"/>
      <c r="R398" s="757"/>
      <c r="S398" s="757"/>
      <c r="T398" s="757"/>
      <c r="U398" s="757"/>
      <c r="V398" s="758"/>
      <c r="W398" s="42" t="s">
        <v>39</v>
      </c>
      <c r="X398" s="43">
        <f>IFERROR(X396/H396,"0")+IFERROR(X397/H397,"0")</f>
        <v>0</v>
      </c>
      <c r="Y398" s="43">
        <f>IFERROR(Y396/H396,"0")+IFERROR(Y397/H397,"0")</f>
        <v>0</v>
      </c>
      <c r="Z398" s="43">
        <f>IFERROR(IF(Z396="",0,Z396),"0")+IFERROR(IF(Z397="",0,Z397),"0")</f>
        <v>0</v>
      </c>
      <c r="AA398" s="67"/>
      <c r="AB398" s="67"/>
      <c r="AC398" s="67"/>
    </row>
    <row r="399" spans="1:68" x14ac:dyDescent="0.2">
      <c r="A399" s="759"/>
      <c r="B399" s="759"/>
      <c r="C399" s="759"/>
      <c r="D399" s="759"/>
      <c r="E399" s="759"/>
      <c r="F399" s="759"/>
      <c r="G399" s="759"/>
      <c r="H399" s="759"/>
      <c r="I399" s="759"/>
      <c r="J399" s="759"/>
      <c r="K399" s="759"/>
      <c r="L399" s="759"/>
      <c r="M399" s="759"/>
      <c r="N399" s="759"/>
      <c r="O399" s="760"/>
      <c r="P399" s="756" t="s">
        <v>40</v>
      </c>
      <c r="Q399" s="757"/>
      <c r="R399" s="757"/>
      <c r="S399" s="757"/>
      <c r="T399" s="757"/>
      <c r="U399" s="757"/>
      <c r="V399" s="758"/>
      <c r="W399" s="42" t="s">
        <v>0</v>
      </c>
      <c r="X399" s="43">
        <f>IFERROR(SUM(X396:X397),"0")</f>
        <v>0</v>
      </c>
      <c r="Y399" s="43">
        <f>IFERROR(SUM(Y396:Y397),"0")</f>
        <v>0</v>
      </c>
      <c r="Z399" s="42"/>
      <c r="AA399" s="67"/>
      <c r="AB399" s="67"/>
      <c r="AC399" s="67"/>
    </row>
    <row r="400" spans="1:68" ht="14.25" customHeight="1" x14ac:dyDescent="0.25">
      <c r="A400" s="746" t="s">
        <v>76</v>
      </c>
      <c r="B400" s="746"/>
      <c r="C400" s="746"/>
      <c r="D400" s="746"/>
      <c r="E400" s="746"/>
      <c r="F400" s="746"/>
      <c r="G400" s="746"/>
      <c r="H400" s="746"/>
      <c r="I400" s="746"/>
      <c r="J400" s="746"/>
      <c r="K400" s="746"/>
      <c r="L400" s="746"/>
      <c r="M400" s="746"/>
      <c r="N400" s="746"/>
      <c r="O400" s="746"/>
      <c r="P400" s="746"/>
      <c r="Q400" s="746"/>
      <c r="R400" s="746"/>
      <c r="S400" s="746"/>
      <c r="T400" s="746"/>
      <c r="U400" s="746"/>
      <c r="V400" s="746"/>
      <c r="W400" s="746"/>
      <c r="X400" s="746"/>
      <c r="Y400" s="746"/>
      <c r="Z400" s="746"/>
      <c r="AA400" s="66"/>
      <c r="AB400" s="66"/>
      <c r="AC400" s="80"/>
    </row>
    <row r="401" spans="1:68" ht="27" customHeight="1" x14ac:dyDescent="0.25">
      <c r="A401" s="63" t="s">
        <v>637</v>
      </c>
      <c r="B401" s="63" t="s">
        <v>638</v>
      </c>
      <c r="C401" s="36">
        <v>4301051903</v>
      </c>
      <c r="D401" s="747">
        <v>4607091383928</v>
      </c>
      <c r="E401" s="747"/>
      <c r="F401" s="62">
        <v>1.5</v>
      </c>
      <c r="G401" s="37">
        <v>6</v>
      </c>
      <c r="H401" s="62">
        <v>9</v>
      </c>
      <c r="I401" s="62">
        <v>9.5250000000000004</v>
      </c>
      <c r="J401" s="37">
        <v>64</v>
      </c>
      <c r="K401" s="37" t="s">
        <v>112</v>
      </c>
      <c r="L401" s="37" t="s">
        <v>45</v>
      </c>
      <c r="M401" s="38" t="s">
        <v>115</v>
      </c>
      <c r="N401" s="38"/>
      <c r="O401" s="37">
        <v>40</v>
      </c>
      <c r="P401" s="946" t="s">
        <v>639</v>
      </c>
      <c r="Q401" s="749"/>
      <c r="R401" s="749"/>
      <c r="S401" s="749"/>
      <c r="T401" s="750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IFERROR(IF(Y401=0,"",ROUNDUP(Y401/H401,0)*0.01898),"")</f>
        <v/>
      </c>
      <c r="AA401" s="68" t="s">
        <v>45</v>
      </c>
      <c r="AB401" s="69" t="s">
        <v>45</v>
      </c>
      <c r="AC401" s="468" t="s">
        <v>640</v>
      </c>
      <c r="AG401" s="78"/>
      <c r="AJ401" s="84" t="s">
        <v>45</v>
      </c>
      <c r="AK401" s="84">
        <v>0</v>
      </c>
      <c r="BB401" s="46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641</v>
      </c>
      <c r="B402" s="63" t="s">
        <v>642</v>
      </c>
      <c r="C402" s="36">
        <v>4301051897</v>
      </c>
      <c r="D402" s="747">
        <v>4607091384260</v>
      </c>
      <c r="E402" s="747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112</v>
      </c>
      <c r="L402" s="37" t="s">
        <v>45</v>
      </c>
      <c r="M402" s="38" t="s">
        <v>115</v>
      </c>
      <c r="N402" s="38"/>
      <c r="O402" s="37">
        <v>40</v>
      </c>
      <c r="P402" s="947" t="s">
        <v>643</v>
      </c>
      <c r="Q402" s="749"/>
      <c r="R402" s="749"/>
      <c r="S402" s="749"/>
      <c r="T402" s="75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IFERROR(IF(Y402=0,"",ROUNDUP(Y402/H402,0)*0.01898),"")</f>
        <v/>
      </c>
      <c r="AA402" s="68" t="s">
        <v>45</v>
      </c>
      <c r="AB402" s="69" t="s">
        <v>45</v>
      </c>
      <c r="AC402" s="470" t="s">
        <v>644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759"/>
      <c r="B403" s="759"/>
      <c r="C403" s="759"/>
      <c r="D403" s="759"/>
      <c r="E403" s="759"/>
      <c r="F403" s="759"/>
      <c r="G403" s="759"/>
      <c r="H403" s="759"/>
      <c r="I403" s="759"/>
      <c r="J403" s="759"/>
      <c r="K403" s="759"/>
      <c r="L403" s="759"/>
      <c r="M403" s="759"/>
      <c r="N403" s="759"/>
      <c r="O403" s="760"/>
      <c r="P403" s="756" t="s">
        <v>40</v>
      </c>
      <c r="Q403" s="757"/>
      <c r="R403" s="757"/>
      <c r="S403" s="757"/>
      <c r="T403" s="757"/>
      <c r="U403" s="757"/>
      <c r="V403" s="758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759"/>
      <c r="B404" s="759"/>
      <c r="C404" s="759"/>
      <c r="D404" s="759"/>
      <c r="E404" s="759"/>
      <c r="F404" s="759"/>
      <c r="G404" s="759"/>
      <c r="H404" s="759"/>
      <c r="I404" s="759"/>
      <c r="J404" s="759"/>
      <c r="K404" s="759"/>
      <c r="L404" s="759"/>
      <c r="M404" s="759"/>
      <c r="N404" s="759"/>
      <c r="O404" s="760"/>
      <c r="P404" s="756" t="s">
        <v>40</v>
      </c>
      <c r="Q404" s="757"/>
      <c r="R404" s="757"/>
      <c r="S404" s="757"/>
      <c r="T404" s="757"/>
      <c r="U404" s="757"/>
      <c r="V404" s="758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4.25" customHeight="1" x14ac:dyDescent="0.25">
      <c r="A405" s="746" t="s">
        <v>180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66"/>
      <c r="AB405" s="66"/>
      <c r="AC405" s="80"/>
    </row>
    <row r="406" spans="1:68" ht="27" customHeight="1" x14ac:dyDescent="0.25">
      <c r="A406" s="63" t="s">
        <v>645</v>
      </c>
      <c r="B406" s="63" t="s">
        <v>646</v>
      </c>
      <c r="C406" s="36">
        <v>4301060439</v>
      </c>
      <c r="D406" s="747">
        <v>4607091384673</v>
      </c>
      <c r="E406" s="747"/>
      <c r="F406" s="62">
        <v>1.5</v>
      </c>
      <c r="G406" s="37">
        <v>6</v>
      </c>
      <c r="H406" s="62">
        <v>9</v>
      </c>
      <c r="I406" s="62">
        <v>9.5190000000000001</v>
      </c>
      <c r="J406" s="37">
        <v>64</v>
      </c>
      <c r="K406" s="37" t="s">
        <v>112</v>
      </c>
      <c r="L406" s="37" t="s">
        <v>45</v>
      </c>
      <c r="M406" s="38" t="s">
        <v>115</v>
      </c>
      <c r="N406" s="38"/>
      <c r="O406" s="37">
        <v>30</v>
      </c>
      <c r="P406" s="948" t="s">
        <v>647</v>
      </c>
      <c r="Q406" s="749"/>
      <c r="R406" s="749"/>
      <c r="S406" s="749"/>
      <c r="T406" s="750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2" t="s">
        <v>648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x14ac:dyDescent="0.2">
      <c r="A407" s="759"/>
      <c r="B407" s="759"/>
      <c r="C407" s="759"/>
      <c r="D407" s="759"/>
      <c r="E407" s="759"/>
      <c r="F407" s="759"/>
      <c r="G407" s="759"/>
      <c r="H407" s="759"/>
      <c r="I407" s="759"/>
      <c r="J407" s="759"/>
      <c r="K407" s="759"/>
      <c r="L407" s="759"/>
      <c r="M407" s="759"/>
      <c r="N407" s="759"/>
      <c r="O407" s="760"/>
      <c r="P407" s="756" t="s">
        <v>40</v>
      </c>
      <c r="Q407" s="757"/>
      <c r="R407" s="757"/>
      <c r="S407" s="757"/>
      <c r="T407" s="757"/>
      <c r="U407" s="757"/>
      <c r="V407" s="758"/>
      <c r="W407" s="42" t="s">
        <v>39</v>
      </c>
      <c r="X407" s="43">
        <f>IFERROR(X406/H406,"0")</f>
        <v>0</v>
      </c>
      <c r="Y407" s="43">
        <f>IFERROR(Y406/H406,"0")</f>
        <v>0</v>
      </c>
      <c r="Z407" s="43">
        <f>IFERROR(IF(Z406="",0,Z406),"0")</f>
        <v>0</v>
      </c>
      <c r="AA407" s="67"/>
      <c r="AB407" s="67"/>
      <c r="AC407" s="67"/>
    </row>
    <row r="408" spans="1:68" x14ac:dyDescent="0.2">
      <c r="A408" s="759"/>
      <c r="B408" s="759"/>
      <c r="C408" s="759"/>
      <c r="D408" s="759"/>
      <c r="E408" s="759"/>
      <c r="F408" s="759"/>
      <c r="G408" s="759"/>
      <c r="H408" s="759"/>
      <c r="I408" s="759"/>
      <c r="J408" s="759"/>
      <c r="K408" s="759"/>
      <c r="L408" s="759"/>
      <c r="M408" s="759"/>
      <c r="N408" s="759"/>
      <c r="O408" s="760"/>
      <c r="P408" s="756" t="s">
        <v>40</v>
      </c>
      <c r="Q408" s="757"/>
      <c r="R408" s="757"/>
      <c r="S408" s="757"/>
      <c r="T408" s="757"/>
      <c r="U408" s="757"/>
      <c r="V408" s="758"/>
      <c r="W408" s="42" t="s">
        <v>0</v>
      </c>
      <c r="X408" s="43">
        <f>IFERROR(SUM(X406:X406),"0")</f>
        <v>0</v>
      </c>
      <c r="Y408" s="43">
        <f>IFERROR(SUM(Y406:Y406),"0")</f>
        <v>0</v>
      </c>
      <c r="Z408" s="42"/>
      <c r="AA408" s="67"/>
      <c r="AB408" s="67"/>
      <c r="AC408" s="67"/>
    </row>
    <row r="409" spans="1:68" ht="16.5" customHeight="1" x14ac:dyDescent="0.25">
      <c r="A409" s="745" t="s">
        <v>649</v>
      </c>
      <c r="B409" s="745"/>
      <c r="C409" s="745"/>
      <c r="D409" s="745"/>
      <c r="E409" s="745"/>
      <c r="F409" s="745"/>
      <c r="G409" s="745"/>
      <c r="H409" s="745"/>
      <c r="I409" s="745"/>
      <c r="J409" s="745"/>
      <c r="K409" s="745"/>
      <c r="L409" s="745"/>
      <c r="M409" s="745"/>
      <c r="N409" s="745"/>
      <c r="O409" s="745"/>
      <c r="P409" s="745"/>
      <c r="Q409" s="745"/>
      <c r="R409" s="745"/>
      <c r="S409" s="745"/>
      <c r="T409" s="745"/>
      <c r="U409" s="745"/>
      <c r="V409" s="745"/>
      <c r="W409" s="745"/>
      <c r="X409" s="745"/>
      <c r="Y409" s="745"/>
      <c r="Z409" s="745"/>
      <c r="AA409" s="65"/>
      <c r="AB409" s="65"/>
      <c r="AC409" s="79"/>
    </row>
    <row r="410" spans="1:68" ht="14.25" customHeight="1" x14ac:dyDescent="0.25">
      <c r="A410" s="746" t="s">
        <v>107</v>
      </c>
      <c r="B410" s="746"/>
      <c r="C410" s="746"/>
      <c r="D410" s="746"/>
      <c r="E410" s="746"/>
      <c r="F410" s="746"/>
      <c r="G410" s="746"/>
      <c r="H410" s="746"/>
      <c r="I410" s="746"/>
      <c r="J410" s="746"/>
      <c r="K410" s="746"/>
      <c r="L410" s="746"/>
      <c r="M410" s="746"/>
      <c r="N410" s="746"/>
      <c r="O410" s="746"/>
      <c r="P410" s="746"/>
      <c r="Q410" s="746"/>
      <c r="R410" s="746"/>
      <c r="S410" s="746"/>
      <c r="T410" s="746"/>
      <c r="U410" s="746"/>
      <c r="V410" s="746"/>
      <c r="W410" s="746"/>
      <c r="X410" s="746"/>
      <c r="Y410" s="746"/>
      <c r="Z410" s="746"/>
      <c r="AA410" s="66"/>
      <c r="AB410" s="66"/>
      <c r="AC410" s="80"/>
    </row>
    <row r="411" spans="1:68" ht="27" customHeight="1" x14ac:dyDescent="0.25">
      <c r="A411" s="63" t="s">
        <v>650</v>
      </c>
      <c r="B411" s="63" t="s">
        <v>651</v>
      </c>
      <c r="C411" s="36">
        <v>4301011483</v>
      </c>
      <c r="D411" s="747">
        <v>4680115881907</v>
      </c>
      <c r="E411" s="747"/>
      <c r="F411" s="62">
        <v>1.8</v>
      </c>
      <c r="G411" s="37">
        <v>6</v>
      </c>
      <c r="H411" s="62">
        <v>10.8</v>
      </c>
      <c r="I411" s="62">
        <v>11.234999999999999</v>
      </c>
      <c r="J411" s="37">
        <v>64</v>
      </c>
      <c r="K411" s="37" t="s">
        <v>112</v>
      </c>
      <c r="L411" s="37" t="s">
        <v>45</v>
      </c>
      <c r="M411" s="38" t="s">
        <v>80</v>
      </c>
      <c r="N411" s="38"/>
      <c r="O411" s="37">
        <v>60</v>
      </c>
      <c r="P411" s="94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49"/>
      <c r="R411" s="749"/>
      <c r="S411" s="749"/>
      <c r="T411" s="75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74" t="s">
        <v>652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37.5" customHeight="1" x14ac:dyDescent="0.25">
      <c r="A412" s="63" t="s">
        <v>650</v>
      </c>
      <c r="B412" s="63" t="s">
        <v>653</v>
      </c>
      <c r="C412" s="36">
        <v>4301011873</v>
      </c>
      <c r="D412" s="747">
        <v>4680115881907</v>
      </c>
      <c r="E412" s="747"/>
      <c r="F412" s="62">
        <v>1.8</v>
      </c>
      <c r="G412" s="37">
        <v>6</v>
      </c>
      <c r="H412" s="62">
        <v>10.8</v>
      </c>
      <c r="I412" s="62">
        <v>11.234999999999999</v>
      </c>
      <c r="J412" s="37">
        <v>64</v>
      </c>
      <c r="K412" s="37" t="s">
        <v>112</v>
      </c>
      <c r="L412" s="37" t="s">
        <v>45</v>
      </c>
      <c r="M412" s="38" t="s">
        <v>80</v>
      </c>
      <c r="N412" s="38"/>
      <c r="O412" s="37">
        <v>60</v>
      </c>
      <c r="P412" s="9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49"/>
      <c r="R412" s="749"/>
      <c r="S412" s="749"/>
      <c r="T412" s="750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IFERROR(IF(Y412=0,"",ROUNDUP(Y412/H412,0)*0.01898),"")</f>
        <v/>
      </c>
      <c r="AA412" s="68" t="s">
        <v>45</v>
      </c>
      <c r="AB412" s="69" t="s">
        <v>45</v>
      </c>
      <c r="AC412" s="476" t="s">
        <v>654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37.5" customHeight="1" x14ac:dyDescent="0.25">
      <c r="A413" s="63" t="s">
        <v>655</v>
      </c>
      <c r="B413" s="63" t="s">
        <v>656</v>
      </c>
      <c r="C413" s="36">
        <v>4301011874</v>
      </c>
      <c r="D413" s="747">
        <v>4680115884892</v>
      </c>
      <c r="E413" s="747"/>
      <c r="F413" s="62">
        <v>1.8</v>
      </c>
      <c r="G413" s="37">
        <v>6</v>
      </c>
      <c r="H413" s="62">
        <v>10.8</v>
      </c>
      <c r="I413" s="62">
        <v>11.234999999999999</v>
      </c>
      <c r="J413" s="37">
        <v>64</v>
      </c>
      <c r="K413" s="37" t="s">
        <v>112</v>
      </c>
      <c r="L413" s="37" t="s">
        <v>45</v>
      </c>
      <c r="M413" s="38" t="s">
        <v>80</v>
      </c>
      <c r="N413" s="38"/>
      <c r="O413" s="37">
        <v>60</v>
      </c>
      <c r="P413" s="9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3" s="749"/>
      <c r="R413" s="749"/>
      <c r="S413" s="749"/>
      <c r="T413" s="75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IFERROR(IF(Y413=0,"",ROUNDUP(Y413/H413,0)*0.01898),"")</f>
        <v/>
      </c>
      <c r="AA413" s="68" t="s">
        <v>45</v>
      </c>
      <c r="AB413" s="69" t="s">
        <v>45</v>
      </c>
      <c r="AC413" s="478" t="s">
        <v>657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37.5" customHeight="1" x14ac:dyDescent="0.25">
      <c r="A414" s="63" t="s">
        <v>658</v>
      </c>
      <c r="B414" s="63" t="s">
        <v>659</v>
      </c>
      <c r="C414" s="36">
        <v>4301011875</v>
      </c>
      <c r="D414" s="747">
        <v>4680115884885</v>
      </c>
      <c r="E414" s="747"/>
      <c r="F414" s="62">
        <v>0.8</v>
      </c>
      <c r="G414" s="37">
        <v>15</v>
      </c>
      <c r="H414" s="62">
        <v>12</v>
      </c>
      <c r="I414" s="62">
        <v>12.435</v>
      </c>
      <c r="J414" s="37">
        <v>64</v>
      </c>
      <c r="K414" s="37" t="s">
        <v>112</v>
      </c>
      <c r="L414" s="37" t="s">
        <v>45</v>
      </c>
      <c r="M414" s="38" t="s">
        <v>80</v>
      </c>
      <c r="N414" s="38"/>
      <c r="O414" s="37">
        <v>60</v>
      </c>
      <c r="P414" s="9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4" s="749"/>
      <c r="R414" s="749"/>
      <c r="S414" s="749"/>
      <c r="T414" s="75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IFERROR(IF(Y414=0,"",ROUNDUP(Y414/H414,0)*0.01898),"")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37.5" customHeight="1" x14ac:dyDescent="0.25">
      <c r="A415" s="63" t="s">
        <v>660</v>
      </c>
      <c r="B415" s="63" t="s">
        <v>661</v>
      </c>
      <c r="C415" s="36">
        <v>4301011871</v>
      </c>
      <c r="D415" s="747">
        <v>4680115884908</v>
      </c>
      <c r="E415" s="747"/>
      <c r="F415" s="62">
        <v>0.4</v>
      </c>
      <c r="G415" s="37">
        <v>10</v>
      </c>
      <c r="H415" s="62">
        <v>4</v>
      </c>
      <c r="I415" s="62">
        <v>4.21</v>
      </c>
      <c r="J415" s="37">
        <v>132</v>
      </c>
      <c r="K415" s="37" t="s">
        <v>116</v>
      </c>
      <c r="L415" s="37" t="s">
        <v>45</v>
      </c>
      <c r="M415" s="38" t="s">
        <v>80</v>
      </c>
      <c r="N415" s="38"/>
      <c r="O415" s="37">
        <v>60</v>
      </c>
      <c r="P415" s="9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5" s="749"/>
      <c r="R415" s="749"/>
      <c r="S415" s="749"/>
      <c r="T415" s="75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82" t="s">
        <v>657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759"/>
      <c r="B416" s="759"/>
      <c r="C416" s="759"/>
      <c r="D416" s="759"/>
      <c r="E416" s="759"/>
      <c r="F416" s="759"/>
      <c r="G416" s="759"/>
      <c r="H416" s="759"/>
      <c r="I416" s="759"/>
      <c r="J416" s="759"/>
      <c r="K416" s="759"/>
      <c r="L416" s="759"/>
      <c r="M416" s="759"/>
      <c r="N416" s="759"/>
      <c r="O416" s="760"/>
      <c r="P416" s="756" t="s">
        <v>40</v>
      </c>
      <c r="Q416" s="757"/>
      <c r="R416" s="757"/>
      <c r="S416" s="757"/>
      <c r="T416" s="757"/>
      <c r="U416" s="757"/>
      <c r="V416" s="758"/>
      <c r="W416" s="42" t="s">
        <v>39</v>
      </c>
      <c r="X416" s="43">
        <f>IFERROR(X411/H411,"0")+IFERROR(X412/H412,"0")+IFERROR(X413/H413,"0")+IFERROR(X414/H414,"0")+IFERROR(X415/H415,"0")</f>
        <v>0</v>
      </c>
      <c r="Y416" s="43">
        <f>IFERROR(Y411/H411,"0")+IFERROR(Y412/H412,"0")+IFERROR(Y413/H413,"0")+IFERROR(Y414/H414,"0")+IFERROR(Y415/H415,"0")</f>
        <v>0</v>
      </c>
      <c r="Z416" s="43">
        <f>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759"/>
      <c r="B417" s="759"/>
      <c r="C417" s="759"/>
      <c r="D417" s="759"/>
      <c r="E417" s="759"/>
      <c r="F417" s="759"/>
      <c r="G417" s="759"/>
      <c r="H417" s="759"/>
      <c r="I417" s="759"/>
      <c r="J417" s="759"/>
      <c r="K417" s="759"/>
      <c r="L417" s="759"/>
      <c r="M417" s="759"/>
      <c r="N417" s="759"/>
      <c r="O417" s="760"/>
      <c r="P417" s="756" t="s">
        <v>40</v>
      </c>
      <c r="Q417" s="757"/>
      <c r="R417" s="757"/>
      <c r="S417" s="757"/>
      <c r="T417" s="757"/>
      <c r="U417" s="757"/>
      <c r="V417" s="758"/>
      <c r="W417" s="42" t="s">
        <v>0</v>
      </c>
      <c r="X417" s="43">
        <f>IFERROR(SUM(X411:X415),"0")</f>
        <v>0</v>
      </c>
      <c r="Y417" s="43">
        <f>IFERROR(SUM(Y411:Y415),"0")</f>
        <v>0</v>
      </c>
      <c r="Z417" s="42"/>
      <c r="AA417" s="67"/>
      <c r="AB417" s="67"/>
      <c r="AC417" s="67"/>
    </row>
    <row r="418" spans="1:68" ht="14.25" customHeight="1" x14ac:dyDescent="0.25">
      <c r="A418" s="746" t="s">
        <v>154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66"/>
      <c r="AB418" s="66"/>
      <c r="AC418" s="80"/>
    </row>
    <row r="419" spans="1:68" ht="27" customHeight="1" x14ac:dyDescent="0.25">
      <c r="A419" s="63" t="s">
        <v>662</v>
      </c>
      <c r="B419" s="63" t="s">
        <v>663</v>
      </c>
      <c r="C419" s="36">
        <v>4301031303</v>
      </c>
      <c r="D419" s="747">
        <v>4607091384802</v>
      </c>
      <c r="E419" s="747"/>
      <c r="F419" s="62">
        <v>0.73</v>
      </c>
      <c r="G419" s="37">
        <v>6</v>
      </c>
      <c r="H419" s="62">
        <v>4.38</v>
      </c>
      <c r="I419" s="62">
        <v>4.6500000000000004</v>
      </c>
      <c r="J419" s="37">
        <v>132</v>
      </c>
      <c r="K419" s="37" t="s">
        <v>116</v>
      </c>
      <c r="L419" s="37" t="s">
        <v>45</v>
      </c>
      <c r="M419" s="38" t="s">
        <v>80</v>
      </c>
      <c r="N419" s="38"/>
      <c r="O419" s="37">
        <v>35</v>
      </c>
      <c r="P419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9" s="749"/>
      <c r="R419" s="749"/>
      <c r="S419" s="749"/>
      <c r="T419" s="750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4" t="s">
        <v>664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759"/>
      <c r="B420" s="759"/>
      <c r="C420" s="759"/>
      <c r="D420" s="759"/>
      <c r="E420" s="759"/>
      <c r="F420" s="759"/>
      <c r="G420" s="759"/>
      <c r="H420" s="759"/>
      <c r="I420" s="759"/>
      <c r="J420" s="759"/>
      <c r="K420" s="759"/>
      <c r="L420" s="759"/>
      <c r="M420" s="759"/>
      <c r="N420" s="759"/>
      <c r="O420" s="760"/>
      <c r="P420" s="756" t="s">
        <v>40</v>
      </c>
      <c r="Q420" s="757"/>
      <c r="R420" s="757"/>
      <c r="S420" s="757"/>
      <c r="T420" s="757"/>
      <c r="U420" s="757"/>
      <c r="V420" s="758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759"/>
      <c r="B421" s="759"/>
      <c r="C421" s="759"/>
      <c r="D421" s="759"/>
      <c r="E421" s="759"/>
      <c r="F421" s="759"/>
      <c r="G421" s="759"/>
      <c r="H421" s="759"/>
      <c r="I421" s="759"/>
      <c r="J421" s="759"/>
      <c r="K421" s="759"/>
      <c r="L421" s="759"/>
      <c r="M421" s="759"/>
      <c r="N421" s="759"/>
      <c r="O421" s="760"/>
      <c r="P421" s="756" t="s">
        <v>40</v>
      </c>
      <c r="Q421" s="757"/>
      <c r="R421" s="757"/>
      <c r="S421" s="757"/>
      <c r="T421" s="757"/>
      <c r="U421" s="757"/>
      <c r="V421" s="758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4.25" customHeight="1" x14ac:dyDescent="0.25">
      <c r="A422" s="746" t="s">
        <v>76</v>
      </c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6"/>
      <c r="P422" s="746"/>
      <c r="Q422" s="746"/>
      <c r="R422" s="746"/>
      <c r="S422" s="746"/>
      <c r="T422" s="746"/>
      <c r="U422" s="746"/>
      <c r="V422" s="746"/>
      <c r="W422" s="746"/>
      <c r="X422" s="746"/>
      <c r="Y422" s="746"/>
      <c r="Z422" s="746"/>
      <c r="AA422" s="66"/>
      <c r="AB422" s="66"/>
      <c r="AC422" s="80"/>
    </row>
    <row r="423" spans="1:68" ht="27" customHeight="1" x14ac:dyDescent="0.25">
      <c r="A423" s="63" t="s">
        <v>665</v>
      </c>
      <c r="B423" s="63" t="s">
        <v>666</v>
      </c>
      <c r="C423" s="36">
        <v>4301051899</v>
      </c>
      <c r="D423" s="747">
        <v>4607091384246</v>
      </c>
      <c r="E423" s="747"/>
      <c r="F423" s="62">
        <v>1.5</v>
      </c>
      <c r="G423" s="37">
        <v>6</v>
      </c>
      <c r="H423" s="62">
        <v>9</v>
      </c>
      <c r="I423" s="62">
        <v>9.5190000000000001</v>
      </c>
      <c r="J423" s="37">
        <v>64</v>
      </c>
      <c r="K423" s="37" t="s">
        <v>112</v>
      </c>
      <c r="L423" s="37" t="s">
        <v>45</v>
      </c>
      <c r="M423" s="38" t="s">
        <v>115</v>
      </c>
      <c r="N423" s="38"/>
      <c r="O423" s="37">
        <v>40</v>
      </c>
      <c r="P423" s="9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3" s="749"/>
      <c r="R423" s="749"/>
      <c r="S423" s="749"/>
      <c r="T423" s="750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IFERROR(IF(Y423=0,"",ROUNDUP(Y423/H423,0)*0.01898),"")</f>
        <v/>
      </c>
      <c r="AA423" s="68" t="s">
        <v>45</v>
      </c>
      <c r="AB423" s="69" t="s">
        <v>45</v>
      </c>
      <c r="AC423" s="486" t="s">
        <v>667</v>
      </c>
      <c r="AG423" s="78"/>
      <c r="AJ423" s="84" t="s">
        <v>45</v>
      </c>
      <c r="AK423" s="84">
        <v>0</v>
      </c>
      <c r="BB423" s="487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668</v>
      </c>
      <c r="B424" s="63" t="s">
        <v>669</v>
      </c>
      <c r="C424" s="36">
        <v>4301051297</v>
      </c>
      <c r="D424" s="747">
        <v>4607091384253</v>
      </c>
      <c r="E424" s="747"/>
      <c r="F424" s="62">
        <v>0.4</v>
      </c>
      <c r="G424" s="37">
        <v>6</v>
      </c>
      <c r="H424" s="62">
        <v>2.4</v>
      </c>
      <c r="I424" s="62">
        <v>2.6640000000000001</v>
      </c>
      <c r="J424" s="37">
        <v>182</v>
      </c>
      <c r="K424" s="37" t="s">
        <v>81</v>
      </c>
      <c r="L424" s="37" t="s">
        <v>45</v>
      </c>
      <c r="M424" s="38" t="s">
        <v>80</v>
      </c>
      <c r="N424" s="38"/>
      <c r="O424" s="37">
        <v>40</v>
      </c>
      <c r="P424" s="9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749"/>
      <c r="R424" s="749"/>
      <c r="S424" s="749"/>
      <c r="T424" s="75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8" t="s">
        <v>670</v>
      </c>
      <c r="AG424" s="78"/>
      <c r="AJ424" s="84" t="s">
        <v>45</v>
      </c>
      <c r="AK424" s="84">
        <v>0</v>
      </c>
      <c r="BB424" s="48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668</v>
      </c>
      <c r="B425" s="63" t="s">
        <v>671</v>
      </c>
      <c r="C425" s="36">
        <v>4301051660</v>
      </c>
      <c r="D425" s="747">
        <v>4607091384253</v>
      </c>
      <c r="E425" s="747"/>
      <c r="F425" s="62">
        <v>0.4</v>
      </c>
      <c r="G425" s="37">
        <v>6</v>
      </c>
      <c r="H425" s="62">
        <v>2.4</v>
      </c>
      <c r="I425" s="62">
        <v>2.6640000000000001</v>
      </c>
      <c r="J425" s="37">
        <v>182</v>
      </c>
      <c r="K425" s="37" t="s">
        <v>81</v>
      </c>
      <c r="L425" s="37" t="s">
        <v>45</v>
      </c>
      <c r="M425" s="38" t="s">
        <v>115</v>
      </c>
      <c r="N425" s="38"/>
      <c r="O425" s="37">
        <v>40</v>
      </c>
      <c r="P425" s="9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5" s="749"/>
      <c r="R425" s="749"/>
      <c r="S425" s="749"/>
      <c r="T425" s="75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90" t="s">
        <v>667</v>
      </c>
      <c r="AG425" s="78"/>
      <c r="AJ425" s="84" t="s">
        <v>45</v>
      </c>
      <c r="AK425" s="84">
        <v>0</v>
      </c>
      <c r="BB425" s="49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t="27" customHeight="1" x14ac:dyDescent="0.25">
      <c r="A426" s="63" t="s">
        <v>672</v>
      </c>
      <c r="B426" s="63" t="s">
        <v>673</v>
      </c>
      <c r="C426" s="36">
        <v>4301051444</v>
      </c>
      <c r="D426" s="747">
        <v>4680115881969</v>
      </c>
      <c r="E426" s="747"/>
      <c r="F426" s="62">
        <v>0.4</v>
      </c>
      <c r="G426" s="37">
        <v>6</v>
      </c>
      <c r="H426" s="62">
        <v>2.4</v>
      </c>
      <c r="I426" s="62">
        <v>2.58</v>
      </c>
      <c r="J426" s="37">
        <v>182</v>
      </c>
      <c r="K426" s="37" t="s">
        <v>81</v>
      </c>
      <c r="L426" s="37" t="s">
        <v>45</v>
      </c>
      <c r="M426" s="38" t="s">
        <v>80</v>
      </c>
      <c r="N426" s="38"/>
      <c r="O426" s="37">
        <v>40</v>
      </c>
      <c r="P426" s="9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6" s="749"/>
      <c r="R426" s="749"/>
      <c r="S426" s="749"/>
      <c r="T426" s="750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92" t="s">
        <v>674</v>
      </c>
      <c r="AG426" s="78"/>
      <c r="AJ426" s="84" t="s">
        <v>45</v>
      </c>
      <c r="AK426" s="84">
        <v>0</v>
      </c>
      <c r="BB426" s="49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759"/>
      <c r="B427" s="759"/>
      <c r="C427" s="759"/>
      <c r="D427" s="759"/>
      <c r="E427" s="759"/>
      <c r="F427" s="759"/>
      <c r="G427" s="759"/>
      <c r="H427" s="759"/>
      <c r="I427" s="759"/>
      <c r="J427" s="759"/>
      <c r="K427" s="759"/>
      <c r="L427" s="759"/>
      <c r="M427" s="759"/>
      <c r="N427" s="759"/>
      <c r="O427" s="760"/>
      <c r="P427" s="756" t="s">
        <v>40</v>
      </c>
      <c r="Q427" s="757"/>
      <c r="R427" s="757"/>
      <c r="S427" s="757"/>
      <c r="T427" s="757"/>
      <c r="U427" s="757"/>
      <c r="V427" s="758"/>
      <c r="W427" s="42" t="s">
        <v>39</v>
      </c>
      <c r="X427" s="43">
        <f>IFERROR(X423/H423,"0")+IFERROR(X424/H424,"0")+IFERROR(X425/H425,"0")+IFERROR(X426/H426,"0")</f>
        <v>0</v>
      </c>
      <c r="Y427" s="43">
        <f>IFERROR(Y423/H423,"0")+IFERROR(Y424/H424,"0")+IFERROR(Y425/H425,"0")+IFERROR(Y426/H426,"0")</f>
        <v>0</v>
      </c>
      <c r="Z427" s="43">
        <f>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759"/>
      <c r="B428" s="759"/>
      <c r="C428" s="759"/>
      <c r="D428" s="759"/>
      <c r="E428" s="759"/>
      <c r="F428" s="759"/>
      <c r="G428" s="759"/>
      <c r="H428" s="759"/>
      <c r="I428" s="759"/>
      <c r="J428" s="759"/>
      <c r="K428" s="759"/>
      <c r="L428" s="759"/>
      <c r="M428" s="759"/>
      <c r="N428" s="759"/>
      <c r="O428" s="760"/>
      <c r="P428" s="756" t="s">
        <v>40</v>
      </c>
      <c r="Q428" s="757"/>
      <c r="R428" s="757"/>
      <c r="S428" s="757"/>
      <c r="T428" s="757"/>
      <c r="U428" s="757"/>
      <c r="V428" s="758"/>
      <c r="W428" s="42" t="s">
        <v>0</v>
      </c>
      <c r="X428" s="43">
        <f>IFERROR(SUM(X423:X426),"0")</f>
        <v>0</v>
      </c>
      <c r="Y428" s="43">
        <f>IFERROR(SUM(Y423:Y426),"0")</f>
        <v>0</v>
      </c>
      <c r="Z428" s="42"/>
      <c r="AA428" s="67"/>
      <c r="AB428" s="67"/>
      <c r="AC428" s="67"/>
    </row>
    <row r="429" spans="1:68" ht="14.25" customHeight="1" x14ac:dyDescent="0.25">
      <c r="A429" s="746" t="s">
        <v>180</v>
      </c>
      <c r="B429" s="746"/>
      <c r="C429" s="746"/>
      <c r="D429" s="746"/>
      <c r="E429" s="746"/>
      <c r="F429" s="746"/>
      <c r="G429" s="746"/>
      <c r="H429" s="746"/>
      <c r="I429" s="746"/>
      <c r="J429" s="746"/>
      <c r="K429" s="746"/>
      <c r="L429" s="746"/>
      <c r="M429" s="746"/>
      <c r="N429" s="746"/>
      <c r="O429" s="746"/>
      <c r="P429" s="746"/>
      <c r="Q429" s="746"/>
      <c r="R429" s="746"/>
      <c r="S429" s="746"/>
      <c r="T429" s="746"/>
      <c r="U429" s="746"/>
      <c r="V429" s="746"/>
      <c r="W429" s="746"/>
      <c r="X429" s="746"/>
      <c r="Y429" s="746"/>
      <c r="Z429" s="746"/>
      <c r="AA429" s="66"/>
      <c r="AB429" s="66"/>
      <c r="AC429" s="80"/>
    </row>
    <row r="430" spans="1:68" ht="27" customHeight="1" x14ac:dyDescent="0.25">
      <c r="A430" s="63" t="s">
        <v>675</v>
      </c>
      <c r="B430" s="63" t="s">
        <v>676</v>
      </c>
      <c r="C430" s="36">
        <v>4301060441</v>
      </c>
      <c r="D430" s="747">
        <v>4607091389357</v>
      </c>
      <c r="E430" s="747"/>
      <c r="F430" s="62">
        <v>1.5</v>
      </c>
      <c r="G430" s="37">
        <v>6</v>
      </c>
      <c r="H430" s="62">
        <v>9</v>
      </c>
      <c r="I430" s="62">
        <v>9.4350000000000005</v>
      </c>
      <c r="J430" s="37">
        <v>64</v>
      </c>
      <c r="K430" s="37" t="s">
        <v>112</v>
      </c>
      <c r="L430" s="37" t="s">
        <v>45</v>
      </c>
      <c r="M430" s="38" t="s">
        <v>115</v>
      </c>
      <c r="N430" s="38"/>
      <c r="O430" s="37">
        <v>40</v>
      </c>
      <c r="P430" s="959" t="s">
        <v>677</v>
      </c>
      <c r="Q430" s="749"/>
      <c r="R430" s="749"/>
      <c r="S430" s="749"/>
      <c r="T430" s="750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IFERROR(IF(Y430=0,"",ROUNDUP(Y430/H430,0)*0.01898),"")</f>
        <v/>
      </c>
      <c r="AA430" s="68" t="s">
        <v>45</v>
      </c>
      <c r="AB430" s="69" t="s">
        <v>45</v>
      </c>
      <c r="AC430" s="494" t="s">
        <v>678</v>
      </c>
      <c r="AG430" s="78"/>
      <c r="AJ430" s="84" t="s">
        <v>45</v>
      </c>
      <c r="AK430" s="84">
        <v>0</v>
      </c>
      <c r="BB430" s="495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x14ac:dyDescent="0.2">
      <c r="A431" s="759"/>
      <c r="B431" s="759"/>
      <c r="C431" s="759"/>
      <c r="D431" s="759"/>
      <c r="E431" s="759"/>
      <c r="F431" s="759"/>
      <c r="G431" s="759"/>
      <c r="H431" s="759"/>
      <c r="I431" s="759"/>
      <c r="J431" s="759"/>
      <c r="K431" s="759"/>
      <c r="L431" s="759"/>
      <c r="M431" s="759"/>
      <c r="N431" s="759"/>
      <c r="O431" s="760"/>
      <c r="P431" s="756" t="s">
        <v>40</v>
      </c>
      <c r="Q431" s="757"/>
      <c r="R431" s="757"/>
      <c r="S431" s="757"/>
      <c r="T431" s="757"/>
      <c r="U431" s="757"/>
      <c r="V431" s="758"/>
      <c r="W431" s="42" t="s">
        <v>39</v>
      </c>
      <c r="X431" s="43">
        <f>IFERROR(X430/H430,"0")</f>
        <v>0</v>
      </c>
      <c r="Y431" s="43">
        <f>IFERROR(Y430/H430,"0")</f>
        <v>0</v>
      </c>
      <c r="Z431" s="43">
        <f>IFERROR(IF(Z430="",0,Z430),"0")</f>
        <v>0</v>
      </c>
      <c r="AA431" s="67"/>
      <c r="AB431" s="67"/>
      <c r="AC431" s="67"/>
    </row>
    <row r="432" spans="1:68" x14ac:dyDescent="0.2">
      <c r="A432" s="759"/>
      <c r="B432" s="759"/>
      <c r="C432" s="759"/>
      <c r="D432" s="759"/>
      <c r="E432" s="759"/>
      <c r="F432" s="759"/>
      <c r="G432" s="759"/>
      <c r="H432" s="759"/>
      <c r="I432" s="759"/>
      <c r="J432" s="759"/>
      <c r="K432" s="759"/>
      <c r="L432" s="759"/>
      <c r="M432" s="759"/>
      <c r="N432" s="759"/>
      <c r="O432" s="760"/>
      <c r="P432" s="756" t="s">
        <v>40</v>
      </c>
      <c r="Q432" s="757"/>
      <c r="R432" s="757"/>
      <c r="S432" s="757"/>
      <c r="T432" s="757"/>
      <c r="U432" s="757"/>
      <c r="V432" s="758"/>
      <c r="W432" s="42" t="s">
        <v>0</v>
      </c>
      <c r="X432" s="43">
        <f>IFERROR(SUM(X430:X430),"0")</f>
        <v>0</v>
      </c>
      <c r="Y432" s="43">
        <f>IFERROR(SUM(Y430:Y430),"0")</f>
        <v>0</v>
      </c>
      <c r="Z432" s="42"/>
      <c r="AA432" s="67"/>
      <c r="AB432" s="67"/>
      <c r="AC432" s="67"/>
    </row>
    <row r="433" spans="1:68" ht="27.75" customHeight="1" x14ac:dyDescent="0.2">
      <c r="A433" s="744" t="s">
        <v>679</v>
      </c>
      <c r="B433" s="744"/>
      <c r="C433" s="744"/>
      <c r="D433" s="744"/>
      <c r="E433" s="744"/>
      <c r="F433" s="744"/>
      <c r="G433" s="744"/>
      <c r="H433" s="744"/>
      <c r="I433" s="744"/>
      <c r="J433" s="744"/>
      <c r="K433" s="744"/>
      <c r="L433" s="744"/>
      <c r="M433" s="744"/>
      <c r="N433" s="744"/>
      <c r="O433" s="744"/>
      <c r="P433" s="744"/>
      <c r="Q433" s="744"/>
      <c r="R433" s="744"/>
      <c r="S433" s="744"/>
      <c r="T433" s="744"/>
      <c r="U433" s="744"/>
      <c r="V433" s="744"/>
      <c r="W433" s="744"/>
      <c r="X433" s="744"/>
      <c r="Y433" s="744"/>
      <c r="Z433" s="744"/>
      <c r="AA433" s="54"/>
      <c r="AB433" s="54"/>
      <c r="AC433" s="54"/>
    </row>
    <row r="434" spans="1:68" ht="16.5" customHeight="1" x14ac:dyDescent="0.25">
      <c r="A434" s="745" t="s">
        <v>680</v>
      </c>
      <c r="B434" s="745"/>
      <c r="C434" s="745"/>
      <c r="D434" s="745"/>
      <c r="E434" s="745"/>
      <c r="F434" s="745"/>
      <c r="G434" s="745"/>
      <c r="H434" s="745"/>
      <c r="I434" s="745"/>
      <c r="J434" s="745"/>
      <c r="K434" s="745"/>
      <c r="L434" s="745"/>
      <c r="M434" s="745"/>
      <c r="N434" s="745"/>
      <c r="O434" s="745"/>
      <c r="P434" s="745"/>
      <c r="Q434" s="745"/>
      <c r="R434" s="745"/>
      <c r="S434" s="745"/>
      <c r="T434" s="745"/>
      <c r="U434" s="745"/>
      <c r="V434" s="745"/>
      <c r="W434" s="745"/>
      <c r="X434" s="745"/>
      <c r="Y434" s="745"/>
      <c r="Z434" s="745"/>
      <c r="AA434" s="65"/>
      <c r="AB434" s="65"/>
      <c r="AC434" s="79"/>
    </row>
    <row r="435" spans="1:68" ht="14.25" customHeight="1" x14ac:dyDescent="0.25">
      <c r="A435" s="746" t="s">
        <v>154</v>
      </c>
      <c r="B435" s="746"/>
      <c r="C435" s="746"/>
      <c r="D435" s="746"/>
      <c r="E435" s="746"/>
      <c r="F435" s="746"/>
      <c r="G435" s="746"/>
      <c r="H435" s="746"/>
      <c r="I435" s="746"/>
      <c r="J435" s="746"/>
      <c r="K435" s="746"/>
      <c r="L435" s="746"/>
      <c r="M435" s="746"/>
      <c r="N435" s="746"/>
      <c r="O435" s="746"/>
      <c r="P435" s="746"/>
      <c r="Q435" s="746"/>
      <c r="R435" s="746"/>
      <c r="S435" s="746"/>
      <c r="T435" s="746"/>
      <c r="U435" s="746"/>
      <c r="V435" s="746"/>
      <c r="W435" s="746"/>
      <c r="X435" s="746"/>
      <c r="Y435" s="746"/>
      <c r="Z435" s="746"/>
      <c r="AA435" s="66"/>
      <c r="AB435" s="66"/>
      <c r="AC435" s="80"/>
    </row>
    <row r="436" spans="1:68" ht="27" customHeight="1" x14ac:dyDescent="0.25">
      <c r="A436" s="63" t="s">
        <v>681</v>
      </c>
      <c r="B436" s="63" t="s">
        <v>682</v>
      </c>
      <c r="C436" s="36">
        <v>4301031405</v>
      </c>
      <c r="D436" s="747">
        <v>4680115886100</v>
      </c>
      <c r="E436" s="747"/>
      <c r="F436" s="62">
        <v>0.9</v>
      </c>
      <c r="G436" s="37">
        <v>6</v>
      </c>
      <c r="H436" s="62">
        <v>5.4</v>
      </c>
      <c r="I436" s="62">
        <v>5.61</v>
      </c>
      <c r="J436" s="37">
        <v>132</v>
      </c>
      <c r="K436" s="37" t="s">
        <v>116</v>
      </c>
      <c r="L436" s="37" t="s">
        <v>45</v>
      </c>
      <c r="M436" s="38" t="s">
        <v>80</v>
      </c>
      <c r="N436" s="38"/>
      <c r="O436" s="37">
        <v>50</v>
      </c>
      <c r="P436" s="960" t="s">
        <v>683</v>
      </c>
      <c r="Q436" s="749"/>
      <c r="R436" s="749"/>
      <c r="S436" s="749"/>
      <c r="T436" s="75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ref="Y436:Y447" si="62">IFERROR(IF(X436="",0,CEILING((X436/$H436),1)*$H436),"")</f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496" t="s">
        <v>684</v>
      </c>
      <c r="AG436" s="78"/>
      <c r="AJ436" s="84" t="s">
        <v>45</v>
      </c>
      <c r="AK436" s="84">
        <v>0</v>
      </c>
      <c r="BB436" s="497" t="s">
        <v>66</v>
      </c>
      <c r="BM436" s="78">
        <f t="shared" ref="BM436:BM447" si="63">IFERROR(X436*I436/H436,"0")</f>
        <v>0</v>
      </c>
      <c r="BN436" s="78">
        <f t="shared" ref="BN436:BN447" si="64">IFERROR(Y436*I436/H436,"0")</f>
        <v>0</v>
      </c>
      <c r="BO436" s="78">
        <f t="shared" ref="BO436:BO447" si="65">IFERROR(1/J436*(X436/H436),"0")</f>
        <v>0</v>
      </c>
      <c r="BP436" s="78">
        <f t="shared" ref="BP436:BP447" si="66">IFERROR(1/J436*(Y436/H436),"0")</f>
        <v>0</v>
      </c>
    </row>
    <row r="437" spans="1:68" ht="27" customHeight="1" x14ac:dyDescent="0.25">
      <c r="A437" s="63" t="s">
        <v>685</v>
      </c>
      <c r="B437" s="63" t="s">
        <v>686</v>
      </c>
      <c r="C437" s="36">
        <v>4301031406</v>
      </c>
      <c r="D437" s="747">
        <v>4680115886117</v>
      </c>
      <c r="E437" s="747"/>
      <c r="F437" s="62">
        <v>0.9</v>
      </c>
      <c r="G437" s="37">
        <v>6</v>
      </c>
      <c r="H437" s="62">
        <v>5.4</v>
      </c>
      <c r="I437" s="62">
        <v>5.61</v>
      </c>
      <c r="J437" s="37">
        <v>132</v>
      </c>
      <c r="K437" s="37" t="s">
        <v>116</v>
      </c>
      <c r="L437" s="37" t="s">
        <v>45</v>
      </c>
      <c r="M437" s="38" t="s">
        <v>80</v>
      </c>
      <c r="N437" s="38"/>
      <c r="O437" s="37">
        <v>50</v>
      </c>
      <c r="P437" s="961" t="s">
        <v>687</v>
      </c>
      <c r="Q437" s="749"/>
      <c r="R437" s="749"/>
      <c r="S437" s="749"/>
      <c r="T437" s="75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2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498" t="s">
        <v>688</v>
      </c>
      <c r="AG437" s="78"/>
      <c r="AJ437" s="84" t="s">
        <v>45</v>
      </c>
      <c r="AK437" s="84">
        <v>0</v>
      </c>
      <c r="BB437" s="499" t="s">
        <v>66</v>
      </c>
      <c r="BM437" s="78">
        <f t="shared" si="63"/>
        <v>0</v>
      </c>
      <c r="BN437" s="78">
        <f t="shared" si="64"/>
        <v>0</v>
      </c>
      <c r="BO437" s="78">
        <f t="shared" si="65"/>
        <v>0</v>
      </c>
      <c r="BP437" s="78">
        <f t="shared" si="66"/>
        <v>0</v>
      </c>
    </row>
    <row r="438" spans="1:68" ht="27" customHeight="1" x14ac:dyDescent="0.25">
      <c r="A438" s="63" t="s">
        <v>685</v>
      </c>
      <c r="B438" s="63" t="s">
        <v>689</v>
      </c>
      <c r="C438" s="36">
        <v>4301031382</v>
      </c>
      <c r="D438" s="747">
        <v>4680115886117</v>
      </c>
      <c r="E438" s="747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116</v>
      </c>
      <c r="L438" s="37" t="s">
        <v>45</v>
      </c>
      <c r="M438" s="38" t="s">
        <v>80</v>
      </c>
      <c r="N438" s="38"/>
      <c r="O438" s="37">
        <v>50</v>
      </c>
      <c r="P438" s="962" t="s">
        <v>687</v>
      </c>
      <c r="Q438" s="749"/>
      <c r="R438" s="749"/>
      <c r="S438" s="749"/>
      <c r="T438" s="75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2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0" t="s">
        <v>688</v>
      </c>
      <c r="AG438" s="78"/>
      <c r="AJ438" s="84" t="s">
        <v>45</v>
      </c>
      <c r="AK438" s="84">
        <v>0</v>
      </c>
      <c r="BB438" s="501" t="s">
        <v>66</v>
      </c>
      <c r="BM438" s="78">
        <f t="shared" si="63"/>
        <v>0</v>
      </c>
      <c r="BN438" s="78">
        <f t="shared" si="64"/>
        <v>0</v>
      </c>
      <c r="BO438" s="78">
        <f t="shared" si="65"/>
        <v>0</v>
      </c>
      <c r="BP438" s="78">
        <f t="shared" si="66"/>
        <v>0</v>
      </c>
    </row>
    <row r="439" spans="1:68" ht="27" customHeight="1" x14ac:dyDescent="0.25">
      <c r="A439" s="63" t="s">
        <v>690</v>
      </c>
      <c r="B439" s="63" t="s">
        <v>691</v>
      </c>
      <c r="C439" s="36">
        <v>4301031402</v>
      </c>
      <c r="D439" s="747">
        <v>4680115886124</v>
      </c>
      <c r="E439" s="747"/>
      <c r="F439" s="62">
        <v>0.9</v>
      </c>
      <c r="G439" s="37">
        <v>6</v>
      </c>
      <c r="H439" s="62">
        <v>5.4</v>
      </c>
      <c r="I439" s="62">
        <v>5.61</v>
      </c>
      <c r="J439" s="37">
        <v>132</v>
      </c>
      <c r="K439" s="37" t="s">
        <v>116</v>
      </c>
      <c r="L439" s="37" t="s">
        <v>45</v>
      </c>
      <c r="M439" s="38" t="s">
        <v>80</v>
      </c>
      <c r="N439" s="38"/>
      <c r="O439" s="37">
        <v>50</v>
      </c>
      <c r="P439" s="963" t="s">
        <v>692</v>
      </c>
      <c r="Q439" s="749"/>
      <c r="R439" s="749"/>
      <c r="S439" s="749"/>
      <c r="T439" s="75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2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2" t="s">
        <v>693</v>
      </c>
      <c r="AG439" s="78"/>
      <c r="AJ439" s="84" t="s">
        <v>45</v>
      </c>
      <c r="AK439" s="84">
        <v>0</v>
      </c>
      <c r="BB439" s="503" t="s">
        <v>66</v>
      </c>
      <c r="BM439" s="78">
        <f t="shared" si="63"/>
        <v>0</v>
      </c>
      <c r="BN439" s="78">
        <f t="shared" si="64"/>
        <v>0</v>
      </c>
      <c r="BO439" s="78">
        <f t="shared" si="65"/>
        <v>0</v>
      </c>
      <c r="BP439" s="78">
        <f t="shared" si="66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4301031366</v>
      </c>
      <c r="D440" s="747">
        <v>4680115883147</v>
      </c>
      <c r="E440" s="747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158</v>
      </c>
      <c r="L440" s="37" t="s">
        <v>45</v>
      </c>
      <c r="M440" s="38" t="s">
        <v>80</v>
      </c>
      <c r="N440" s="38"/>
      <c r="O440" s="37">
        <v>50</v>
      </c>
      <c r="P440" s="964" t="s">
        <v>696</v>
      </c>
      <c r="Q440" s="749"/>
      <c r="R440" s="749"/>
      <c r="S440" s="749"/>
      <c r="T440" s="75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2"/>
        <v>0</v>
      </c>
      <c r="Z440" s="41" t="str">
        <f t="shared" ref="Z440:Z447" si="67">IFERROR(IF(Y440=0,"",ROUNDUP(Y440/H440,0)*0.00502),"")</f>
        <v/>
      </c>
      <c r="AA440" s="68" t="s">
        <v>45</v>
      </c>
      <c r="AB440" s="69" t="s">
        <v>45</v>
      </c>
      <c r="AC440" s="504" t="s">
        <v>684</v>
      </c>
      <c r="AG440" s="78"/>
      <c r="AJ440" s="84" t="s">
        <v>45</v>
      </c>
      <c r="AK440" s="84">
        <v>0</v>
      </c>
      <c r="BB440" s="505" t="s">
        <v>66</v>
      </c>
      <c r="BM440" s="78">
        <f t="shared" si="63"/>
        <v>0</v>
      </c>
      <c r="BN440" s="78">
        <f t="shared" si="64"/>
        <v>0</v>
      </c>
      <c r="BO440" s="78">
        <f t="shared" si="65"/>
        <v>0</v>
      </c>
      <c r="BP440" s="78">
        <f t="shared" si="66"/>
        <v>0</v>
      </c>
    </row>
    <row r="441" spans="1:68" ht="27" customHeight="1" x14ac:dyDescent="0.25">
      <c r="A441" s="63" t="s">
        <v>694</v>
      </c>
      <c r="B441" s="63" t="s">
        <v>697</v>
      </c>
      <c r="C441" s="36">
        <v>4301031335</v>
      </c>
      <c r="D441" s="747">
        <v>4680115883147</v>
      </c>
      <c r="E441" s="747"/>
      <c r="F441" s="62">
        <v>0.28000000000000003</v>
      </c>
      <c r="G441" s="37">
        <v>6</v>
      </c>
      <c r="H441" s="62">
        <v>1.68</v>
      </c>
      <c r="I441" s="62">
        <v>1.81</v>
      </c>
      <c r="J441" s="37">
        <v>234</v>
      </c>
      <c r="K441" s="37" t="s">
        <v>158</v>
      </c>
      <c r="L441" s="37" t="s">
        <v>45</v>
      </c>
      <c r="M441" s="38" t="s">
        <v>80</v>
      </c>
      <c r="N441" s="38"/>
      <c r="O441" s="37">
        <v>50</v>
      </c>
      <c r="P441" s="96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749"/>
      <c r="R441" s="749"/>
      <c r="S441" s="749"/>
      <c r="T441" s="75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2"/>
        <v>0</v>
      </c>
      <c r="Z441" s="41" t="str">
        <f t="shared" si="67"/>
        <v/>
      </c>
      <c r="AA441" s="68" t="s">
        <v>45</v>
      </c>
      <c r="AB441" s="69" t="s">
        <v>45</v>
      </c>
      <c r="AC441" s="506" t="s">
        <v>684</v>
      </c>
      <c r="AG441" s="78"/>
      <c r="AJ441" s="84" t="s">
        <v>45</v>
      </c>
      <c r="AK441" s="84">
        <v>0</v>
      </c>
      <c r="BB441" s="507" t="s">
        <v>66</v>
      </c>
      <c r="BM441" s="78">
        <f t="shared" si="63"/>
        <v>0</v>
      </c>
      <c r="BN441" s="78">
        <f t="shared" si="64"/>
        <v>0</v>
      </c>
      <c r="BO441" s="78">
        <f t="shared" si="65"/>
        <v>0</v>
      </c>
      <c r="BP441" s="78">
        <f t="shared" si="66"/>
        <v>0</v>
      </c>
    </row>
    <row r="442" spans="1:68" ht="27" customHeight="1" x14ac:dyDescent="0.25">
      <c r="A442" s="63" t="s">
        <v>698</v>
      </c>
      <c r="B442" s="63" t="s">
        <v>699</v>
      </c>
      <c r="C442" s="36">
        <v>4301031362</v>
      </c>
      <c r="D442" s="747">
        <v>4607091384338</v>
      </c>
      <c r="E442" s="747"/>
      <c r="F442" s="62">
        <v>0.35</v>
      </c>
      <c r="G442" s="37">
        <v>6</v>
      </c>
      <c r="H442" s="62">
        <v>2.1</v>
      </c>
      <c r="I442" s="62">
        <v>2.23</v>
      </c>
      <c r="J442" s="37">
        <v>234</v>
      </c>
      <c r="K442" s="37" t="s">
        <v>158</v>
      </c>
      <c r="L442" s="37" t="s">
        <v>45</v>
      </c>
      <c r="M442" s="38" t="s">
        <v>80</v>
      </c>
      <c r="N442" s="38"/>
      <c r="O442" s="37">
        <v>50</v>
      </c>
      <c r="P442" s="9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2" s="749"/>
      <c r="R442" s="749"/>
      <c r="S442" s="749"/>
      <c r="T442" s="750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2"/>
        <v>0</v>
      </c>
      <c r="Z442" s="41" t="str">
        <f t="shared" si="67"/>
        <v/>
      </c>
      <c r="AA442" s="68" t="s">
        <v>45</v>
      </c>
      <c r="AB442" s="69" t="s">
        <v>45</v>
      </c>
      <c r="AC442" s="508" t="s">
        <v>684</v>
      </c>
      <c r="AG442" s="78"/>
      <c r="AJ442" s="84" t="s">
        <v>45</v>
      </c>
      <c r="AK442" s="84">
        <v>0</v>
      </c>
      <c r="BB442" s="509" t="s">
        <v>66</v>
      </c>
      <c r="BM442" s="78">
        <f t="shared" si="63"/>
        <v>0</v>
      </c>
      <c r="BN442" s="78">
        <f t="shared" si="64"/>
        <v>0</v>
      </c>
      <c r="BO442" s="78">
        <f t="shared" si="65"/>
        <v>0</v>
      </c>
      <c r="BP442" s="78">
        <f t="shared" si="66"/>
        <v>0</v>
      </c>
    </row>
    <row r="443" spans="1:68" ht="37.5" customHeight="1" x14ac:dyDescent="0.25">
      <c r="A443" s="63" t="s">
        <v>700</v>
      </c>
      <c r="B443" s="63" t="s">
        <v>701</v>
      </c>
      <c r="C443" s="36">
        <v>4301031361</v>
      </c>
      <c r="D443" s="747">
        <v>4607091389524</v>
      </c>
      <c r="E443" s="747"/>
      <c r="F443" s="62">
        <v>0.35</v>
      </c>
      <c r="G443" s="37">
        <v>6</v>
      </c>
      <c r="H443" s="62">
        <v>2.1</v>
      </c>
      <c r="I443" s="62">
        <v>2.23</v>
      </c>
      <c r="J443" s="37">
        <v>234</v>
      </c>
      <c r="K443" s="37" t="s">
        <v>158</v>
      </c>
      <c r="L443" s="37" t="s">
        <v>45</v>
      </c>
      <c r="M443" s="38" t="s">
        <v>80</v>
      </c>
      <c r="N443" s="38"/>
      <c r="O443" s="37">
        <v>50</v>
      </c>
      <c r="P443" s="9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749"/>
      <c r="R443" s="749"/>
      <c r="S443" s="749"/>
      <c r="T443" s="75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2"/>
        <v>0</v>
      </c>
      <c r="Z443" s="41" t="str">
        <f t="shared" si="67"/>
        <v/>
      </c>
      <c r="AA443" s="68" t="s">
        <v>45</v>
      </c>
      <c r="AB443" s="69" t="s">
        <v>45</v>
      </c>
      <c r="AC443" s="510" t="s">
        <v>702</v>
      </c>
      <c r="AG443" s="78"/>
      <c r="AJ443" s="84" t="s">
        <v>45</v>
      </c>
      <c r="AK443" s="84">
        <v>0</v>
      </c>
      <c r="BB443" s="511" t="s">
        <v>66</v>
      </c>
      <c r="BM443" s="78">
        <f t="shared" si="63"/>
        <v>0</v>
      </c>
      <c r="BN443" s="78">
        <f t="shared" si="64"/>
        <v>0</v>
      </c>
      <c r="BO443" s="78">
        <f t="shared" si="65"/>
        <v>0</v>
      </c>
      <c r="BP443" s="78">
        <f t="shared" si="66"/>
        <v>0</v>
      </c>
    </row>
    <row r="444" spans="1:68" ht="27" customHeight="1" x14ac:dyDescent="0.25">
      <c r="A444" s="63" t="s">
        <v>703</v>
      </c>
      <c r="B444" s="63" t="s">
        <v>704</v>
      </c>
      <c r="C444" s="36">
        <v>4301031364</v>
      </c>
      <c r="D444" s="747">
        <v>4680115883161</v>
      </c>
      <c r="E444" s="747"/>
      <c r="F444" s="62">
        <v>0.28000000000000003</v>
      </c>
      <c r="G444" s="37">
        <v>6</v>
      </c>
      <c r="H444" s="62">
        <v>1.68</v>
      </c>
      <c r="I444" s="62">
        <v>1.81</v>
      </c>
      <c r="J444" s="37">
        <v>234</v>
      </c>
      <c r="K444" s="37" t="s">
        <v>158</v>
      </c>
      <c r="L444" s="37" t="s">
        <v>45</v>
      </c>
      <c r="M444" s="38" t="s">
        <v>80</v>
      </c>
      <c r="N444" s="38"/>
      <c r="O444" s="37">
        <v>50</v>
      </c>
      <c r="P444" s="968" t="s">
        <v>705</v>
      </c>
      <c r="Q444" s="749"/>
      <c r="R444" s="749"/>
      <c r="S444" s="749"/>
      <c r="T444" s="75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2"/>
        <v>0</v>
      </c>
      <c r="Z444" s="41" t="str">
        <f t="shared" si="67"/>
        <v/>
      </c>
      <c r="AA444" s="68" t="s">
        <v>45</v>
      </c>
      <c r="AB444" s="69" t="s">
        <v>45</v>
      </c>
      <c r="AC444" s="512" t="s">
        <v>706</v>
      </c>
      <c r="AG444" s="78"/>
      <c r="AJ444" s="84" t="s">
        <v>45</v>
      </c>
      <c r="AK444" s="84">
        <v>0</v>
      </c>
      <c r="BB444" s="513" t="s">
        <v>66</v>
      </c>
      <c r="BM444" s="78">
        <f t="shared" si="63"/>
        <v>0</v>
      </c>
      <c r="BN444" s="78">
        <f t="shared" si="64"/>
        <v>0</v>
      </c>
      <c r="BO444" s="78">
        <f t="shared" si="65"/>
        <v>0</v>
      </c>
      <c r="BP444" s="78">
        <f t="shared" si="66"/>
        <v>0</v>
      </c>
    </row>
    <row r="445" spans="1:68" ht="27" customHeight="1" x14ac:dyDescent="0.25">
      <c r="A445" s="63" t="s">
        <v>703</v>
      </c>
      <c r="B445" s="63" t="s">
        <v>707</v>
      </c>
      <c r="C445" s="36">
        <v>4301031337</v>
      </c>
      <c r="D445" s="747">
        <v>4680115883161</v>
      </c>
      <c r="E445" s="747"/>
      <c r="F445" s="62">
        <v>0.28000000000000003</v>
      </c>
      <c r="G445" s="37">
        <v>6</v>
      </c>
      <c r="H445" s="62">
        <v>1.68</v>
      </c>
      <c r="I445" s="62">
        <v>1.81</v>
      </c>
      <c r="J445" s="37">
        <v>234</v>
      </c>
      <c r="K445" s="37" t="s">
        <v>158</v>
      </c>
      <c r="L445" s="37" t="s">
        <v>45</v>
      </c>
      <c r="M445" s="38" t="s">
        <v>80</v>
      </c>
      <c r="N445" s="38"/>
      <c r="O445" s="37">
        <v>50</v>
      </c>
      <c r="P445" s="96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749"/>
      <c r="R445" s="749"/>
      <c r="S445" s="749"/>
      <c r="T445" s="75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2"/>
        <v>0</v>
      </c>
      <c r="Z445" s="41" t="str">
        <f t="shared" si="67"/>
        <v/>
      </c>
      <c r="AA445" s="68" t="s">
        <v>45</v>
      </c>
      <c r="AB445" s="69" t="s">
        <v>45</v>
      </c>
      <c r="AC445" s="514" t="s">
        <v>706</v>
      </c>
      <c r="AG445" s="78"/>
      <c r="AJ445" s="84" t="s">
        <v>45</v>
      </c>
      <c r="AK445" s="84">
        <v>0</v>
      </c>
      <c r="BB445" s="515" t="s">
        <v>66</v>
      </c>
      <c r="BM445" s="78">
        <f t="shared" si="63"/>
        <v>0</v>
      </c>
      <c r="BN445" s="78">
        <f t="shared" si="64"/>
        <v>0</v>
      </c>
      <c r="BO445" s="78">
        <f t="shared" si="65"/>
        <v>0</v>
      </c>
      <c r="BP445" s="78">
        <f t="shared" si="66"/>
        <v>0</v>
      </c>
    </row>
    <row r="446" spans="1:68" ht="27" customHeight="1" x14ac:dyDescent="0.25">
      <c r="A446" s="63" t="s">
        <v>708</v>
      </c>
      <c r="B446" s="63" t="s">
        <v>709</v>
      </c>
      <c r="C446" s="36">
        <v>4301031358</v>
      </c>
      <c r="D446" s="747">
        <v>4607091389531</v>
      </c>
      <c r="E446" s="747"/>
      <c r="F446" s="62">
        <v>0.35</v>
      </c>
      <c r="G446" s="37">
        <v>6</v>
      </c>
      <c r="H446" s="62">
        <v>2.1</v>
      </c>
      <c r="I446" s="62">
        <v>2.23</v>
      </c>
      <c r="J446" s="37">
        <v>234</v>
      </c>
      <c r="K446" s="37" t="s">
        <v>158</v>
      </c>
      <c r="L446" s="37" t="s">
        <v>45</v>
      </c>
      <c r="M446" s="38" t="s">
        <v>80</v>
      </c>
      <c r="N446" s="38"/>
      <c r="O446" s="37">
        <v>50</v>
      </c>
      <c r="P446" s="9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749"/>
      <c r="R446" s="749"/>
      <c r="S446" s="749"/>
      <c r="T446" s="75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2"/>
        <v>0</v>
      </c>
      <c r="Z446" s="41" t="str">
        <f t="shared" si="67"/>
        <v/>
      </c>
      <c r="AA446" s="68" t="s">
        <v>45</v>
      </c>
      <c r="AB446" s="69" t="s">
        <v>45</v>
      </c>
      <c r="AC446" s="516" t="s">
        <v>710</v>
      </c>
      <c r="AG446" s="78"/>
      <c r="AJ446" s="84" t="s">
        <v>45</v>
      </c>
      <c r="AK446" s="84">
        <v>0</v>
      </c>
      <c r="BB446" s="517" t="s">
        <v>66</v>
      </c>
      <c r="BM446" s="78">
        <f t="shared" si="63"/>
        <v>0</v>
      </c>
      <c r="BN446" s="78">
        <f t="shared" si="64"/>
        <v>0</v>
      </c>
      <c r="BO446" s="78">
        <f t="shared" si="65"/>
        <v>0</v>
      </c>
      <c r="BP446" s="78">
        <f t="shared" si="66"/>
        <v>0</v>
      </c>
    </row>
    <row r="447" spans="1:68" ht="37.5" customHeight="1" x14ac:dyDescent="0.25">
      <c r="A447" s="63" t="s">
        <v>711</v>
      </c>
      <c r="B447" s="63" t="s">
        <v>712</v>
      </c>
      <c r="C447" s="36">
        <v>4301031360</v>
      </c>
      <c r="D447" s="747">
        <v>4607091384345</v>
      </c>
      <c r="E447" s="747"/>
      <c r="F447" s="62">
        <v>0.35</v>
      </c>
      <c r="G447" s="37">
        <v>6</v>
      </c>
      <c r="H447" s="62">
        <v>2.1</v>
      </c>
      <c r="I447" s="62">
        <v>2.23</v>
      </c>
      <c r="J447" s="37">
        <v>234</v>
      </c>
      <c r="K447" s="37" t="s">
        <v>158</v>
      </c>
      <c r="L447" s="37" t="s">
        <v>45</v>
      </c>
      <c r="M447" s="38" t="s">
        <v>80</v>
      </c>
      <c r="N447" s="38"/>
      <c r="O447" s="37">
        <v>50</v>
      </c>
      <c r="P447" s="97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7" s="749"/>
      <c r="R447" s="749"/>
      <c r="S447" s="749"/>
      <c r="T447" s="75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2"/>
        <v>0</v>
      </c>
      <c r="Z447" s="41" t="str">
        <f t="shared" si="67"/>
        <v/>
      </c>
      <c r="AA447" s="68" t="s">
        <v>45</v>
      </c>
      <c r="AB447" s="69" t="s">
        <v>45</v>
      </c>
      <c r="AC447" s="518" t="s">
        <v>706</v>
      </c>
      <c r="AG447" s="78"/>
      <c r="AJ447" s="84" t="s">
        <v>45</v>
      </c>
      <c r="AK447" s="84">
        <v>0</v>
      </c>
      <c r="BB447" s="519" t="s">
        <v>66</v>
      </c>
      <c r="BM447" s="78">
        <f t="shared" si="63"/>
        <v>0</v>
      </c>
      <c r="BN447" s="78">
        <f t="shared" si="64"/>
        <v>0</v>
      </c>
      <c r="BO447" s="78">
        <f t="shared" si="65"/>
        <v>0</v>
      </c>
      <c r="BP447" s="78">
        <f t="shared" si="66"/>
        <v>0</v>
      </c>
    </row>
    <row r="448" spans="1:68" x14ac:dyDescent="0.2">
      <c r="A448" s="759"/>
      <c r="B448" s="759"/>
      <c r="C448" s="759"/>
      <c r="D448" s="759"/>
      <c r="E448" s="759"/>
      <c r="F448" s="759"/>
      <c r="G448" s="759"/>
      <c r="H448" s="759"/>
      <c r="I448" s="759"/>
      <c r="J448" s="759"/>
      <c r="K448" s="759"/>
      <c r="L448" s="759"/>
      <c r="M448" s="759"/>
      <c r="N448" s="759"/>
      <c r="O448" s="760"/>
      <c r="P448" s="756" t="s">
        <v>40</v>
      </c>
      <c r="Q448" s="757"/>
      <c r="R448" s="757"/>
      <c r="S448" s="757"/>
      <c r="T448" s="757"/>
      <c r="U448" s="757"/>
      <c r="V448" s="758"/>
      <c r="W448" s="42" t="s">
        <v>39</v>
      </c>
      <c r="X448" s="43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0</v>
      </c>
      <c r="Y448" s="43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0</v>
      </c>
      <c r="Z448" s="43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0</v>
      </c>
      <c r="AA448" s="67"/>
      <c r="AB448" s="67"/>
      <c r="AC448" s="67"/>
    </row>
    <row r="449" spans="1:68" x14ac:dyDescent="0.2">
      <c r="A449" s="759"/>
      <c r="B449" s="759"/>
      <c r="C449" s="759"/>
      <c r="D449" s="759"/>
      <c r="E449" s="759"/>
      <c r="F449" s="759"/>
      <c r="G449" s="759"/>
      <c r="H449" s="759"/>
      <c r="I449" s="759"/>
      <c r="J449" s="759"/>
      <c r="K449" s="759"/>
      <c r="L449" s="759"/>
      <c r="M449" s="759"/>
      <c r="N449" s="759"/>
      <c r="O449" s="760"/>
      <c r="P449" s="756" t="s">
        <v>40</v>
      </c>
      <c r="Q449" s="757"/>
      <c r="R449" s="757"/>
      <c r="S449" s="757"/>
      <c r="T449" s="757"/>
      <c r="U449" s="757"/>
      <c r="V449" s="758"/>
      <c r="W449" s="42" t="s">
        <v>0</v>
      </c>
      <c r="X449" s="43">
        <f>IFERROR(SUM(X436:X447),"0")</f>
        <v>0</v>
      </c>
      <c r="Y449" s="43">
        <f>IFERROR(SUM(Y436:Y447),"0")</f>
        <v>0</v>
      </c>
      <c r="Z449" s="42"/>
      <c r="AA449" s="67"/>
      <c r="AB449" s="67"/>
      <c r="AC449" s="67"/>
    </row>
    <row r="450" spans="1:68" ht="14.25" customHeight="1" x14ac:dyDescent="0.25">
      <c r="A450" s="746" t="s">
        <v>76</v>
      </c>
      <c r="B450" s="746"/>
      <c r="C450" s="746"/>
      <c r="D450" s="746"/>
      <c r="E450" s="746"/>
      <c r="F450" s="746"/>
      <c r="G450" s="746"/>
      <c r="H450" s="746"/>
      <c r="I450" s="746"/>
      <c r="J450" s="746"/>
      <c r="K450" s="746"/>
      <c r="L450" s="746"/>
      <c r="M450" s="746"/>
      <c r="N450" s="746"/>
      <c r="O450" s="746"/>
      <c r="P450" s="746"/>
      <c r="Q450" s="746"/>
      <c r="R450" s="746"/>
      <c r="S450" s="746"/>
      <c r="T450" s="746"/>
      <c r="U450" s="746"/>
      <c r="V450" s="746"/>
      <c r="W450" s="746"/>
      <c r="X450" s="746"/>
      <c r="Y450" s="746"/>
      <c r="Z450" s="746"/>
      <c r="AA450" s="66"/>
      <c r="AB450" s="66"/>
      <c r="AC450" s="80"/>
    </row>
    <row r="451" spans="1:68" ht="27" customHeight="1" x14ac:dyDescent="0.25">
      <c r="A451" s="63" t="s">
        <v>713</v>
      </c>
      <c r="B451" s="63" t="s">
        <v>714</v>
      </c>
      <c r="C451" s="36">
        <v>4301051284</v>
      </c>
      <c r="D451" s="747">
        <v>4607091384352</v>
      </c>
      <c r="E451" s="747"/>
      <c r="F451" s="62">
        <v>0.6</v>
      </c>
      <c r="G451" s="37">
        <v>4</v>
      </c>
      <c r="H451" s="62">
        <v>2.4</v>
      </c>
      <c r="I451" s="62">
        <v>2.6459999999999999</v>
      </c>
      <c r="J451" s="37">
        <v>132</v>
      </c>
      <c r="K451" s="37" t="s">
        <v>116</v>
      </c>
      <c r="L451" s="37" t="s">
        <v>45</v>
      </c>
      <c r="M451" s="38" t="s">
        <v>115</v>
      </c>
      <c r="N451" s="38"/>
      <c r="O451" s="37">
        <v>45</v>
      </c>
      <c r="P451" s="9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1" s="749"/>
      <c r="R451" s="749"/>
      <c r="S451" s="749"/>
      <c r="T451" s="750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0" t="s">
        <v>715</v>
      </c>
      <c r="AG451" s="78"/>
      <c r="AJ451" s="84" t="s">
        <v>45</v>
      </c>
      <c r="AK451" s="84">
        <v>0</v>
      </c>
      <c r="BB451" s="52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716</v>
      </c>
      <c r="B452" s="63" t="s">
        <v>717</v>
      </c>
      <c r="C452" s="36">
        <v>4301051431</v>
      </c>
      <c r="D452" s="747">
        <v>4607091389654</v>
      </c>
      <c r="E452" s="747"/>
      <c r="F452" s="62">
        <v>0.33</v>
      </c>
      <c r="G452" s="37">
        <v>6</v>
      </c>
      <c r="H452" s="62">
        <v>1.98</v>
      </c>
      <c r="I452" s="62">
        <v>2.238</v>
      </c>
      <c r="J452" s="37">
        <v>182</v>
      </c>
      <c r="K452" s="37" t="s">
        <v>81</v>
      </c>
      <c r="L452" s="37" t="s">
        <v>45</v>
      </c>
      <c r="M452" s="38" t="s">
        <v>115</v>
      </c>
      <c r="N452" s="38"/>
      <c r="O452" s="37">
        <v>45</v>
      </c>
      <c r="P452" s="9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2" s="749"/>
      <c r="R452" s="749"/>
      <c r="S452" s="749"/>
      <c r="T452" s="750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2" t="s">
        <v>718</v>
      </c>
      <c r="AG452" s="78"/>
      <c r="AJ452" s="84" t="s">
        <v>45</v>
      </c>
      <c r="AK452" s="84">
        <v>0</v>
      </c>
      <c r="BB452" s="52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59"/>
      <c r="B453" s="759"/>
      <c r="C453" s="759"/>
      <c r="D453" s="759"/>
      <c r="E453" s="759"/>
      <c r="F453" s="759"/>
      <c r="G453" s="759"/>
      <c r="H453" s="759"/>
      <c r="I453" s="759"/>
      <c r="J453" s="759"/>
      <c r="K453" s="759"/>
      <c r="L453" s="759"/>
      <c r="M453" s="759"/>
      <c r="N453" s="759"/>
      <c r="O453" s="760"/>
      <c r="P453" s="756" t="s">
        <v>40</v>
      </c>
      <c r="Q453" s="757"/>
      <c r="R453" s="757"/>
      <c r="S453" s="757"/>
      <c r="T453" s="757"/>
      <c r="U453" s="757"/>
      <c r="V453" s="758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59"/>
      <c r="B454" s="759"/>
      <c r="C454" s="759"/>
      <c r="D454" s="759"/>
      <c r="E454" s="759"/>
      <c r="F454" s="759"/>
      <c r="G454" s="759"/>
      <c r="H454" s="759"/>
      <c r="I454" s="759"/>
      <c r="J454" s="759"/>
      <c r="K454" s="759"/>
      <c r="L454" s="759"/>
      <c r="M454" s="759"/>
      <c r="N454" s="759"/>
      <c r="O454" s="760"/>
      <c r="P454" s="756" t="s">
        <v>40</v>
      </c>
      <c r="Q454" s="757"/>
      <c r="R454" s="757"/>
      <c r="S454" s="757"/>
      <c r="T454" s="757"/>
      <c r="U454" s="757"/>
      <c r="V454" s="758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6.5" customHeight="1" x14ac:dyDescent="0.25">
      <c r="A455" s="745" t="s">
        <v>719</v>
      </c>
      <c r="B455" s="745"/>
      <c r="C455" s="745"/>
      <c r="D455" s="745"/>
      <c r="E455" s="745"/>
      <c r="F455" s="745"/>
      <c r="G455" s="745"/>
      <c r="H455" s="745"/>
      <c r="I455" s="745"/>
      <c r="J455" s="745"/>
      <c r="K455" s="745"/>
      <c r="L455" s="745"/>
      <c r="M455" s="745"/>
      <c r="N455" s="745"/>
      <c r="O455" s="745"/>
      <c r="P455" s="745"/>
      <c r="Q455" s="745"/>
      <c r="R455" s="745"/>
      <c r="S455" s="745"/>
      <c r="T455" s="745"/>
      <c r="U455" s="745"/>
      <c r="V455" s="745"/>
      <c r="W455" s="745"/>
      <c r="X455" s="745"/>
      <c r="Y455" s="745"/>
      <c r="Z455" s="745"/>
      <c r="AA455" s="65"/>
      <c r="AB455" s="65"/>
      <c r="AC455" s="79"/>
    </row>
    <row r="456" spans="1:68" ht="14.25" customHeight="1" x14ac:dyDescent="0.25">
      <c r="A456" s="746" t="s">
        <v>143</v>
      </c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6"/>
      <c r="P456" s="746"/>
      <c r="Q456" s="746"/>
      <c r="R456" s="746"/>
      <c r="S456" s="746"/>
      <c r="T456" s="746"/>
      <c r="U456" s="746"/>
      <c r="V456" s="746"/>
      <c r="W456" s="746"/>
      <c r="X456" s="746"/>
      <c r="Y456" s="746"/>
      <c r="Z456" s="746"/>
      <c r="AA456" s="66"/>
      <c r="AB456" s="66"/>
      <c r="AC456" s="80"/>
    </row>
    <row r="457" spans="1:68" ht="27" customHeight="1" x14ac:dyDescent="0.25">
      <c r="A457" s="63" t="s">
        <v>720</v>
      </c>
      <c r="B457" s="63" t="s">
        <v>721</v>
      </c>
      <c r="C457" s="36">
        <v>4301020319</v>
      </c>
      <c r="D457" s="747">
        <v>4680115885240</v>
      </c>
      <c r="E457" s="747"/>
      <c r="F457" s="62">
        <v>0.35</v>
      </c>
      <c r="G457" s="37">
        <v>6</v>
      </c>
      <c r="H457" s="62">
        <v>2.1</v>
      </c>
      <c r="I457" s="62">
        <v>2.31</v>
      </c>
      <c r="J457" s="37">
        <v>182</v>
      </c>
      <c r="K457" s="37" t="s">
        <v>81</v>
      </c>
      <c r="L457" s="37" t="s">
        <v>45</v>
      </c>
      <c r="M457" s="38" t="s">
        <v>80</v>
      </c>
      <c r="N457" s="38"/>
      <c r="O457" s="37">
        <v>40</v>
      </c>
      <c r="P457" s="9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7" s="749"/>
      <c r="R457" s="749"/>
      <c r="S457" s="749"/>
      <c r="T457" s="750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4" t="s">
        <v>722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723</v>
      </c>
      <c r="B458" s="63" t="s">
        <v>724</v>
      </c>
      <c r="C458" s="36">
        <v>4301020315</v>
      </c>
      <c r="D458" s="747">
        <v>4607091389364</v>
      </c>
      <c r="E458" s="747"/>
      <c r="F458" s="62">
        <v>0.42</v>
      </c>
      <c r="G458" s="37">
        <v>6</v>
      </c>
      <c r="H458" s="62">
        <v>2.52</v>
      </c>
      <c r="I458" s="62">
        <v>2.73</v>
      </c>
      <c r="J458" s="37">
        <v>182</v>
      </c>
      <c r="K458" s="37" t="s">
        <v>81</v>
      </c>
      <c r="L458" s="37" t="s">
        <v>45</v>
      </c>
      <c r="M458" s="38" t="s">
        <v>80</v>
      </c>
      <c r="N458" s="38"/>
      <c r="O458" s="37">
        <v>40</v>
      </c>
      <c r="P458" s="9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8" s="749"/>
      <c r="R458" s="749"/>
      <c r="S458" s="749"/>
      <c r="T458" s="750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IFERROR(IF(Y458=0,"",ROUNDUP(Y458/H458,0)*0.00651),"")</f>
        <v/>
      </c>
      <c r="AA458" s="68" t="s">
        <v>45</v>
      </c>
      <c r="AB458" s="69" t="s">
        <v>45</v>
      </c>
      <c r="AC458" s="526" t="s">
        <v>725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759"/>
      <c r="B459" s="759"/>
      <c r="C459" s="759"/>
      <c r="D459" s="759"/>
      <c r="E459" s="759"/>
      <c r="F459" s="759"/>
      <c r="G459" s="759"/>
      <c r="H459" s="759"/>
      <c r="I459" s="759"/>
      <c r="J459" s="759"/>
      <c r="K459" s="759"/>
      <c r="L459" s="759"/>
      <c r="M459" s="759"/>
      <c r="N459" s="759"/>
      <c r="O459" s="760"/>
      <c r="P459" s="756" t="s">
        <v>40</v>
      </c>
      <c r="Q459" s="757"/>
      <c r="R459" s="757"/>
      <c r="S459" s="757"/>
      <c r="T459" s="757"/>
      <c r="U459" s="757"/>
      <c r="V459" s="758"/>
      <c r="W459" s="42" t="s">
        <v>39</v>
      </c>
      <c r="X459" s="43">
        <f>IFERROR(X457/H457,"0")+IFERROR(X458/H458,"0")</f>
        <v>0</v>
      </c>
      <c r="Y459" s="43">
        <f>IFERROR(Y457/H457,"0")+IFERROR(Y458/H458,"0")</f>
        <v>0</v>
      </c>
      <c r="Z459" s="43">
        <f>IFERROR(IF(Z457="",0,Z457),"0")+IFERROR(IF(Z458="",0,Z458),"0")</f>
        <v>0</v>
      </c>
      <c r="AA459" s="67"/>
      <c r="AB459" s="67"/>
      <c r="AC459" s="67"/>
    </row>
    <row r="460" spans="1:68" x14ac:dyDescent="0.2">
      <c r="A460" s="759"/>
      <c r="B460" s="759"/>
      <c r="C460" s="759"/>
      <c r="D460" s="759"/>
      <c r="E460" s="759"/>
      <c r="F460" s="759"/>
      <c r="G460" s="759"/>
      <c r="H460" s="759"/>
      <c r="I460" s="759"/>
      <c r="J460" s="759"/>
      <c r="K460" s="759"/>
      <c r="L460" s="759"/>
      <c r="M460" s="759"/>
      <c r="N460" s="759"/>
      <c r="O460" s="760"/>
      <c r="P460" s="756" t="s">
        <v>40</v>
      </c>
      <c r="Q460" s="757"/>
      <c r="R460" s="757"/>
      <c r="S460" s="757"/>
      <c r="T460" s="757"/>
      <c r="U460" s="757"/>
      <c r="V460" s="758"/>
      <c r="W460" s="42" t="s">
        <v>0</v>
      </c>
      <c r="X460" s="43">
        <f>IFERROR(SUM(X457:X458),"0")</f>
        <v>0</v>
      </c>
      <c r="Y460" s="43">
        <f>IFERROR(SUM(Y457:Y458),"0")</f>
        <v>0</v>
      </c>
      <c r="Z460" s="42"/>
      <c r="AA460" s="67"/>
      <c r="AB460" s="67"/>
      <c r="AC460" s="67"/>
    </row>
    <row r="461" spans="1:68" ht="14.25" customHeight="1" x14ac:dyDescent="0.25">
      <c r="A461" s="746" t="s">
        <v>154</v>
      </c>
      <c r="B461" s="746"/>
      <c r="C461" s="746"/>
      <c r="D461" s="746"/>
      <c r="E461" s="746"/>
      <c r="F461" s="746"/>
      <c r="G461" s="746"/>
      <c r="H461" s="746"/>
      <c r="I461" s="746"/>
      <c r="J461" s="746"/>
      <c r="K461" s="746"/>
      <c r="L461" s="746"/>
      <c r="M461" s="746"/>
      <c r="N461" s="746"/>
      <c r="O461" s="746"/>
      <c r="P461" s="746"/>
      <c r="Q461" s="746"/>
      <c r="R461" s="746"/>
      <c r="S461" s="746"/>
      <c r="T461" s="746"/>
      <c r="U461" s="746"/>
      <c r="V461" s="746"/>
      <c r="W461" s="746"/>
      <c r="X461" s="746"/>
      <c r="Y461" s="746"/>
      <c r="Z461" s="746"/>
      <c r="AA461" s="66"/>
      <c r="AB461" s="66"/>
      <c r="AC461" s="80"/>
    </row>
    <row r="462" spans="1:68" ht="27" customHeight="1" x14ac:dyDescent="0.25">
      <c r="A462" s="63" t="s">
        <v>726</v>
      </c>
      <c r="B462" s="63" t="s">
        <v>727</v>
      </c>
      <c r="C462" s="36">
        <v>4301031403</v>
      </c>
      <c r="D462" s="747">
        <v>4680115886094</v>
      </c>
      <c r="E462" s="747"/>
      <c r="F462" s="62">
        <v>0.9</v>
      </c>
      <c r="G462" s="37">
        <v>6</v>
      </c>
      <c r="H462" s="62">
        <v>5.4</v>
      </c>
      <c r="I462" s="62">
        <v>5.61</v>
      </c>
      <c r="J462" s="37">
        <v>132</v>
      </c>
      <c r="K462" s="37" t="s">
        <v>116</v>
      </c>
      <c r="L462" s="37" t="s">
        <v>45</v>
      </c>
      <c r="M462" s="38" t="s">
        <v>111</v>
      </c>
      <c r="N462" s="38"/>
      <c r="O462" s="37">
        <v>50</v>
      </c>
      <c r="P462" s="976" t="s">
        <v>728</v>
      </c>
      <c r="Q462" s="749"/>
      <c r="R462" s="749"/>
      <c r="S462" s="749"/>
      <c r="T462" s="75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28" t="s">
        <v>729</v>
      </c>
      <c r="AG462" s="78"/>
      <c r="AJ462" s="84" t="s">
        <v>45</v>
      </c>
      <c r="AK462" s="84">
        <v>0</v>
      </c>
      <c r="BB462" s="52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730</v>
      </c>
      <c r="B463" s="63" t="s">
        <v>731</v>
      </c>
      <c r="C463" s="36">
        <v>4301031363</v>
      </c>
      <c r="D463" s="747">
        <v>4607091389425</v>
      </c>
      <c r="E463" s="747"/>
      <c r="F463" s="62">
        <v>0.35</v>
      </c>
      <c r="G463" s="37">
        <v>6</v>
      </c>
      <c r="H463" s="62">
        <v>2.1</v>
      </c>
      <c r="I463" s="62">
        <v>2.23</v>
      </c>
      <c r="J463" s="37">
        <v>234</v>
      </c>
      <c r="K463" s="37" t="s">
        <v>158</v>
      </c>
      <c r="L463" s="37" t="s">
        <v>45</v>
      </c>
      <c r="M463" s="38" t="s">
        <v>80</v>
      </c>
      <c r="N463" s="38"/>
      <c r="O463" s="37">
        <v>50</v>
      </c>
      <c r="P463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3" s="749"/>
      <c r="R463" s="749"/>
      <c r="S463" s="749"/>
      <c r="T463" s="75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IFERROR(IF(Y463=0,"",ROUNDUP(Y463/H463,0)*0.00502),"")</f>
        <v/>
      </c>
      <c r="AA463" s="68" t="s">
        <v>45</v>
      </c>
      <c r="AB463" s="69" t="s">
        <v>45</v>
      </c>
      <c r="AC463" s="530" t="s">
        <v>732</v>
      </c>
      <c r="AG463" s="78"/>
      <c r="AJ463" s="84" t="s">
        <v>45</v>
      </c>
      <c r="AK463" s="84">
        <v>0</v>
      </c>
      <c r="BB463" s="53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733</v>
      </c>
      <c r="B464" s="63" t="s">
        <v>734</v>
      </c>
      <c r="C464" s="36">
        <v>4301031373</v>
      </c>
      <c r="D464" s="747">
        <v>4680115880771</v>
      </c>
      <c r="E464" s="747"/>
      <c r="F464" s="62">
        <v>0.28000000000000003</v>
      </c>
      <c r="G464" s="37">
        <v>6</v>
      </c>
      <c r="H464" s="62">
        <v>1.68</v>
      </c>
      <c r="I464" s="62">
        <v>1.81</v>
      </c>
      <c r="J464" s="37">
        <v>234</v>
      </c>
      <c r="K464" s="37" t="s">
        <v>158</v>
      </c>
      <c r="L464" s="37" t="s">
        <v>45</v>
      </c>
      <c r="M464" s="38" t="s">
        <v>80</v>
      </c>
      <c r="N464" s="38"/>
      <c r="O464" s="37">
        <v>50</v>
      </c>
      <c r="P464" s="978" t="s">
        <v>735</v>
      </c>
      <c r="Q464" s="749"/>
      <c r="R464" s="749"/>
      <c r="S464" s="749"/>
      <c r="T464" s="75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32" t="s">
        <v>736</v>
      </c>
      <c r="AG464" s="78"/>
      <c r="AJ464" s="84" t="s">
        <v>45</v>
      </c>
      <c r="AK464" s="84">
        <v>0</v>
      </c>
      <c r="BB464" s="53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737</v>
      </c>
      <c r="B465" s="63" t="s">
        <v>738</v>
      </c>
      <c r="C465" s="36">
        <v>4301031359</v>
      </c>
      <c r="D465" s="747">
        <v>4607091389500</v>
      </c>
      <c r="E465" s="747"/>
      <c r="F465" s="62">
        <v>0.35</v>
      </c>
      <c r="G465" s="37">
        <v>6</v>
      </c>
      <c r="H465" s="62">
        <v>2.1</v>
      </c>
      <c r="I465" s="62">
        <v>2.23</v>
      </c>
      <c r="J465" s="37">
        <v>234</v>
      </c>
      <c r="K465" s="37" t="s">
        <v>158</v>
      </c>
      <c r="L465" s="37" t="s">
        <v>45</v>
      </c>
      <c r="M465" s="38" t="s">
        <v>80</v>
      </c>
      <c r="N465" s="38"/>
      <c r="O465" s="37">
        <v>50</v>
      </c>
      <c r="P465" s="9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5" s="749"/>
      <c r="R465" s="749"/>
      <c r="S465" s="749"/>
      <c r="T465" s="750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IFERROR(IF(Y465=0,"",ROUNDUP(Y465/H465,0)*0.00502),"")</f>
        <v/>
      </c>
      <c r="AA465" s="68" t="s">
        <v>45</v>
      </c>
      <c r="AB465" s="69" t="s">
        <v>45</v>
      </c>
      <c r="AC465" s="534" t="s">
        <v>736</v>
      </c>
      <c r="AG465" s="78"/>
      <c r="AJ465" s="84" t="s">
        <v>45</v>
      </c>
      <c r="AK465" s="84">
        <v>0</v>
      </c>
      <c r="BB465" s="53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59"/>
      <c r="B466" s="759"/>
      <c r="C466" s="759"/>
      <c r="D466" s="759"/>
      <c r="E466" s="759"/>
      <c r="F466" s="759"/>
      <c r="G466" s="759"/>
      <c r="H466" s="759"/>
      <c r="I466" s="759"/>
      <c r="J466" s="759"/>
      <c r="K466" s="759"/>
      <c r="L466" s="759"/>
      <c r="M466" s="759"/>
      <c r="N466" s="759"/>
      <c r="O466" s="760"/>
      <c r="P466" s="756" t="s">
        <v>40</v>
      </c>
      <c r="Q466" s="757"/>
      <c r="R466" s="757"/>
      <c r="S466" s="757"/>
      <c r="T466" s="757"/>
      <c r="U466" s="757"/>
      <c r="V466" s="758"/>
      <c r="W466" s="42" t="s">
        <v>39</v>
      </c>
      <c r="X466" s="43">
        <f>IFERROR(X462/H462,"0")+IFERROR(X463/H463,"0")+IFERROR(X464/H464,"0")+IFERROR(X465/H465,"0")</f>
        <v>0</v>
      </c>
      <c r="Y466" s="43">
        <f>IFERROR(Y462/H462,"0")+IFERROR(Y463/H463,"0")+IFERROR(Y464/H464,"0")+IFERROR(Y465/H465,"0")</f>
        <v>0</v>
      </c>
      <c r="Z466" s="43">
        <f>IFERROR(IF(Z462="",0,Z462),"0")+IFERROR(IF(Z463="",0,Z463),"0")+IFERROR(IF(Z464="",0,Z464),"0")+IFERROR(IF(Z465="",0,Z465),"0")</f>
        <v>0</v>
      </c>
      <c r="AA466" s="67"/>
      <c r="AB466" s="67"/>
      <c r="AC466" s="67"/>
    </row>
    <row r="467" spans="1:68" x14ac:dyDescent="0.2">
      <c r="A467" s="759"/>
      <c r="B467" s="759"/>
      <c r="C467" s="759"/>
      <c r="D467" s="759"/>
      <c r="E467" s="759"/>
      <c r="F467" s="759"/>
      <c r="G467" s="759"/>
      <c r="H467" s="759"/>
      <c r="I467" s="759"/>
      <c r="J467" s="759"/>
      <c r="K467" s="759"/>
      <c r="L467" s="759"/>
      <c r="M467" s="759"/>
      <c r="N467" s="759"/>
      <c r="O467" s="760"/>
      <c r="P467" s="756" t="s">
        <v>40</v>
      </c>
      <c r="Q467" s="757"/>
      <c r="R467" s="757"/>
      <c r="S467" s="757"/>
      <c r="T467" s="757"/>
      <c r="U467" s="757"/>
      <c r="V467" s="758"/>
      <c r="W467" s="42" t="s">
        <v>0</v>
      </c>
      <c r="X467" s="43">
        <f>IFERROR(SUM(X462:X465),"0")</f>
        <v>0</v>
      </c>
      <c r="Y467" s="43">
        <f>IFERROR(SUM(Y462:Y465),"0")</f>
        <v>0</v>
      </c>
      <c r="Z467" s="42"/>
      <c r="AA467" s="67"/>
      <c r="AB467" s="67"/>
      <c r="AC467" s="67"/>
    </row>
    <row r="468" spans="1:68" ht="16.5" customHeight="1" x14ac:dyDescent="0.25">
      <c r="A468" s="745" t="s">
        <v>739</v>
      </c>
      <c r="B468" s="745"/>
      <c r="C468" s="745"/>
      <c r="D468" s="745"/>
      <c r="E468" s="745"/>
      <c r="F468" s="745"/>
      <c r="G468" s="745"/>
      <c r="H468" s="745"/>
      <c r="I468" s="745"/>
      <c r="J468" s="745"/>
      <c r="K468" s="745"/>
      <c r="L468" s="745"/>
      <c r="M468" s="745"/>
      <c r="N468" s="745"/>
      <c r="O468" s="745"/>
      <c r="P468" s="745"/>
      <c r="Q468" s="745"/>
      <c r="R468" s="745"/>
      <c r="S468" s="745"/>
      <c r="T468" s="745"/>
      <c r="U468" s="745"/>
      <c r="V468" s="745"/>
      <c r="W468" s="745"/>
      <c r="X468" s="745"/>
      <c r="Y468" s="745"/>
      <c r="Z468" s="745"/>
      <c r="AA468" s="65"/>
      <c r="AB468" s="65"/>
      <c r="AC468" s="79"/>
    </row>
    <row r="469" spans="1:68" ht="14.25" customHeight="1" x14ac:dyDescent="0.25">
      <c r="A469" s="746" t="s">
        <v>154</v>
      </c>
      <c r="B469" s="746"/>
      <c r="C469" s="746"/>
      <c r="D469" s="746"/>
      <c r="E469" s="746"/>
      <c r="F469" s="746"/>
      <c r="G469" s="746"/>
      <c r="H469" s="746"/>
      <c r="I469" s="746"/>
      <c r="J469" s="746"/>
      <c r="K469" s="746"/>
      <c r="L469" s="746"/>
      <c r="M469" s="746"/>
      <c r="N469" s="746"/>
      <c r="O469" s="746"/>
      <c r="P469" s="746"/>
      <c r="Q469" s="746"/>
      <c r="R469" s="746"/>
      <c r="S469" s="746"/>
      <c r="T469" s="746"/>
      <c r="U469" s="746"/>
      <c r="V469" s="746"/>
      <c r="W469" s="746"/>
      <c r="X469" s="746"/>
      <c r="Y469" s="746"/>
      <c r="Z469" s="746"/>
      <c r="AA469" s="66"/>
      <c r="AB469" s="66"/>
      <c r="AC469" s="80"/>
    </row>
    <row r="470" spans="1:68" ht="27" customHeight="1" x14ac:dyDescent="0.25">
      <c r="A470" s="63" t="s">
        <v>740</v>
      </c>
      <c r="B470" s="63" t="s">
        <v>741</v>
      </c>
      <c r="C470" s="36">
        <v>4301031294</v>
      </c>
      <c r="D470" s="747">
        <v>4680115885189</v>
      </c>
      <c r="E470" s="747"/>
      <c r="F470" s="62">
        <v>0.2</v>
      </c>
      <c r="G470" s="37">
        <v>6</v>
      </c>
      <c r="H470" s="62">
        <v>1.2</v>
      </c>
      <c r="I470" s="62">
        <v>1.3720000000000001</v>
      </c>
      <c r="J470" s="37">
        <v>234</v>
      </c>
      <c r="K470" s="37" t="s">
        <v>158</v>
      </c>
      <c r="L470" s="37" t="s">
        <v>45</v>
      </c>
      <c r="M470" s="38" t="s">
        <v>80</v>
      </c>
      <c r="N470" s="38"/>
      <c r="O470" s="37">
        <v>40</v>
      </c>
      <c r="P470" s="9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0" s="749"/>
      <c r="R470" s="749"/>
      <c r="S470" s="749"/>
      <c r="T470" s="750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IFERROR(IF(Y470=0,"",ROUNDUP(Y470/H470,0)*0.00502),"")</f>
        <v/>
      </c>
      <c r="AA470" s="68" t="s">
        <v>45</v>
      </c>
      <c r="AB470" s="69" t="s">
        <v>45</v>
      </c>
      <c r="AC470" s="536" t="s">
        <v>742</v>
      </c>
      <c r="AG470" s="78"/>
      <c r="AJ470" s="84" t="s">
        <v>45</v>
      </c>
      <c r="AK470" s="84">
        <v>0</v>
      </c>
      <c r="BB470" s="537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743</v>
      </c>
      <c r="B471" s="63" t="s">
        <v>744</v>
      </c>
      <c r="C471" s="36">
        <v>4301031347</v>
      </c>
      <c r="D471" s="747">
        <v>4680115885110</v>
      </c>
      <c r="E471" s="747"/>
      <c r="F471" s="62">
        <v>0.2</v>
      </c>
      <c r="G471" s="37">
        <v>6</v>
      </c>
      <c r="H471" s="62">
        <v>1.2</v>
      </c>
      <c r="I471" s="62">
        <v>2.1</v>
      </c>
      <c r="J471" s="37">
        <v>182</v>
      </c>
      <c r="K471" s="37" t="s">
        <v>81</v>
      </c>
      <c r="L471" s="37" t="s">
        <v>45</v>
      </c>
      <c r="M471" s="38" t="s">
        <v>80</v>
      </c>
      <c r="N471" s="38"/>
      <c r="O471" s="37">
        <v>50</v>
      </c>
      <c r="P471" s="981" t="s">
        <v>745</v>
      </c>
      <c r="Q471" s="749"/>
      <c r="R471" s="749"/>
      <c r="S471" s="749"/>
      <c r="T471" s="750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IFERROR(IF(Y471=0,"",ROUNDUP(Y471/H471,0)*0.00651),"")</f>
        <v/>
      </c>
      <c r="AA471" s="68" t="s">
        <v>45</v>
      </c>
      <c r="AB471" s="69" t="s">
        <v>45</v>
      </c>
      <c r="AC471" s="538" t="s">
        <v>746</v>
      </c>
      <c r="AG471" s="78"/>
      <c r="AJ471" s="84" t="s">
        <v>45</v>
      </c>
      <c r="AK471" s="84">
        <v>0</v>
      </c>
      <c r="BB471" s="539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759"/>
      <c r="B472" s="759"/>
      <c r="C472" s="759"/>
      <c r="D472" s="759"/>
      <c r="E472" s="759"/>
      <c r="F472" s="759"/>
      <c r="G472" s="759"/>
      <c r="H472" s="759"/>
      <c r="I472" s="759"/>
      <c r="J472" s="759"/>
      <c r="K472" s="759"/>
      <c r="L472" s="759"/>
      <c r="M472" s="759"/>
      <c r="N472" s="759"/>
      <c r="O472" s="760"/>
      <c r="P472" s="756" t="s">
        <v>40</v>
      </c>
      <c r="Q472" s="757"/>
      <c r="R472" s="757"/>
      <c r="S472" s="757"/>
      <c r="T472" s="757"/>
      <c r="U472" s="757"/>
      <c r="V472" s="758"/>
      <c r="W472" s="42" t="s">
        <v>39</v>
      </c>
      <c r="X472" s="43">
        <f>IFERROR(X470/H470,"0")+IFERROR(X471/H471,"0")</f>
        <v>0</v>
      </c>
      <c r="Y472" s="43">
        <f>IFERROR(Y470/H470,"0")+IFERROR(Y471/H471,"0")</f>
        <v>0</v>
      </c>
      <c r="Z472" s="43">
        <f>IFERROR(IF(Z470="",0,Z470),"0")+IFERROR(IF(Z471="",0,Z471),"0")</f>
        <v>0</v>
      </c>
      <c r="AA472" s="67"/>
      <c r="AB472" s="67"/>
      <c r="AC472" s="67"/>
    </row>
    <row r="473" spans="1:68" x14ac:dyDescent="0.2">
      <c r="A473" s="759"/>
      <c r="B473" s="759"/>
      <c r="C473" s="759"/>
      <c r="D473" s="759"/>
      <c r="E473" s="759"/>
      <c r="F473" s="759"/>
      <c r="G473" s="759"/>
      <c r="H473" s="759"/>
      <c r="I473" s="759"/>
      <c r="J473" s="759"/>
      <c r="K473" s="759"/>
      <c r="L473" s="759"/>
      <c r="M473" s="759"/>
      <c r="N473" s="759"/>
      <c r="O473" s="760"/>
      <c r="P473" s="756" t="s">
        <v>40</v>
      </c>
      <c r="Q473" s="757"/>
      <c r="R473" s="757"/>
      <c r="S473" s="757"/>
      <c r="T473" s="757"/>
      <c r="U473" s="757"/>
      <c r="V473" s="758"/>
      <c r="W473" s="42" t="s">
        <v>0</v>
      </c>
      <c r="X473" s="43">
        <f>IFERROR(SUM(X470:X471),"0")</f>
        <v>0</v>
      </c>
      <c r="Y473" s="43">
        <f>IFERROR(SUM(Y470:Y471),"0")</f>
        <v>0</v>
      </c>
      <c r="Z473" s="42"/>
      <c r="AA473" s="67"/>
      <c r="AB473" s="67"/>
      <c r="AC473" s="67"/>
    </row>
    <row r="474" spans="1:68" ht="16.5" customHeight="1" x14ac:dyDescent="0.25">
      <c r="A474" s="745" t="s">
        <v>747</v>
      </c>
      <c r="B474" s="745"/>
      <c r="C474" s="745"/>
      <c r="D474" s="745"/>
      <c r="E474" s="745"/>
      <c r="F474" s="745"/>
      <c r="G474" s="745"/>
      <c r="H474" s="745"/>
      <c r="I474" s="745"/>
      <c r="J474" s="745"/>
      <c r="K474" s="745"/>
      <c r="L474" s="745"/>
      <c r="M474" s="745"/>
      <c r="N474" s="745"/>
      <c r="O474" s="745"/>
      <c r="P474" s="745"/>
      <c r="Q474" s="745"/>
      <c r="R474" s="745"/>
      <c r="S474" s="745"/>
      <c r="T474" s="745"/>
      <c r="U474" s="745"/>
      <c r="V474" s="745"/>
      <c r="W474" s="745"/>
      <c r="X474" s="745"/>
      <c r="Y474" s="745"/>
      <c r="Z474" s="745"/>
      <c r="AA474" s="65"/>
      <c r="AB474" s="65"/>
      <c r="AC474" s="79"/>
    </row>
    <row r="475" spans="1:68" ht="14.25" customHeight="1" x14ac:dyDescent="0.25">
      <c r="A475" s="746" t="s">
        <v>154</v>
      </c>
      <c r="B475" s="746"/>
      <c r="C475" s="746"/>
      <c r="D475" s="746"/>
      <c r="E475" s="746"/>
      <c r="F475" s="746"/>
      <c r="G475" s="746"/>
      <c r="H475" s="746"/>
      <c r="I475" s="746"/>
      <c r="J475" s="746"/>
      <c r="K475" s="746"/>
      <c r="L475" s="746"/>
      <c r="M475" s="746"/>
      <c r="N475" s="746"/>
      <c r="O475" s="746"/>
      <c r="P475" s="746"/>
      <c r="Q475" s="746"/>
      <c r="R475" s="746"/>
      <c r="S475" s="746"/>
      <c r="T475" s="746"/>
      <c r="U475" s="746"/>
      <c r="V475" s="746"/>
      <c r="W475" s="746"/>
      <c r="X475" s="746"/>
      <c r="Y475" s="746"/>
      <c r="Z475" s="746"/>
      <c r="AA475" s="66"/>
      <c r="AB475" s="66"/>
      <c r="AC475" s="80"/>
    </row>
    <row r="476" spans="1:68" ht="27" customHeight="1" x14ac:dyDescent="0.25">
      <c r="A476" s="63" t="s">
        <v>748</v>
      </c>
      <c r="B476" s="63" t="s">
        <v>749</v>
      </c>
      <c r="C476" s="36">
        <v>4301031261</v>
      </c>
      <c r="D476" s="747">
        <v>4680115885103</v>
      </c>
      <c r="E476" s="747"/>
      <c r="F476" s="62">
        <v>0.27</v>
      </c>
      <c r="G476" s="37">
        <v>6</v>
      </c>
      <c r="H476" s="62">
        <v>1.62</v>
      </c>
      <c r="I476" s="62">
        <v>1.8</v>
      </c>
      <c r="J476" s="37">
        <v>182</v>
      </c>
      <c r="K476" s="37" t="s">
        <v>81</v>
      </c>
      <c r="L476" s="37" t="s">
        <v>45</v>
      </c>
      <c r="M476" s="38" t="s">
        <v>80</v>
      </c>
      <c r="N476" s="38"/>
      <c r="O476" s="37">
        <v>40</v>
      </c>
      <c r="P476" s="9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6" s="749"/>
      <c r="R476" s="749"/>
      <c r="S476" s="749"/>
      <c r="T476" s="75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40" t="s">
        <v>750</v>
      </c>
      <c r="AG476" s="78"/>
      <c r="AJ476" s="84" t="s">
        <v>45</v>
      </c>
      <c r="AK476" s="84">
        <v>0</v>
      </c>
      <c r="BB476" s="54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759"/>
      <c r="B477" s="759"/>
      <c r="C477" s="759"/>
      <c r="D477" s="759"/>
      <c r="E477" s="759"/>
      <c r="F477" s="759"/>
      <c r="G477" s="759"/>
      <c r="H477" s="759"/>
      <c r="I477" s="759"/>
      <c r="J477" s="759"/>
      <c r="K477" s="759"/>
      <c r="L477" s="759"/>
      <c r="M477" s="759"/>
      <c r="N477" s="759"/>
      <c r="O477" s="760"/>
      <c r="P477" s="756" t="s">
        <v>40</v>
      </c>
      <c r="Q477" s="757"/>
      <c r="R477" s="757"/>
      <c r="S477" s="757"/>
      <c r="T477" s="757"/>
      <c r="U477" s="757"/>
      <c r="V477" s="758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759"/>
      <c r="B478" s="759"/>
      <c r="C478" s="759"/>
      <c r="D478" s="759"/>
      <c r="E478" s="759"/>
      <c r="F478" s="759"/>
      <c r="G478" s="759"/>
      <c r="H478" s="759"/>
      <c r="I478" s="759"/>
      <c r="J478" s="759"/>
      <c r="K478" s="759"/>
      <c r="L478" s="759"/>
      <c r="M478" s="759"/>
      <c r="N478" s="759"/>
      <c r="O478" s="760"/>
      <c r="P478" s="756" t="s">
        <v>40</v>
      </c>
      <c r="Q478" s="757"/>
      <c r="R478" s="757"/>
      <c r="S478" s="757"/>
      <c r="T478" s="757"/>
      <c r="U478" s="757"/>
      <c r="V478" s="758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746" t="s">
        <v>180</v>
      </c>
      <c r="B479" s="746"/>
      <c r="C479" s="746"/>
      <c r="D479" s="746"/>
      <c r="E479" s="746"/>
      <c r="F479" s="746"/>
      <c r="G479" s="746"/>
      <c r="H479" s="746"/>
      <c r="I479" s="746"/>
      <c r="J479" s="746"/>
      <c r="K479" s="746"/>
      <c r="L479" s="746"/>
      <c r="M479" s="746"/>
      <c r="N479" s="746"/>
      <c r="O479" s="746"/>
      <c r="P479" s="746"/>
      <c r="Q479" s="746"/>
      <c r="R479" s="746"/>
      <c r="S479" s="746"/>
      <c r="T479" s="746"/>
      <c r="U479" s="746"/>
      <c r="V479" s="746"/>
      <c r="W479" s="746"/>
      <c r="X479" s="746"/>
      <c r="Y479" s="746"/>
      <c r="Z479" s="746"/>
      <c r="AA479" s="66"/>
      <c r="AB479" s="66"/>
      <c r="AC479" s="80"/>
    </row>
    <row r="480" spans="1:68" ht="27" customHeight="1" x14ac:dyDescent="0.25">
      <c r="A480" s="63" t="s">
        <v>751</v>
      </c>
      <c r="B480" s="63" t="s">
        <v>752</v>
      </c>
      <c r="C480" s="36">
        <v>4301060412</v>
      </c>
      <c r="D480" s="747">
        <v>4680115885509</v>
      </c>
      <c r="E480" s="747"/>
      <c r="F480" s="62">
        <v>0.27</v>
      </c>
      <c r="G480" s="37">
        <v>6</v>
      </c>
      <c r="H480" s="62">
        <v>1.62</v>
      </c>
      <c r="I480" s="62">
        <v>1.8660000000000001</v>
      </c>
      <c r="J480" s="37">
        <v>182</v>
      </c>
      <c r="K480" s="37" t="s">
        <v>81</v>
      </c>
      <c r="L480" s="37" t="s">
        <v>45</v>
      </c>
      <c r="M480" s="38" t="s">
        <v>80</v>
      </c>
      <c r="N480" s="38"/>
      <c r="O480" s="37">
        <v>35</v>
      </c>
      <c r="P480" s="98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80" s="749"/>
      <c r="R480" s="749"/>
      <c r="S480" s="749"/>
      <c r="T480" s="750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IFERROR(IF(Y480=0,"",ROUNDUP(Y480/H480,0)*0.00651),"")</f>
        <v/>
      </c>
      <c r="AA480" s="68" t="s">
        <v>45</v>
      </c>
      <c r="AB480" s="69" t="s">
        <v>45</v>
      </c>
      <c r="AC480" s="542" t="s">
        <v>753</v>
      </c>
      <c r="AG480" s="78"/>
      <c r="AJ480" s="84" t="s">
        <v>45</v>
      </c>
      <c r="AK480" s="84">
        <v>0</v>
      </c>
      <c r="BB480" s="54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x14ac:dyDescent="0.2">
      <c r="A481" s="759"/>
      <c r="B481" s="759"/>
      <c r="C481" s="759"/>
      <c r="D481" s="759"/>
      <c r="E481" s="759"/>
      <c r="F481" s="759"/>
      <c r="G481" s="759"/>
      <c r="H481" s="759"/>
      <c r="I481" s="759"/>
      <c r="J481" s="759"/>
      <c r="K481" s="759"/>
      <c r="L481" s="759"/>
      <c r="M481" s="759"/>
      <c r="N481" s="759"/>
      <c r="O481" s="760"/>
      <c r="P481" s="756" t="s">
        <v>40</v>
      </c>
      <c r="Q481" s="757"/>
      <c r="R481" s="757"/>
      <c r="S481" s="757"/>
      <c r="T481" s="757"/>
      <c r="U481" s="757"/>
      <c r="V481" s="758"/>
      <c r="W481" s="42" t="s">
        <v>39</v>
      </c>
      <c r="X481" s="43">
        <f>IFERROR(X480/H480,"0")</f>
        <v>0</v>
      </c>
      <c r="Y481" s="43">
        <f>IFERROR(Y480/H480,"0")</f>
        <v>0</v>
      </c>
      <c r="Z481" s="43">
        <f>IFERROR(IF(Z480="",0,Z480),"0")</f>
        <v>0</v>
      </c>
      <c r="AA481" s="67"/>
      <c r="AB481" s="67"/>
      <c r="AC481" s="67"/>
    </row>
    <row r="482" spans="1:68" x14ac:dyDescent="0.2">
      <c r="A482" s="759"/>
      <c r="B482" s="759"/>
      <c r="C482" s="759"/>
      <c r="D482" s="759"/>
      <c r="E482" s="759"/>
      <c r="F482" s="759"/>
      <c r="G482" s="759"/>
      <c r="H482" s="759"/>
      <c r="I482" s="759"/>
      <c r="J482" s="759"/>
      <c r="K482" s="759"/>
      <c r="L482" s="759"/>
      <c r="M482" s="759"/>
      <c r="N482" s="759"/>
      <c r="O482" s="760"/>
      <c r="P482" s="756" t="s">
        <v>40</v>
      </c>
      <c r="Q482" s="757"/>
      <c r="R482" s="757"/>
      <c r="S482" s="757"/>
      <c r="T482" s="757"/>
      <c r="U482" s="757"/>
      <c r="V482" s="758"/>
      <c r="W482" s="42" t="s">
        <v>0</v>
      </c>
      <c r="X482" s="43">
        <f>IFERROR(SUM(X480:X480),"0")</f>
        <v>0</v>
      </c>
      <c r="Y482" s="43">
        <f>IFERROR(SUM(Y480:Y480),"0")</f>
        <v>0</v>
      </c>
      <c r="Z482" s="42"/>
      <c r="AA482" s="67"/>
      <c r="AB482" s="67"/>
      <c r="AC482" s="67"/>
    </row>
    <row r="483" spans="1:68" ht="27.75" customHeight="1" x14ac:dyDescent="0.2">
      <c r="A483" s="744" t="s">
        <v>754</v>
      </c>
      <c r="B483" s="744"/>
      <c r="C483" s="744"/>
      <c r="D483" s="744"/>
      <c r="E483" s="744"/>
      <c r="F483" s="744"/>
      <c r="G483" s="744"/>
      <c r="H483" s="744"/>
      <c r="I483" s="744"/>
      <c r="J483" s="744"/>
      <c r="K483" s="744"/>
      <c r="L483" s="744"/>
      <c r="M483" s="744"/>
      <c r="N483" s="744"/>
      <c r="O483" s="744"/>
      <c r="P483" s="744"/>
      <c r="Q483" s="744"/>
      <c r="R483" s="744"/>
      <c r="S483" s="744"/>
      <c r="T483" s="744"/>
      <c r="U483" s="744"/>
      <c r="V483" s="744"/>
      <c r="W483" s="744"/>
      <c r="X483" s="744"/>
      <c r="Y483" s="744"/>
      <c r="Z483" s="744"/>
      <c r="AA483" s="54"/>
      <c r="AB483" s="54"/>
      <c r="AC483" s="54"/>
    </row>
    <row r="484" spans="1:68" ht="16.5" customHeight="1" x14ac:dyDescent="0.25">
      <c r="A484" s="745" t="s">
        <v>754</v>
      </c>
      <c r="B484" s="745"/>
      <c r="C484" s="745"/>
      <c r="D484" s="745"/>
      <c r="E484" s="745"/>
      <c r="F484" s="745"/>
      <c r="G484" s="745"/>
      <c r="H484" s="745"/>
      <c r="I484" s="745"/>
      <c r="J484" s="745"/>
      <c r="K484" s="745"/>
      <c r="L484" s="745"/>
      <c r="M484" s="745"/>
      <c r="N484" s="745"/>
      <c r="O484" s="745"/>
      <c r="P484" s="745"/>
      <c r="Q484" s="745"/>
      <c r="R484" s="745"/>
      <c r="S484" s="745"/>
      <c r="T484" s="745"/>
      <c r="U484" s="745"/>
      <c r="V484" s="745"/>
      <c r="W484" s="745"/>
      <c r="X484" s="745"/>
      <c r="Y484" s="745"/>
      <c r="Z484" s="745"/>
      <c r="AA484" s="65"/>
      <c r="AB484" s="65"/>
      <c r="AC484" s="79"/>
    </row>
    <row r="485" spans="1:68" ht="14.25" customHeight="1" x14ac:dyDescent="0.25">
      <c r="A485" s="746" t="s">
        <v>107</v>
      </c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6"/>
      <c r="P485" s="746"/>
      <c r="Q485" s="746"/>
      <c r="R485" s="746"/>
      <c r="S485" s="746"/>
      <c r="T485" s="746"/>
      <c r="U485" s="746"/>
      <c r="V485" s="746"/>
      <c r="W485" s="746"/>
      <c r="X485" s="746"/>
      <c r="Y485" s="746"/>
      <c r="Z485" s="746"/>
      <c r="AA485" s="66"/>
      <c r="AB485" s="66"/>
      <c r="AC485" s="80"/>
    </row>
    <row r="486" spans="1:68" ht="27" customHeight="1" x14ac:dyDescent="0.25">
      <c r="A486" s="63" t="s">
        <v>755</v>
      </c>
      <c r="B486" s="63" t="s">
        <v>756</v>
      </c>
      <c r="C486" s="36">
        <v>4301011795</v>
      </c>
      <c r="D486" s="747">
        <v>4607091389067</v>
      </c>
      <c r="E486" s="747"/>
      <c r="F486" s="62">
        <v>0.88</v>
      </c>
      <c r="G486" s="37">
        <v>6</v>
      </c>
      <c r="H486" s="62">
        <v>5.28</v>
      </c>
      <c r="I486" s="62">
        <v>5.64</v>
      </c>
      <c r="J486" s="37">
        <v>104</v>
      </c>
      <c r="K486" s="37" t="s">
        <v>112</v>
      </c>
      <c r="L486" s="37" t="s">
        <v>45</v>
      </c>
      <c r="M486" s="38" t="s">
        <v>111</v>
      </c>
      <c r="N486" s="38"/>
      <c r="O486" s="37">
        <v>60</v>
      </c>
      <c r="P486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6" s="749"/>
      <c r="R486" s="749"/>
      <c r="S486" s="749"/>
      <c r="T486" s="750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ref="Y486:Y501" si="68">IFERROR(IF(X486="",0,CEILING((X486/$H486),1)*$H486),"")</f>
        <v>0</v>
      </c>
      <c r="Z486" s="41" t="str">
        <f t="shared" ref="Z486:Z491" si="69">IFERROR(IF(Y486=0,"",ROUNDUP(Y486/H486,0)*0.01196),"")</f>
        <v/>
      </c>
      <c r="AA486" s="68" t="s">
        <v>45</v>
      </c>
      <c r="AB486" s="69" t="s">
        <v>45</v>
      </c>
      <c r="AC486" s="544" t="s">
        <v>757</v>
      </c>
      <c r="AG486" s="78"/>
      <c r="AJ486" s="84" t="s">
        <v>45</v>
      </c>
      <c r="AK486" s="84">
        <v>0</v>
      </c>
      <c r="BB486" s="545" t="s">
        <v>66</v>
      </c>
      <c r="BM486" s="78">
        <f t="shared" ref="BM486:BM501" si="70">IFERROR(X486*I486/H486,"0")</f>
        <v>0</v>
      </c>
      <c r="BN486" s="78">
        <f t="shared" ref="BN486:BN501" si="71">IFERROR(Y486*I486/H486,"0")</f>
        <v>0</v>
      </c>
      <c r="BO486" s="78">
        <f t="shared" ref="BO486:BO501" si="72">IFERROR(1/J486*(X486/H486),"0")</f>
        <v>0</v>
      </c>
      <c r="BP486" s="78">
        <f t="shared" ref="BP486:BP501" si="73">IFERROR(1/J486*(Y486/H486),"0")</f>
        <v>0</v>
      </c>
    </row>
    <row r="487" spans="1:68" ht="27" customHeight="1" x14ac:dyDescent="0.25">
      <c r="A487" s="63" t="s">
        <v>758</v>
      </c>
      <c r="B487" s="63" t="s">
        <v>759</v>
      </c>
      <c r="C487" s="36">
        <v>4301011961</v>
      </c>
      <c r="D487" s="747">
        <v>4680115885271</v>
      </c>
      <c r="E487" s="747"/>
      <c r="F487" s="62">
        <v>0.88</v>
      </c>
      <c r="G487" s="37">
        <v>6</v>
      </c>
      <c r="H487" s="62">
        <v>5.28</v>
      </c>
      <c r="I487" s="62">
        <v>5.64</v>
      </c>
      <c r="J487" s="37">
        <v>104</v>
      </c>
      <c r="K487" s="37" t="s">
        <v>112</v>
      </c>
      <c r="L487" s="37" t="s">
        <v>45</v>
      </c>
      <c r="M487" s="38" t="s">
        <v>111</v>
      </c>
      <c r="N487" s="38"/>
      <c r="O487" s="37">
        <v>60</v>
      </c>
      <c r="P487" s="9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7" s="749"/>
      <c r="R487" s="749"/>
      <c r="S487" s="749"/>
      <c r="T487" s="750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8"/>
        <v>0</v>
      </c>
      <c r="Z487" s="41" t="str">
        <f t="shared" si="69"/>
        <v/>
      </c>
      <c r="AA487" s="68" t="s">
        <v>45</v>
      </c>
      <c r="AB487" s="69" t="s">
        <v>45</v>
      </c>
      <c r="AC487" s="546" t="s">
        <v>760</v>
      </c>
      <c r="AG487" s="78"/>
      <c r="AJ487" s="84" t="s">
        <v>45</v>
      </c>
      <c r="AK487" s="84">
        <v>0</v>
      </c>
      <c r="BB487" s="547" t="s">
        <v>66</v>
      </c>
      <c r="BM487" s="78">
        <f t="shared" si="70"/>
        <v>0</v>
      </c>
      <c r="BN487" s="78">
        <f t="shared" si="71"/>
        <v>0</v>
      </c>
      <c r="BO487" s="78">
        <f t="shared" si="72"/>
        <v>0</v>
      </c>
      <c r="BP487" s="78">
        <f t="shared" si="73"/>
        <v>0</v>
      </c>
    </row>
    <row r="488" spans="1:68" ht="27" customHeight="1" x14ac:dyDescent="0.25">
      <c r="A488" s="63" t="s">
        <v>761</v>
      </c>
      <c r="B488" s="63" t="s">
        <v>762</v>
      </c>
      <c r="C488" s="36">
        <v>4301011376</v>
      </c>
      <c r="D488" s="747">
        <v>4680115885226</v>
      </c>
      <c r="E488" s="747"/>
      <c r="F488" s="62">
        <v>0.88</v>
      </c>
      <c r="G488" s="37">
        <v>6</v>
      </c>
      <c r="H488" s="62">
        <v>5.28</v>
      </c>
      <c r="I488" s="62">
        <v>5.64</v>
      </c>
      <c r="J488" s="37">
        <v>104</v>
      </c>
      <c r="K488" s="37" t="s">
        <v>112</v>
      </c>
      <c r="L488" s="37" t="s">
        <v>45</v>
      </c>
      <c r="M488" s="38" t="s">
        <v>115</v>
      </c>
      <c r="N488" s="38"/>
      <c r="O488" s="37">
        <v>60</v>
      </c>
      <c r="P488" s="9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8" s="749"/>
      <c r="R488" s="749"/>
      <c r="S488" s="749"/>
      <c r="T488" s="750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8"/>
        <v>0</v>
      </c>
      <c r="Z488" s="41" t="str">
        <f t="shared" si="69"/>
        <v/>
      </c>
      <c r="AA488" s="68" t="s">
        <v>45</v>
      </c>
      <c r="AB488" s="69" t="s">
        <v>45</v>
      </c>
      <c r="AC488" s="548" t="s">
        <v>763</v>
      </c>
      <c r="AG488" s="78"/>
      <c r="AJ488" s="84" t="s">
        <v>45</v>
      </c>
      <c r="AK488" s="84">
        <v>0</v>
      </c>
      <c r="BB488" s="549" t="s">
        <v>66</v>
      </c>
      <c r="BM488" s="78">
        <f t="shared" si="70"/>
        <v>0</v>
      </c>
      <c r="BN488" s="78">
        <f t="shared" si="71"/>
        <v>0</v>
      </c>
      <c r="BO488" s="78">
        <f t="shared" si="72"/>
        <v>0</v>
      </c>
      <c r="BP488" s="78">
        <f t="shared" si="73"/>
        <v>0</v>
      </c>
    </row>
    <row r="489" spans="1:68" ht="16.5" customHeight="1" x14ac:dyDescent="0.25">
      <c r="A489" s="63" t="s">
        <v>764</v>
      </c>
      <c r="B489" s="63" t="s">
        <v>765</v>
      </c>
      <c r="C489" s="36">
        <v>4301011774</v>
      </c>
      <c r="D489" s="747">
        <v>4680115884502</v>
      </c>
      <c r="E489" s="747"/>
      <c r="F489" s="62">
        <v>0.88</v>
      </c>
      <c r="G489" s="37">
        <v>6</v>
      </c>
      <c r="H489" s="62">
        <v>5.28</v>
      </c>
      <c r="I489" s="62">
        <v>5.64</v>
      </c>
      <c r="J489" s="37">
        <v>104</v>
      </c>
      <c r="K489" s="37" t="s">
        <v>112</v>
      </c>
      <c r="L489" s="37" t="s">
        <v>45</v>
      </c>
      <c r="M489" s="38" t="s">
        <v>111</v>
      </c>
      <c r="N489" s="38"/>
      <c r="O489" s="37">
        <v>60</v>
      </c>
      <c r="P489" s="98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9" s="749"/>
      <c r="R489" s="749"/>
      <c r="S489" s="749"/>
      <c r="T489" s="75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8"/>
        <v>0</v>
      </c>
      <c r="Z489" s="41" t="str">
        <f t="shared" si="69"/>
        <v/>
      </c>
      <c r="AA489" s="68" t="s">
        <v>45</v>
      </c>
      <c r="AB489" s="69" t="s">
        <v>45</v>
      </c>
      <c r="AC489" s="550" t="s">
        <v>766</v>
      </c>
      <c r="AG489" s="78"/>
      <c r="AJ489" s="84" t="s">
        <v>45</v>
      </c>
      <c r="AK489" s="84">
        <v>0</v>
      </c>
      <c r="BB489" s="551" t="s">
        <v>66</v>
      </c>
      <c r="BM489" s="78">
        <f t="shared" si="70"/>
        <v>0</v>
      </c>
      <c r="BN489" s="78">
        <f t="shared" si="71"/>
        <v>0</v>
      </c>
      <c r="BO489" s="78">
        <f t="shared" si="72"/>
        <v>0</v>
      </c>
      <c r="BP489" s="78">
        <f t="shared" si="73"/>
        <v>0</v>
      </c>
    </row>
    <row r="490" spans="1:68" ht="27" customHeight="1" x14ac:dyDescent="0.25">
      <c r="A490" s="63" t="s">
        <v>767</v>
      </c>
      <c r="B490" s="63" t="s">
        <v>768</v>
      </c>
      <c r="C490" s="36">
        <v>4301011771</v>
      </c>
      <c r="D490" s="747">
        <v>4607091389104</v>
      </c>
      <c r="E490" s="747"/>
      <c r="F490" s="62">
        <v>0.88</v>
      </c>
      <c r="G490" s="37">
        <v>6</v>
      </c>
      <c r="H490" s="62">
        <v>5.28</v>
      </c>
      <c r="I490" s="62">
        <v>5.64</v>
      </c>
      <c r="J490" s="37">
        <v>104</v>
      </c>
      <c r="K490" s="37" t="s">
        <v>112</v>
      </c>
      <c r="L490" s="37" t="s">
        <v>45</v>
      </c>
      <c r="M490" s="38" t="s">
        <v>111</v>
      </c>
      <c r="N490" s="38"/>
      <c r="O490" s="37">
        <v>60</v>
      </c>
      <c r="P490" s="9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0" s="749"/>
      <c r="R490" s="749"/>
      <c r="S490" s="749"/>
      <c r="T490" s="75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8"/>
        <v>0</v>
      </c>
      <c r="Z490" s="41" t="str">
        <f t="shared" si="69"/>
        <v/>
      </c>
      <c r="AA490" s="68" t="s">
        <v>45</v>
      </c>
      <c r="AB490" s="69" t="s">
        <v>45</v>
      </c>
      <c r="AC490" s="552" t="s">
        <v>769</v>
      </c>
      <c r="AG490" s="78"/>
      <c r="AJ490" s="84" t="s">
        <v>45</v>
      </c>
      <c r="AK490" s="84">
        <v>0</v>
      </c>
      <c r="BB490" s="553" t="s">
        <v>66</v>
      </c>
      <c r="BM490" s="78">
        <f t="shared" si="70"/>
        <v>0</v>
      </c>
      <c r="BN490" s="78">
        <f t="shared" si="71"/>
        <v>0</v>
      </c>
      <c r="BO490" s="78">
        <f t="shared" si="72"/>
        <v>0</v>
      </c>
      <c r="BP490" s="78">
        <f t="shared" si="73"/>
        <v>0</v>
      </c>
    </row>
    <row r="491" spans="1:68" ht="16.5" customHeight="1" x14ac:dyDescent="0.25">
      <c r="A491" s="63" t="s">
        <v>770</v>
      </c>
      <c r="B491" s="63" t="s">
        <v>771</v>
      </c>
      <c r="C491" s="36">
        <v>4301011799</v>
      </c>
      <c r="D491" s="747">
        <v>4680115884519</v>
      </c>
      <c r="E491" s="747"/>
      <c r="F491" s="62">
        <v>0.88</v>
      </c>
      <c r="G491" s="37">
        <v>6</v>
      </c>
      <c r="H491" s="62">
        <v>5.28</v>
      </c>
      <c r="I491" s="62">
        <v>5.64</v>
      </c>
      <c r="J491" s="37">
        <v>104</v>
      </c>
      <c r="K491" s="37" t="s">
        <v>112</v>
      </c>
      <c r="L491" s="37" t="s">
        <v>45</v>
      </c>
      <c r="M491" s="38" t="s">
        <v>115</v>
      </c>
      <c r="N491" s="38"/>
      <c r="O491" s="37">
        <v>60</v>
      </c>
      <c r="P491" s="9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1" s="749"/>
      <c r="R491" s="749"/>
      <c r="S491" s="749"/>
      <c r="T491" s="75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8"/>
        <v>0</v>
      </c>
      <c r="Z491" s="41" t="str">
        <f t="shared" si="69"/>
        <v/>
      </c>
      <c r="AA491" s="68" t="s">
        <v>45</v>
      </c>
      <c r="AB491" s="69" t="s">
        <v>45</v>
      </c>
      <c r="AC491" s="554" t="s">
        <v>772</v>
      </c>
      <c r="AG491" s="78"/>
      <c r="AJ491" s="84" t="s">
        <v>45</v>
      </c>
      <c r="AK491" s="84">
        <v>0</v>
      </c>
      <c r="BB491" s="555" t="s">
        <v>66</v>
      </c>
      <c r="BM491" s="78">
        <f t="shared" si="70"/>
        <v>0</v>
      </c>
      <c r="BN491" s="78">
        <f t="shared" si="71"/>
        <v>0</v>
      </c>
      <c r="BO491" s="78">
        <f t="shared" si="72"/>
        <v>0</v>
      </c>
      <c r="BP491" s="78">
        <f t="shared" si="73"/>
        <v>0</v>
      </c>
    </row>
    <row r="492" spans="1:68" ht="27" customHeight="1" x14ac:dyDescent="0.25">
      <c r="A492" s="63" t="s">
        <v>773</v>
      </c>
      <c r="B492" s="63" t="s">
        <v>774</v>
      </c>
      <c r="C492" s="36">
        <v>4301012125</v>
      </c>
      <c r="D492" s="747">
        <v>4680115886391</v>
      </c>
      <c r="E492" s="747"/>
      <c r="F492" s="62">
        <v>0.4</v>
      </c>
      <c r="G492" s="37">
        <v>6</v>
      </c>
      <c r="H492" s="62">
        <v>2.4</v>
      </c>
      <c r="I492" s="62">
        <v>2.58</v>
      </c>
      <c r="J492" s="37">
        <v>182</v>
      </c>
      <c r="K492" s="37" t="s">
        <v>81</v>
      </c>
      <c r="L492" s="37" t="s">
        <v>45</v>
      </c>
      <c r="M492" s="38" t="s">
        <v>115</v>
      </c>
      <c r="N492" s="38"/>
      <c r="O492" s="37">
        <v>60</v>
      </c>
      <c r="P492" s="990" t="s">
        <v>775</v>
      </c>
      <c r="Q492" s="749"/>
      <c r="R492" s="749"/>
      <c r="S492" s="749"/>
      <c r="T492" s="75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8"/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56" t="s">
        <v>757</v>
      </c>
      <c r="AG492" s="78"/>
      <c r="AJ492" s="84" t="s">
        <v>45</v>
      </c>
      <c r="AK492" s="84">
        <v>0</v>
      </c>
      <c r="BB492" s="557" t="s">
        <v>66</v>
      </c>
      <c r="BM492" s="78">
        <f t="shared" si="70"/>
        <v>0</v>
      </c>
      <c r="BN492" s="78">
        <f t="shared" si="71"/>
        <v>0</v>
      </c>
      <c r="BO492" s="78">
        <f t="shared" si="72"/>
        <v>0</v>
      </c>
      <c r="BP492" s="78">
        <f t="shared" si="73"/>
        <v>0</v>
      </c>
    </row>
    <row r="493" spans="1:68" ht="27" customHeight="1" x14ac:dyDescent="0.25">
      <c r="A493" s="63" t="s">
        <v>776</v>
      </c>
      <c r="B493" s="63" t="s">
        <v>777</v>
      </c>
      <c r="C493" s="36">
        <v>4301011778</v>
      </c>
      <c r="D493" s="747">
        <v>4680115880603</v>
      </c>
      <c r="E493" s="747"/>
      <c r="F493" s="62">
        <v>0.6</v>
      </c>
      <c r="G493" s="37">
        <v>6</v>
      </c>
      <c r="H493" s="62">
        <v>3.6</v>
      </c>
      <c r="I493" s="62">
        <v>3.81</v>
      </c>
      <c r="J493" s="37">
        <v>132</v>
      </c>
      <c r="K493" s="37" t="s">
        <v>116</v>
      </c>
      <c r="L493" s="37" t="s">
        <v>45</v>
      </c>
      <c r="M493" s="38" t="s">
        <v>111</v>
      </c>
      <c r="N493" s="38"/>
      <c r="O493" s="37">
        <v>60</v>
      </c>
      <c r="P493" s="9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3" s="749"/>
      <c r="R493" s="749"/>
      <c r="S493" s="749"/>
      <c r="T493" s="75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8"/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58" t="s">
        <v>757</v>
      </c>
      <c r="AG493" s="78"/>
      <c r="AJ493" s="84" t="s">
        <v>45</v>
      </c>
      <c r="AK493" s="84">
        <v>0</v>
      </c>
      <c r="BB493" s="559" t="s">
        <v>66</v>
      </c>
      <c r="BM493" s="78">
        <f t="shared" si="70"/>
        <v>0</v>
      </c>
      <c r="BN493" s="78">
        <f t="shared" si="71"/>
        <v>0</v>
      </c>
      <c r="BO493" s="78">
        <f t="shared" si="72"/>
        <v>0</v>
      </c>
      <c r="BP493" s="78">
        <f t="shared" si="73"/>
        <v>0</v>
      </c>
    </row>
    <row r="494" spans="1:68" ht="27" customHeight="1" x14ac:dyDescent="0.25">
      <c r="A494" s="63" t="s">
        <v>776</v>
      </c>
      <c r="B494" s="63" t="s">
        <v>778</v>
      </c>
      <c r="C494" s="36">
        <v>4301012035</v>
      </c>
      <c r="D494" s="747">
        <v>4680115880603</v>
      </c>
      <c r="E494" s="747"/>
      <c r="F494" s="62">
        <v>0.6</v>
      </c>
      <c r="G494" s="37">
        <v>8</v>
      </c>
      <c r="H494" s="62">
        <v>4.8</v>
      </c>
      <c r="I494" s="62">
        <v>6.93</v>
      </c>
      <c r="J494" s="37">
        <v>132</v>
      </c>
      <c r="K494" s="37" t="s">
        <v>116</v>
      </c>
      <c r="L494" s="37" t="s">
        <v>45</v>
      </c>
      <c r="M494" s="38" t="s">
        <v>111</v>
      </c>
      <c r="N494" s="38"/>
      <c r="O494" s="37">
        <v>60</v>
      </c>
      <c r="P494" s="9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4" s="749"/>
      <c r="R494" s="749"/>
      <c r="S494" s="749"/>
      <c r="T494" s="75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8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0" t="s">
        <v>757</v>
      </c>
      <c r="AG494" s="78"/>
      <c r="AJ494" s="84" t="s">
        <v>45</v>
      </c>
      <c r="AK494" s="84">
        <v>0</v>
      </c>
      <c r="BB494" s="561" t="s">
        <v>66</v>
      </c>
      <c r="BM494" s="78">
        <f t="shared" si="70"/>
        <v>0</v>
      </c>
      <c r="BN494" s="78">
        <f t="shared" si="71"/>
        <v>0</v>
      </c>
      <c r="BO494" s="78">
        <f t="shared" si="72"/>
        <v>0</v>
      </c>
      <c r="BP494" s="78">
        <f t="shared" si="73"/>
        <v>0</v>
      </c>
    </row>
    <row r="495" spans="1:68" ht="27" customHeight="1" x14ac:dyDescent="0.25">
      <c r="A495" s="63" t="s">
        <v>779</v>
      </c>
      <c r="B495" s="63" t="s">
        <v>780</v>
      </c>
      <c r="C495" s="36">
        <v>4301012036</v>
      </c>
      <c r="D495" s="747">
        <v>4680115882782</v>
      </c>
      <c r="E495" s="747"/>
      <c r="F495" s="62">
        <v>0.6</v>
      </c>
      <c r="G495" s="37">
        <v>8</v>
      </c>
      <c r="H495" s="62">
        <v>4.8</v>
      </c>
      <c r="I495" s="62">
        <v>6.96</v>
      </c>
      <c r="J495" s="37">
        <v>120</v>
      </c>
      <c r="K495" s="37" t="s">
        <v>116</v>
      </c>
      <c r="L495" s="37" t="s">
        <v>45</v>
      </c>
      <c r="M495" s="38" t="s">
        <v>111</v>
      </c>
      <c r="N495" s="38"/>
      <c r="O495" s="37">
        <v>60</v>
      </c>
      <c r="P495" s="99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5" s="749"/>
      <c r="R495" s="749"/>
      <c r="S495" s="749"/>
      <c r="T495" s="75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68"/>
        <v>0</v>
      </c>
      <c r="Z495" s="41" t="str">
        <f>IFERROR(IF(Y495=0,"",ROUNDUP(Y495/H495,0)*0.00937),"")</f>
        <v/>
      </c>
      <c r="AA495" s="68" t="s">
        <v>45</v>
      </c>
      <c r="AB495" s="69" t="s">
        <v>45</v>
      </c>
      <c r="AC495" s="562" t="s">
        <v>760</v>
      </c>
      <c r="AG495" s="78"/>
      <c r="AJ495" s="84" t="s">
        <v>45</v>
      </c>
      <c r="AK495" s="84">
        <v>0</v>
      </c>
      <c r="BB495" s="563" t="s">
        <v>66</v>
      </c>
      <c r="BM495" s="78">
        <f t="shared" si="70"/>
        <v>0</v>
      </c>
      <c r="BN495" s="78">
        <f t="shared" si="71"/>
        <v>0</v>
      </c>
      <c r="BO495" s="78">
        <f t="shared" si="72"/>
        <v>0</v>
      </c>
      <c r="BP495" s="78">
        <f t="shared" si="73"/>
        <v>0</v>
      </c>
    </row>
    <row r="496" spans="1:68" ht="27" customHeight="1" x14ac:dyDescent="0.25">
      <c r="A496" s="63" t="s">
        <v>781</v>
      </c>
      <c r="B496" s="63" t="s">
        <v>782</v>
      </c>
      <c r="C496" s="36">
        <v>4301012055</v>
      </c>
      <c r="D496" s="747">
        <v>4680115886469</v>
      </c>
      <c r="E496" s="747"/>
      <c r="F496" s="62">
        <v>0.55000000000000004</v>
      </c>
      <c r="G496" s="37">
        <v>8</v>
      </c>
      <c r="H496" s="62">
        <v>4.4000000000000004</v>
      </c>
      <c r="I496" s="62">
        <v>4.6100000000000003</v>
      </c>
      <c r="J496" s="37">
        <v>132</v>
      </c>
      <c r="K496" s="37" t="s">
        <v>116</v>
      </c>
      <c r="L496" s="37" t="s">
        <v>45</v>
      </c>
      <c r="M496" s="38" t="s">
        <v>111</v>
      </c>
      <c r="N496" s="38"/>
      <c r="O496" s="37">
        <v>60</v>
      </c>
      <c r="P496" s="994" t="s">
        <v>783</v>
      </c>
      <c r="Q496" s="749"/>
      <c r="R496" s="749"/>
      <c r="S496" s="749"/>
      <c r="T496" s="75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68"/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64" t="s">
        <v>763</v>
      </c>
      <c r="AG496" s="78"/>
      <c r="AJ496" s="84" t="s">
        <v>45</v>
      </c>
      <c r="AK496" s="84">
        <v>0</v>
      </c>
      <c r="BB496" s="565" t="s">
        <v>66</v>
      </c>
      <c r="BM496" s="78">
        <f t="shared" si="70"/>
        <v>0</v>
      </c>
      <c r="BN496" s="78">
        <f t="shared" si="71"/>
        <v>0</v>
      </c>
      <c r="BO496" s="78">
        <f t="shared" si="72"/>
        <v>0</v>
      </c>
      <c r="BP496" s="78">
        <f t="shared" si="73"/>
        <v>0</v>
      </c>
    </row>
    <row r="497" spans="1:68" ht="27" customHeight="1" x14ac:dyDescent="0.25">
      <c r="A497" s="63" t="s">
        <v>784</v>
      </c>
      <c r="B497" s="63" t="s">
        <v>785</v>
      </c>
      <c r="C497" s="36">
        <v>4301012057</v>
      </c>
      <c r="D497" s="747">
        <v>4680115886483</v>
      </c>
      <c r="E497" s="747"/>
      <c r="F497" s="62">
        <v>0.55000000000000004</v>
      </c>
      <c r="G497" s="37">
        <v>8</v>
      </c>
      <c r="H497" s="62">
        <v>4.4000000000000004</v>
      </c>
      <c r="I497" s="62">
        <v>4.6100000000000003</v>
      </c>
      <c r="J497" s="37">
        <v>132</v>
      </c>
      <c r="K497" s="37" t="s">
        <v>116</v>
      </c>
      <c r="L497" s="37" t="s">
        <v>45</v>
      </c>
      <c r="M497" s="38" t="s">
        <v>111</v>
      </c>
      <c r="N497" s="38"/>
      <c r="O497" s="37">
        <v>60</v>
      </c>
      <c r="P497" s="995" t="s">
        <v>786</v>
      </c>
      <c r="Q497" s="749"/>
      <c r="R497" s="749"/>
      <c r="S497" s="749"/>
      <c r="T497" s="75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68"/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6" t="s">
        <v>766</v>
      </c>
      <c r="AG497" s="78"/>
      <c r="AJ497" s="84" t="s">
        <v>45</v>
      </c>
      <c r="AK497" s="84">
        <v>0</v>
      </c>
      <c r="BB497" s="567" t="s">
        <v>66</v>
      </c>
      <c r="BM497" s="78">
        <f t="shared" si="70"/>
        <v>0</v>
      </c>
      <c r="BN497" s="78">
        <f t="shared" si="71"/>
        <v>0</v>
      </c>
      <c r="BO497" s="78">
        <f t="shared" si="72"/>
        <v>0</v>
      </c>
      <c r="BP497" s="78">
        <f t="shared" si="73"/>
        <v>0</v>
      </c>
    </row>
    <row r="498" spans="1:68" ht="27" customHeight="1" x14ac:dyDescent="0.25">
      <c r="A498" s="63" t="s">
        <v>787</v>
      </c>
      <c r="B498" s="63" t="s">
        <v>788</v>
      </c>
      <c r="C498" s="36">
        <v>4301012050</v>
      </c>
      <c r="D498" s="747">
        <v>4680115885479</v>
      </c>
      <c r="E498" s="747"/>
      <c r="F498" s="62">
        <v>0.4</v>
      </c>
      <c r="G498" s="37">
        <v>6</v>
      </c>
      <c r="H498" s="62">
        <v>2.4</v>
      </c>
      <c r="I498" s="62">
        <v>2.58</v>
      </c>
      <c r="J498" s="37">
        <v>182</v>
      </c>
      <c r="K498" s="37" t="s">
        <v>81</v>
      </c>
      <c r="L498" s="37" t="s">
        <v>45</v>
      </c>
      <c r="M498" s="38" t="s">
        <v>111</v>
      </c>
      <c r="N498" s="38"/>
      <c r="O498" s="37">
        <v>60</v>
      </c>
      <c r="P498" s="996" t="s">
        <v>789</v>
      </c>
      <c r="Q498" s="749"/>
      <c r="R498" s="749"/>
      <c r="S498" s="749"/>
      <c r="T498" s="75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68"/>
        <v>0</v>
      </c>
      <c r="Z498" s="41" t="str">
        <f>IFERROR(IF(Y498=0,"",ROUNDUP(Y498/H498,0)*0.00651),"")</f>
        <v/>
      </c>
      <c r="AA498" s="68" t="s">
        <v>45</v>
      </c>
      <c r="AB498" s="69" t="s">
        <v>45</v>
      </c>
      <c r="AC498" s="568" t="s">
        <v>769</v>
      </c>
      <c r="AG498" s="78"/>
      <c r="AJ498" s="84" t="s">
        <v>45</v>
      </c>
      <c r="AK498" s="84">
        <v>0</v>
      </c>
      <c r="BB498" s="569" t="s">
        <v>66</v>
      </c>
      <c r="BM498" s="78">
        <f t="shared" si="70"/>
        <v>0</v>
      </c>
      <c r="BN498" s="78">
        <f t="shared" si="71"/>
        <v>0</v>
      </c>
      <c r="BO498" s="78">
        <f t="shared" si="72"/>
        <v>0</v>
      </c>
      <c r="BP498" s="78">
        <f t="shared" si="73"/>
        <v>0</v>
      </c>
    </row>
    <row r="499" spans="1:68" ht="27" customHeight="1" x14ac:dyDescent="0.25">
      <c r="A499" s="63" t="s">
        <v>790</v>
      </c>
      <c r="B499" s="63" t="s">
        <v>791</v>
      </c>
      <c r="C499" s="36">
        <v>4301011784</v>
      </c>
      <c r="D499" s="747">
        <v>4607091389982</v>
      </c>
      <c r="E499" s="747"/>
      <c r="F499" s="62">
        <v>0.6</v>
      </c>
      <c r="G499" s="37">
        <v>6</v>
      </c>
      <c r="H499" s="62">
        <v>3.6</v>
      </c>
      <c r="I499" s="62">
        <v>3.81</v>
      </c>
      <c r="J499" s="37">
        <v>132</v>
      </c>
      <c r="K499" s="37" t="s">
        <v>116</v>
      </c>
      <c r="L499" s="37" t="s">
        <v>45</v>
      </c>
      <c r="M499" s="38" t="s">
        <v>111</v>
      </c>
      <c r="N499" s="38"/>
      <c r="O499" s="37">
        <v>60</v>
      </c>
      <c r="P499" s="99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9" s="749"/>
      <c r="R499" s="749"/>
      <c r="S499" s="749"/>
      <c r="T499" s="75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68"/>
        <v>0</v>
      </c>
      <c r="Z499" s="41" t="str">
        <f>IFERROR(IF(Y499=0,"",ROUNDUP(Y499/H499,0)*0.00902),"")</f>
        <v/>
      </c>
      <c r="AA499" s="68" t="s">
        <v>45</v>
      </c>
      <c r="AB499" s="69" t="s">
        <v>45</v>
      </c>
      <c r="AC499" s="570" t="s">
        <v>769</v>
      </c>
      <c r="AG499" s="78"/>
      <c r="AJ499" s="84" t="s">
        <v>45</v>
      </c>
      <c r="AK499" s="84">
        <v>0</v>
      </c>
      <c r="BB499" s="571" t="s">
        <v>66</v>
      </c>
      <c r="BM499" s="78">
        <f t="shared" si="70"/>
        <v>0</v>
      </c>
      <c r="BN499" s="78">
        <f t="shared" si="71"/>
        <v>0</v>
      </c>
      <c r="BO499" s="78">
        <f t="shared" si="72"/>
        <v>0</v>
      </c>
      <c r="BP499" s="78">
        <f t="shared" si="73"/>
        <v>0</v>
      </c>
    </row>
    <row r="500" spans="1:68" ht="27" customHeight="1" x14ac:dyDescent="0.25">
      <c r="A500" s="63" t="s">
        <v>790</v>
      </c>
      <c r="B500" s="63" t="s">
        <v>792</v>
      </c>
      <c r="C500" s="36">
        <v>4301012034</v>
      </c>
      <c r="D500" s="747">
        <v>4607091389982</v>
      </c>
      <c r="E500" s="747"/>
      <c r="F500" s="62">
        <v>0.6</v>
      </c>
      <c r="G500" s="37">
        <v>8</v>
      </c>
      <c r="H500" s="62">
        <v>4.8</v>
      </c>
      <c r="I500" s="62">
        <v>6.96</v>
      </c>
      <c r="J500" s="37">
        <v>120</v>
      </c>
      <c r="K500" s="37" t="s">
        <v>116</v>
      </c>
      <c r="L500" s="37" t="s">
        <v>45</v>
      </c>
      <c r="M500" s="38" t="s">
        <v>111</v>
      </c>
      <c r="N500" s="38"/>
      <c r="O500" s="37">
        <v>60</v>
      </c>
      <c r="P500" s="99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0" s="749"/>
      <c r="R500" s="749"/>
      <c r="S500" s="749"/>
      <c r="T500" s="750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68"/>
        <v>0</v>
      </c>
      <c r="Z500" s="41" t="str">
        <f>IFERROR(IF(Y500=0,"",ROUNDUP(Y500/H500,0)*0.00937),"")</f>
        <v/>
      </c>
      <c r="AA500" s="68" t="s">
        <v>45</v>
      </c>
      <c r="AB500" s="69" t="s">
        <v>45</v>
      </c>
      <c r="AC500" s="572" t="s">
        <v>769</v>
      </c>
      <c r="AG500" s="78"/>
      <c r="AJ500" s="84" t="s">
        <v>45</v>
      </c>
      <c r="AK500" s="84">
        <v>0</v>
      </c>
      <c r="BB500" s="573" t="s">
        <v>66</v>
      </c>
      <c r="BM500" s="78">
        <f t="shared" si="70"/>
        <v>0</v>
      </c>
      <c r="BN500" s="78">
        <f t="shared" si="71"/>
        <v>0</v>
      </c>
      <c r="BO500" s="78">
        <f t="shared" si="72"/>
        <v>0</v>
      </c>
      <c r="BP500" s="78">
        <f t="shared" si="73"/>
        <v>0</v>
      </c>
    </row>
    <row r="501" spans="1:68" ht="27" customHeight="1" x14ac:dyDescent="0.25">
      <c r="A501" s="63" t="s">
        <v>793</v>
      </c>
      <c r="B501" s="63" t="s">
        <v>794</v>
      </c>
      <c r="C501" s="36">
        <v>4301012058</v>
      </c>
      <c r="D501" s="747">
        <v>4680115886490</v>
      </c>
      <c r="E501" s="747"/>
      <c r="F501" s="62">
        <v>0.55000000000000004</v>
      </c>
      <c r="G501" s="37">
        <v>8</v>
      </c>
      <c r="H501" s="62">
        <v>4.4000000000000004</v>
      </c>
      <c r="I501" s="62">
        <v>4.6100000000000003</v>
      </c>
      <c r="J501" s="37">
        <v>132</v>
      </c>
      <c r="K501" s="37" t="s">
        <v>116</v>
      </c>
      <c r="L501" s="37" t="s">
        <v>45</v>
      </c>
      <c r="M501" s="38" t="s">
        <v>111</v>
      </c>
      <c r="N501" s="38"/>
      <c r="O501" s="37">
        <v>60</v>
      </c>
      <c r="P501" s="99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1" s="749"/>
      <c r="R501" s="749"/>
      <c r="S501" s="749"/>
      <c r="T501" s="750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68"/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74" t="s">
        <v>772</v>
      </c>
      <c r="AG501" s="78"/>
      <c r="AJ501" s="84" t="s">
        <v>45</v>
      </c>
      <c r="AK501" s="84">
        <v>0</v>
      </c>
      <c r="BB501" s="575" t="s">
        <v>66</v>
      </c>
      <c r="BM501" s="78">
        <f t="shared" si="70"/>
        <v>0</v>
      </c>
      <c r="BN501" s="78">
        <f t="shared" si="71"/>
        <v>0</v>
      </c>
      <c r="BO501" s="78">
        <f t="shared" si="72"/>
        <v>0</v>
      </c>
      <c r="BP501" s="78">
        <f t="shared" si="73"/>
        <v>0</v>
      </c>
    </row>
    <row r="502" spans="1:68" x14ac:dyDescent="0.2">
      <c r="A502" s="759"/>
      <c r="B502" s="759"/>
      <c r="C502" s="759"/>
      <c r="D502" s="759"/>
      <c r="E502" s="759"/>
      <c r="F502" s="759"/>
      <c r="G502" s="759"/>
      <c r="H502" s="759"/>
      <c r="I502" s="759"/>
      <c r="J502" s="759"/>
      <c r="K502" s="759"/>
      <c r="L502" s="759"/>
      <c r="M502" s="759"/>
      <c r="N502" s="759"/>
      <c r="O502" s="760"/>
      <c r="P502" s="756" t="s">
        <v>40</v>
      </c>
      <c r="Q502" s="757"/>
      <c r="R502" s="757"/>
      <c r="S502" s="757"/>
      <c r="T502" s="757"/>
      <c r="U502" s="757"/>
      <c r="V502" s="758"/>
      <c r="W502" s="42" t="s">
        <v>39</v>
      </c>
      <c r="X502" s="43">
        <f>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0</v>
      </c>
      <c r="Y502" s="43">
        <f>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0</v>
      </c>
      <c r="Z502" s="43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67"/>
      <c r="AB502" s="67"/>
      <c r="AC502" s="67"/>
    </row>
    <row r="503" spans="1:68" x14ac:dyDescent="0.2">
      <c r="A503" s="759"/>
      <c r="B503" s="759"/>
      <c r="C503" s="759"/>
      <c r="D503" s="759"/>
      <c r="E503" s="759"/>
      <c r="F503" s="759"/>
      <c r="G503" s="759"/>
      <c r="H503" s="759"/>
      <c r="I503" s="759"/>
      <c r="J503" s="759"/>
      <c r="K503" s="759"/>
      <c r="L503" s="759"/>
      <c r="M503" s="759"/>
      <c r="N503" s="759"/>
      <c r="O503" s="760"/>
      <c r="P503" s="756" t="s">
        <v>40</v>
      </c>
      <c r="Q503" s="757"/>
      <c r="R503" s="757"/>
      <c r="S503" s="757"/>
      <c r="T503" s="757"/>
      <c r="U503" s="757"/>
      <c r="V503" s="758"/>
      <c r="W503" s="42" t="s">
        <v>0</v>
      </c>
      <c r="X503" s="43">
        <f>IFERROR(SUM(X486:X501),"0")</f>
        <v>0</v>
      </c>
      <c r="Y503" s="43">
        <f>IFERROR(SUM(Y486:Y501),"0")</f>
        <v>0</v>
      </c>
      <c r="Z503" s="42"/>
      <c r="AA503" s="67"/>
      <c r="AB503" s="67"/>
      <c r="AC503" s="67"/>
    </row>
    <row r="504" spans="1:68" ht="14.25" customHeight="1" x14ac:dyDescent="0.25">
      <c r="A504" s="746" t="s">
        <v>143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66"/>
      <c r="AB504" s="66"/>
      <c r="AC504" s="80"/>
    </row>
    <row r="505" spans="1:68" ht="16.5" customHeight="1" x14ac:dyDescent="0.25">
      <c r="A505" s="63" t="s">
        <v>795</v>
      </c>
      <c r="B505" s="63" t="s">
        <v>796</v>
      </c>
      <c r="C505" s="36">
        <v>4301020222</v>
      </c>
      <c r="D505" s="747">
        <v>4607091388930</v>
      </c>
      <c r="E505" s="747"/>
      <c r="F505" s="62">
        <v>0.88</v>
      </c>
      <c r="G505" s="37">
        <v>6</v>
      </c>
      <c r="H505" s="62">
        <v>5.28</v>
      </c>
      <c r="I505" s="62">
        <v>5.64</v>
      </c>
      <c r="J505" s="37">
        <v>104</v>
      </c>
      <c r="K505" s="37" t="s">
        <v>112</v>
      </c>
      <c r="L505" s="37" t="s">
        <v>45</v>
      </c>
      <c r="M505" s="38" t="s">
        <v>111</v>
      </c>
      <c r="N505" s="38"/>
      <c r="O505" s="37">
        <v>55</v>
      </c>
      <c r="P505" s="10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749"/>
      <c r="R505" s="749"/>
      <c r="S505" s="749"/>
      <c r="T505" s="750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IFERROR(IF(Y505=0,"",ROUNDUP(Y505/H505,0)*0.01196),"")</f>
        <v/>
      </c>
      <c r="AA505" s="68" t="s">
        <v>45</v>
      </c>
      <c r="AB505" s="69" t="s">
        <v>45</v>
      </c>
      <c r="AC505" s="576" t="s">
        <v>797</v>
      </c>
      <c r="AG505" s="78"/>
      <c r="AJ505" s="84" t="s">
        <v>45</v>
      </c>
      <c r="AK505" s="84">
        <v>0</v>
      </c>
      <c r="BB505" s="577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16.5" customHeight="1" x14ac:dyDescent="0.25">
      <c r="A506" s="63" t="s">
        <v>795</v>
      </c>
      <c r="B506" s="63" t="s">
        <v>798</v>
      </c>
      <c r="C506" s="36">
        <v>4301020334</v>
      </c>
      <c r="D506" s="747">
        <v>4607091388930</v>
      </c>
      <c r="E506" s="747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112</v>
      </c>
      <c r="L506" s="37" t="s">
        <v>45</v>
      </c>
      <c r="M506" s="38" t="s">
        <v>115</v>
      </c>
      <c r="N506" s="38"/>
      <c r="O506" s="37">
        <v>70</v>
      </c>
      <c r="P506" s="1001" t="s">
        <v>799</v>
      </c>
      <c r="Q506" s="749"/>
      <c r="R506" s="749"/>
      <c r="S506" s="749"/>
      <c r="T506" s="75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800</v>
      </c>
      <c r="AG506" s="78"/>
      <c r="AJ506" s="84" t="s">
        <v>45</v>
      </c>
      <c r="AK506" s="84">
        <v>0</v>
      </c>
      <c r="BB506" s="579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16.5" customHeight="1" x14ac:dyDescent="0.25">
      <c r="A507" s="63" t="s">
        <v>801</v>
      </c>
      <c r="B507" s="63" t="s">
        <v>802</v>
      </c>
      <c r="C507" s="36">
        <v>4301020384</v>
      </c>
      <c r="D507" s="747">
        <v>4680115886407</v>
      </c>
      <c r="E507" s="747"/>
      <c r="F507" s="62">
        <v>0.4</v>
      </c>
      <c r="G507" s="37">
        <v>6</v>
      </c>
      <c r="H507" s="62">
        <v>2.4</v>
      </c>
      <c r="I507" s="62">
        <v>2.58</v>
      </c>
      <c r="J507" s="37">
        <v>182</v>
      </c>
      <c r="K507" s="37" t="s">
        <v>81</v>
      </c>
      <c r="L507" s="37" t="s">
        <v>45</v>
      </c>
      <c r="M507" s="38" t="s">
        <v>115</v>
      </c>
      <c r="N507" s="38"/>
      <c r="O507" s="37">
        <v>70</v>
      </c>
      <c r="P507" s="1002" t="s">
        <v>803</v>
      </c>
      <c r="Q507" s="749"/>
      <c r="R507" s="749"/>
      <c r="S507" s="749"/>
      <c r="T507" s="75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IFERROR(IF(Y507=0,"",ROUNDUP(Y507/H507,0)*0.00651),"")</f>
        <v/>
      </c>
      <c r="AA507" s="68" t="s">
        <v>45</v>
      </c>
      <c r="AB507" s="69" t="s">
        <v>45</v>
      </c>
      <c r="AC507" s="580" t="s">
        <v>800</v>
      </c>
      <c r="AG507" s="78"/>
      <c r="AJ507" s="84" t="s">
        <v>45</v>
      </c>
      <c r="AK507" s="84">
        <v>0</v>
      </c>
      <c r="BB507" s="581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16.5" customHeight="1" x14ac:dyDescent="0.25">
      <c r="A508" s="63" t="s">
        <v>804</v>
      </c>
      <c r="B508" s="63" t="s">
        <v>805</v>
      </c>
      <c r="C508" s="36">
        <v>4301020385</v>
      </c>
      <c r="D508" s="747">
        <v>4680115880054</v>
      </c>
      <c r="E508" s="747"/>
      <c r="F508" s="62">
        <v>0.6</v>
      </c>
      <c r="G508" s="37">
        <v>8</v>
      </c>
      <c r="H508" s="62">
        <v>4.8</v>
      </c>
      <c r="I508" s="62">
        <v>6.93</v>
      </c>
      <c r="J508" s="37">
        <v>132</v>
      </c>
      <c r="K508" s="37" t="s">
        <v>116</v>
      </c>
      <c r="L508" s="37" t="s">
        <v>45</v>
      </c>
      <c r="M508" s="38" t="s">
        <v>111</v>
      </c>
      <c r="N508" s="38"/>
      <c r="O508" s="37">
        <v>70</v>
      </c>
      <c r="P508" s="1003" t="s">
        <v>806</v>
      </c>
      <c r="Q508" s="749"/>
      <c r="R508" s="749"/>
      <c r="S508" s="749"/>
      <c r="T508" s="75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582" t="s">
        <v>800</v>
      </c>
      <c r="AG508" s="78"/>
      <c r="AJ508" s="84" t="s">
        <v>45</v>
      </c>
      <c r="AK508" s="84">
        <v>0</v>
      </c>
      <c r="BB508" s="58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759"/>
      <c r="B509" s="759"/>
      <c r="C509" s="759"/>
      <c r="D509" s="759"/>
      <c r="E509" s="759"/>
      <c r="F509" s="759"/>
      <c r="G509" s="759"/>
      <c r="H509" s="759"/>
      <c r="I509" s="759"/>
      <c r="J509" s="759"/>
      <c r="K509" s="759"/>
      <c r="L509" s="759"/>
      <c r="M509" s="759"/>
      <c r="N509" s="759"/>
      <c r="O509" s="760"/>
      <c r="P509" s="756" t="s">
        <v>40</v>
      </c>
      <c r="Q509" s="757"/>
      <c r="R509" s="757"/>
      <c r="S509" s="757"/>
      <c r="T509" s="757"/>
      <c r="U509" s="757"/>
      <c r="V509" s="758"/>
      <c r="W509" s="42" t="s">
        <v>39</v>
      </c>
      <c r="X509" s="43">
        <f>IFERROR(X505/H505,"0")+IFERROR(X506/H506,"0")+IFERROR(X507/H507,"0")+IFERROR(X508/H508,"0")</f>
        <v>0</v>
      </c>
      <c r="Y509" s="43">
        <f>IFERROR(Y505/H505,"0")+IFERROR(Y506/H506,"0")+IFERROR(Y507/H507,"0")+IFERROR(Y508/H508,"0")</f>
        <v>0</v>
      </c>
      <c r="Z509" s="43">
        <f>IFERROR(IF(Z505="",0,Z505),"0")+IFERROR(IF(Z506="",0,Z506),"0")+IFERROR(IF(Z507="",0,Z507),"0")+IFERROR(IF(Z508="",0,Z508),"0")</f>
        <v>0</v>
      </c>
      <c r="AA509" s="67"/>
      <c r="AB509" s="67"/>
      <c r="AC509" s="67"/>
    </row>
    <row r="510" spans="1:68" x14ac:dyDescent="0.2">
      <c r="A510" s="759"/>
      <c r="B510" s="759"/>
      <c r="C510" s="759"/>
      <c r="D510" s="759"/>
      <c r="E510" s="759"/>
      <c r="F510" s="759"/>
      <c r="G510" s="759"/>
      <c r="H510" s="759"/>
      <c r="I510" s="759"/>
      <c r="J510" s="759"/>
      <c r="K510" s="759"/>
      <c r="L510" s="759"/>
      <c r="M510" s="759"/>
      <c r="N510" s="759"/>
      <c r="O510" s="760"/>
      <c r="P510" s="756" t="s">
        <v>40</v>
      </c>
      <c r="Q510" s="757"/>
      <c r="R510" s="757"/>
      <c r="S510" s="757"/>
      <c r="T510" s="757"/>
      <c r="U510" s="757"/>
      <c r="V510" s="758"/>
      <c r="W510" s="42" t="s">
        <v>0</v>
      </c>
      <c r="X510" s="43">
        <f>IFERROR(SUM(X505:X508),"0")</f>
        <v>0</v>
      </c>
      <c r="Y510" s="43">
        <f>IFERROR(SUM(Y505:Y508),"0")</f>
        <v>0</v>
      </c>
      <c r="Z510" s="42"/>
      <c r="AA510" s="67"/>
      <c r="AB510" s="67"/>
      <c r="AC510" s="67"/>
    </row>
    <row r="511" spans="1:68" ht="14.25" customHeight="1" x14ac:dyDescent="0.25">
      <c r="A511" s="746" t="s">
        <v>154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66"/>
      <c r="AB511" s="66"/>
      <c r="AC511" s="80"/>
    </row>
    <row r="512" spans="1:68" ht="27" customHeight="1" x14ac:dyDescent="0.25">
      <c r="A512" s="63" t="s">
        <v>807</v>
      </c>
      <c r="B512" s="63" t="s">
        <v>808</v>
      </c>
      <c r="C512" s="36">
        <v>4301031349</v>
      </c>
      <c r="D512" s="747">
        <v>4680115883116</v>
      </c>
      <c r="E512" s="747"/>
      <c r="F512" s="62">
        <v>0.88</v>
      </c>
      <c r="G512" s="37">
        <v>6</v>
      </c>
      <c r="H512" s="62">
        <v>5.28</v>
      </c>
      <c r="I512" s="62">
        <v>5.64</v>
      </c>
      <c r="J512" s="37">
        <v>104</v>
      </c>
      <c r="K512" s="37" t="s">
        <v>112</v>
      </c>
      <c r="L512" s="37" t="s">
        <v>45</v>
      </c>
      <c r="M512" s="38" t="s">
        <v>111</v>
      </c>
      <c r="N512" s="38"/>
      <c r="O512" s="37">
        <v>70</v>
      </c>
      <c r="P512" s="1004" t="s">
        <v>809</v>
      </c>
      <c r="Q512" s="749"/>
      <c r="R512" s="749"/>
      <c r="S512" s="749"/>
      <c r="T512" s="750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ref="Y512:Y522" si="74">IFERROR(IF(X512="",0,CEILING((X512/$H512),1)*$H512),"")</f>
        <v>0</v>
      </c>
      <c r="Z512" s="41" t="str">
        <f>IFERROR(IF(Y512=0,"",ROUNDUP(Y512/H512,0)*0.01196),"")</f>
        <v/>
      </c>
      <c r="AA512" s="68" t="s">
        <v>45</v>
      </c>
      <c r="AB512" s="69" t="s">
        <v>45</v>
      </c>
      <c r="AC512" s="584" t="s">
        <v>810</v>
      </c>
      <c r="AG512" s="78"/>
      <c r="AJ512" s="84" t="s">
        <v>45</v>
      </c>
      <c r="AK512" s="84">
        <v>0</v>
      </c>
      <c r="BB512" s="585" t="s">
        <v>66</v>
      </c>
      <c r="BM512" s="78">
        <f t="shared" ref="BM512:BM522" si="75">IFERROR(X512*I512/H512,"0")</f>
        <v>0</v>
      </c>
      <c r="BN512" s="78">
        <f t="shared" ref="BN512:BN522" si="76">IFERROR(Y512*I512/H512,"0")</f>
        <v>0</v>
      </c>
      <c r="BO512" s="78">
        <f t="shared" ref="BO512:BO522" si="77">IFERROR(1/J512*(X512/H512),"0")</f>
        <v>0</v>
      </c>
      <c r="BP512" s="78">
        <f t="shared" ref="BP512:BP522" si="78">IFERROR(1/J512*(Y512/H512),"0")</f>
        <v>0</v>
      </c>
    </row>
    <row r="513" spans="1:68" ht="27" customHeight="1" x14ac:dyDescent="0.25">
      <c r="A513" s="63" t="s">
        <v>811</v>
      </c>
      <c r="B513" s="63" t="s">
        <v>812</v>
      </c>
      <c r="C513" s="36">
        <v>4301031350</v>
      </c>
      <c r="D513" s="747">
        <v>4680115883093</v>
      </c>
      <c r="E513" s="747"/>
      <c r="F513" s="62">
        <v>0.88</v>
      </c>
      <c r="G513" s="37">
        <v>6</v>
      </c>
      <c r="H513" s="62">
        <v>5.28</v>
      </c>
      <c r="I513" s="62">
        <v>5.64</v>
      </c>
      <c r="J513" s="37">
        <v>104</v>
      </c>
      <c r="K513" s="37" t="s">
        <v>112</v>
      </c>
      <c r="L513" s="37" t="s">
        <v>45</v>
      </c>
      <c r="M513" s="38" t="s">
        <v>80</v>
      </c>
      <c r="N513" s="38"/>
      <c r="O513" s="37">
        <v>70</v>
      </c>
      <c r="P513" s="1005" t="s">
        <v>813</v>
      </c>
      <c r="Q513" s="749"/>
      <c r="R513" s="749"/>
      <c r="S513" s="749"/>
      <c r="T513" s="750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4"/>
        <v>0</v>
      </c>
      <c r="Z513" s="41" t="str">
        <f>IFERROR(IF(Y513=0,"",ROUNDUP(Y513/H513,0)*0.01196),"")</f>
        <v/>
      </c>
      <c r="AA513" s="68" t="s">
        <v>45</v>
      </c>
      <c r="AB513" s="69" t="s">
        <v>45</v>
      </c>
      <c r="AC513" s="586" t="s">
        <v>814</v>
      </c>
      <c r="AG513" s="78"/>
      <c r="AJ513" s="84" t="s">
        <v>45</v>
      </c>
      <c r="AK513" s="84">
        <v>0</v>
      </c>
      <c r="BB513" s="587" t="s">
        <v>66</v>
      </c>
      <c r="BM513" s="78">
        <f t="shared" si="75"/>
        <v>0</v>
      </c>
      <c r="BN513" s="78">
        <f t="shared" si="76"/>
        <v>0</v>
      </c>
      <c r="BO513" s="78">
        <f t="shared" si="77"/>
        <v>0</v>
      </c>
      <c r="BP513" s="78">
        <f t="shared" si="78"/>
        <v>0</v>
      </c>
    </row>
    <row r="514" spans="1:68" ht="27" customHeight="1" x14ac:dyDescent="0.25">
      <c r="A514" s="63" t="s">
        <v>815</v>
      </c>
      <c r="B514" s="63" t="s">
        <v>816</v>
      </c>
      <c r="C514" s="36">
        <v>4301031353</v>
      </c>
      <c r="D514" s="747">
        <v>4680115883109</v>
      </c>
      <c r="E514" s="747"/>
      <c r="F514" s="62">
        <v>0.88</v>
      </c>
      <c r="G514" s="37">
        <v>6</v>
      </c>
      <c r="H514" s="62">
        <v>5.28</v>
      </c>
      <c r="I514" s="62">
        <v>5.64</v>
      </c>
      <c r="J514" s="37">
        <v>104</v>
      </c>
      <c r="K514" s="37" t="s">
        <v>112</v>
      </c>
      <c r="L514" s="37" t="s">
        <v>45</v>
      </c>
      <c r="M514" s="38" t="s">
        <v>80</v>
      </c>
      <c r="N514" s="38"/>
      <c r="O514" s="37">
        <v>70</v>
      </c>
      <c r="P514" s="1006" t="s">
        <v>817</v>
      </c>
      <c r="Q514" s="749"/>
      <c r="R514" s="749"/>
      <c r="S514" s="749"/>
      <c r="T514" s="750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4"/>
        <v>0</v>
      </c>
      <c r="Z514" s="41" t="str">
        <f>IFERROR(IF(Y514=0,"",ROUNDUP(Y514/H514,0)*0.01196),"")</f>
        <v/>
      </c>
      <c r="AA514" s="68" t="s">
        <v>45</v>
      </c>
      <c r="AB514" s="69" t="s">
        <v>45</v>
      </c>
      <c r="AC514" s="588" t="s">
        <v>818</v>
      </c>
      <c r="AG514" s="78"/>
      <c r="AJ514" s="84" t="s">
        <v>45</v>
      </c>
      <c r="AK514" s="84">
        <v>0</v>
      </c>
      <c r="BB514" s="589" t="s">
        <v>66</v>
      </c>
      <c r="BM514" s="78">
        <f t="shared" si="75"/>
        <v>0</v>
      </c>
      <c r="BN514" s="78">
        <f t="shared" si="76"/>
        <v>0</v>
      </c>
      <c r="BO514" s="78">
        <f t="shared" si="77"/>
        <v>0</v>
      </c>
      <c r="BP514" s="78">
        <f t="shared" si="78"/>
        <v>0</v>
      </c>
    </row>
    <row r="515" spans="1:68" ht="27" customHeight="1" x14ac:dyDescent="0.25">
      <c r="A515" s="63" t="s">
        <v>819</v>
      </c>
      <c r="B515" s="63" t="s">
        <v>820</v>
      </c>
      <c r="C515" s="36">
        <v>4301031409</v>
      </c>
      <c r="D515" s="747">
        <v>4680115886438</v>
      </c>
      <c r="E515" s="747"/>
      <c r="F515" s="62">
        <v>0.4</v>
      </c>
      <c r="G515" s="37">
        <v>6</v>
      </c>
      <c r="H515" s="62">
        <v>2.4</v>
      </c>
      <c r="I515" s="62">
        <v>2.58</v>
      </c>
      <c r="J515" s="37">
        <v>182</v>
      </c>
      <c r="K515" s="37" t="s">
        <v>81</v>
      </c>
      <c r="L515" s="37" t="s">
        <v>45</v>
      </c>
      <c r="M515" s="38" t="s">
        <v>111</v>
      </c>
      <c r="N515" s="38"/>
      <c r="O515" s="37">
        <v>70</v>
      </c>
      <c r="P515" s="1007" t="s">
        <v>821</v>
      </c>
      <c r="Q515" s="749"/>
      <c r="R515" s="749"/>
      <c r="S515" s="749"/>
      <c r="T515" s="750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4"/>
        <v>0</v>
      </c>
      <c r="Z515" s="41" t="str">
        <f>IFERROR(IF(Y515=0,"",ROUNDUP(Y515/H515,0)*0.00651),"")</f>
        <v/>
      </c>
      <c r="AA515" s="68" t="s">
        <v>45</v>
      </c>
      <c r="AB515" s="69" t="s">
        <v>45</v>
      </c>
      <c r="AC515" s="590" t="s">
        <v>810</v>
      </c>
      <c r="AG515" s="78"/>
      <c r="AJ515" s="84" t="s">
        <v>45</v>
      </c>
      <c r="AK515" s="84">
        <v>0</v>
      </c>
      <c r="BB515" s="591" t="s">
        <v>66</v>
      </c>
      <c r="BM515" s="78">
        <f t="shared" si="75"/>
        <v>0</v>
      </c>
      <c r="BN515" s="78">
        <f t="shared" si="76"/>
        <v>0</v>
      </c>
      <c r="BO515" s="78">
        <f t="shared" si="77"/>
        <v>0</v>
      </c>
      <c r="BP515" s="78">
        <f t="shared" si="78"/>
        <v>0</v>
      </c>
    </row>
    <row r="516" spans="1:68" ht="27" customHeight="1" x14ac:dyDescent="0.25">
      <c r="A516" s="63" t="s">
        <v>822</v>
      </c>
      <c r="B516" s="63" t="s">
        <v>823</v>
      </c>
      <c r="C516" s="36">
        <v>4301031419</v>
      </c>
      <c r="D516" s="747">
        <v>4680115882072</v>
      </c>
      <c r="E516" s="747"/>
      <c r="F516" s="62">
        <v>0.6</v>
      </c>
      <c r="G516" s="37">
        <v>8</v>
      </c>
      <c r="H516" s="62">
        <v>4.8</v>
      </c>
      <c r="I516" s="62">
        <v>6.93</v>
      </c>
      <c r="J516" s="37">
        <v>132</v>
      </c>
      <c r="K516" s="37" t="s">
        <v>116</v>
      </c>
      <c r="L516" s="37" t="s">
        <v>45</v>
      </c>
      <c r="M516" s="38" t="s">
        <v>111</v>
      </c>
      <c r="N516" s="38"/>
      <c r="O516" s="37">
        <v>70</v>
      </c>
      <c r="P516" s="1008" t="s">
        <v>824</v>
      </c>
      <c r="Q516" s="749"/>
      <c r="R516" s="749"/>
      <c r="S516" s="749"/>
      <c r="T516" s="750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4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92" t="s">
        <v>810</v>
      </c>
      <c r="AG516" s="78"/>
      <c r="AJ516" s="84" t="s">
        <v>45</v>
      </c>
      <c r="AK516" s="84">
        <v>0</v>
      </c>
      <c r="BB516" s="593" t="s">
        <v>66</v>
      </c>
      <c r="BM516" s="78">
        <f t="shared" si="75"/>
        <v>0</v>
      </c>
      <c r="BN516" s="78">
        <f t="shared" si="76"/>
        <v>0</v>
      </c>
      <c r="BO516" s="78">
        <f t="shared" si="77"/>
        <v>0</v>
      </c>
      <c r="BP516" s="78">
        <f t="shared" si="78"/>
        <v>0</v>
      </c>
    </row>
    <row r="517" spans="1:68" ht="27" customHeight="1" x14ac:dyDescent="0.25">
      <c r="A517" s="63" t="s">
        <v>822</v>
      </c>
      <c r="B517" s="63" t="s">
        <v>825</v>
      </c>
      <c r="C517" s="36">
        <v>4301031351</v>
      </c>
      <c r="D517" s="747">
        <v>4680115882072</v>
      </c>
      <c r="E517" s="747"/>
      <c r="F517" s="62">
        <v>0.6</v>
      </c>
      <c r="G517" s="37">
        <v>6</v>
      </c>
      <c r="H517" s="62">
        <v>3.6</v>
      </c>
      <c r="I517" s="62">
        <v>3.81</v>
      </c>
      <c r="J517" s="37">
        <v>132</v>
      </c>
      <c r="K517" s="37" t="s">
        <v>116</v>
      </c>
      <c r="L517" s="37" t="s">
        <v>45</v>
      </c>
      <c r="M517" s="38" t="s">
        <v>111</v>
      </c>
      <c r="N517" s="38"/>
      <c r="O517" s="37">
        <v>70</v>
      </c>
      <c r="P517" s="1009" t="s">
        <v>826</v>
      </c>
      <c r="Q517" s="749"/>
      <c r="R517" s="749"/>
      <c r="S517" s="749"/>
      <c r="T517" s="750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4"/>
        <v>0</v>
      </c>
      <c r="Z517" s="41" t="str">
        <f>IFERROR(IF(Y517=0,"",ROUNDUP(Y517/H517,0)*0.00902),"")</f>
        <v/>
      </c>
      <c r="AA517" s="68" t="s">
        <v>45</v>
      </c>
      <c r="AB517" s="69" t="s">
        <v>45</v>
      </c>
      <c r="AC517" s="594" t="s">
        <v>810</v>
      </c>
      <c r="AG517" s="78"/>
      <c r="AJ517" s="84" t="s">
        <v>45</v>
      </c>
      <c r="AK517" s="84">
        <v>0</v>
      </c>
      <c r="BB517" s="595" t="s">
        <v>66</v>
      </c>
      <c r="BM517" s="78">
        <f t="shared" si="75"/>
        <v>0</v>
      </c>
      <c r="BN517" s="78">
        <f t="shared" si="76"/>
        <v>0</v>
      </c>
      <c r="BO517" s="78">
        <f t="shared" si="77"/>
        <v>0</v>
      </c>
      <c r="BP517" s="78">
        <f t="shared" si="78"/>
        <v>0</v>
      </c>
    </row>
    <row r="518" spans="1:68" ht="27" customHeight="1" x14ac:dyDescent="0.25">
      <c r="A518" s="63" t="s">
        <v>822</v>
      </c>
      <c r="B518" s="63" t="s">
        <v>827</v>
      </c>
      <c r="C518" s="36">
        <v>4301031383</v>
      </c>
      <c r="D518" s="747">
        <v>4680115882072</v>
      </c>
      <c r="E518" s="747"/>
      <c r="F518" s="62">
        <v>0.6</v>
      </c>
      <c r="G518" s="37">
        <v>8</v>
      </c>
      <c r="H518" s="62">
        <v>4.8</v>
      </c>
      <c r="I518" s="62">
        <v>6.96</v>
      </c>
      <c r="J518" s="37">
        <v>120</v>
      </c>
      <c r="K518" s="37" t="s">
        <v>116</v>
      </c>
      <c r="L518" s="37" t="s">
        <v>45</v>
      </c>
      <c r="M518" s="38" t="s">
        <v>111</v>
      </c>
      <c r="N518" s="38"/>
      <c r="O518" s="37">
        <v>60</v>
      </c>
      <c r="P518" s="101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8" s="749"/>
      <c r="R518" s="749"/>
      <c r="S518" s="749"/>
      <c r="T518" s="750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74"/>
        <v>0</v>
      </c>
      <c r="Z518" s="41" t="str">
        <f>IFERROR(IF(Y518=0,"",ROUNDUP(Y518/H518,0)*0.00937),"")</f>
        <v/>
      </c>
      <c r="AA518" s="68" t="s">
        <v>45</v>
      </c>
      <c r="AB518" s="69" t="s">
        <v>45</v>
      </c>
      <c r="AC518" s="596" t="s">
        <v>828</v>
      </c>
      <c r="AG518" s="78"/>
      <c r="AJ518" s="84" t="s">
        <v>45</v>
      </c>
      <c r="AK518" s="84">
        <v>0</v>
      </c>
      <c r="BB518" s="597" t="s">
        <v>66</v>
      </c>
      <c r="BM518" s="78">
        <f t="shared" si="75"/>
        <v>0</v>
      </c>
      <c r="BN518" s="78">
        <f t="shared" si="76"/>
        <v>0</v>
      </c>
      <c r="BO518" s="78">
        <f t="shared" si="77"/>
        <v>0</v>
      </c>
      <c r="BP518" s="78">
        <f t="shared" si="78"/>
        <v>0</v>
      </c>
    </row>
    <row r="519" spans="1:68" ht="27" customHeight="1" x14ac:dyDescent="0.25">
      <c r="A519" s="63" t="s">
        <v>829</v>
      </c>
      <c r="B519" s="63" t="s">
        <v>830</v>
      </c>
      <c r="C519" s="36">
        <v>4301031418</v>
      </c>
      <c r="D519" s="747">
        <v>4680115882102</v>
      </c>
      <c r="E519" s="747"/>
      <c r="F519" s="62">
        <v>0.6</v>
      </c>
      <c r="G519" s="37">
        <v>8</v>
      </c>
      <c r="H519" s="62">
        <v>4.8</v>
      </c>
      <c r="I519" s="62">
        <v>6.69</v>
      </c>
      <c r="J519" s="37">
        <v>132</v>
      </c>
      <c r="K519" s="37" t="s">
        <v>116</v>
      </c>
      <c r="L519" s="37" t="s">
        <v>45</v>
      </c>
      <c r="M519" s="38" t="s">
        <v>80</v>
      </c>
      <c r="N519" s="38"/>
      <c r="O519" s="37">
        <v>70</v>
      </c>
      <c r="P519" s="1011" t="s">
        <v>831</v>
      </c>
      <c r="Q519" s="749"/>
      <c r="R519" s="749"/>
      <c r="S519" s="749"/>
      <c r="T519" s="750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74"/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598" t="s">
        <v>814</v>
      </c>
      <c r="AG519" s="78"/>
      <c r="AJ519" s="84" t="s">
        <v>45</v>
      </c>
      <c r="AK519" s="84">
        <v>0</v>
      </c>
      <c r="BB519" s="599" t="s">
        <v>66</v>
      </c>
      <c r="BM519" s="78">
        <f t="shared" si="75"/>
        <v>0</v>
      </c>
      <c r="BN519" s="78">
        <f t="shared" si="76"/>
        <v>0</v>
      </c>
      <c r="BO519" s="78">
        <f t="shared" si="77"/>
        <v>0</v>
      </c>
      <c r="BP519" s="78">
        <f t="shared" si="78"/>
        <v>0</v>
      </c>
    </row>
    <row r="520" spans="1:68" ht="27" customHeight="1" x14ac:dyDescent="0.25">
      <c r="A520" s="63" t="s">
        <v>832</v>
      </c>
      <c r="B520" s="63" t="s">
        <v>833</v>
      </c>
      <c r="C520" s="36">
        <v>4301031253</v>
      </c>
      <c r="D520" s="747">
        <v>4680115882096</v>
      </c>
      <c r="E520" s="747"/>
      <c r="F520" s="62">
        <v>0.6</v>
      </c>
      <c r="G520" s="37">
        <v>6</v>
      </c>
      <c r="H520" s="62">
        <v>3.6</v>
      </c>
      <c r="I520" s="62">
        <v>3.81</v>
      </c>
      <c r="J520" s="37">
        <v>132</v>
      </c>
      <c r="K520" s="37" t="s">
        <v>116</v>
      </c>
      <c r="L520" s="37" t="s">
        <v>45</v>
      </c>
      <c r="M520" s="38" t="s">
        <v>80</v>
      </c>
      <c r="N520" s="38"/>
      <c r="O520" s="37">
        <v>60</v>
      </c>
      <c r="P520" s="10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749"/>
      <c r="R520" s="749"/>
      <c r="S520" s="749"/>
      <c r="T520" s="750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74"/>
        <v>0</v>
      </c>
      <c r="Z520" s="41" t="str">
        <f>IFERROR(IF(Y520=0,"",ROUNDUP(Y520/H520,0)*0.00902),"")</f>
        <v/>
      </c>
      <c r="AA520" s="68" t="s">
        <v>45</v>
      </c>
      <c r="AB520" s="69" t="s">
        <v>45</v>
      </c>
      <c r="AC520" s="600" t="s">
        <v>834</v>
      </c>
      <c r="AG520" s="78"/>
      <c r="AJ520" s="84" t="s">
        <v>45</v>
      </c>
      <c r="AK520" s="84">
        <v>0</v>
      </c>
      <c r="BB520" s="601" t="s">
        <v>66</v>
      </c>
      <c r="BM520" s="78">
        <f t="shared" si="75"/>
        <v>0</v>
      </c>
      <c r="BN520" s="78">
        <f t="shared" si="76"/>
        <v>0</v>
      </c>
      <c r="BO520" s="78">
        <f t="shared" si="77"/>
        <v>0</v>
      </c>
      <c r="BP520" s="78">
        <f t="shared" si="78"/>
        <v>0</v>
      </c>
    </row>
    <row r="521" spans="1:68" ht="27" customHeight="1" x14ac:dyDescent="0.25">
      <c r="A521" s="63" t="s">
        <v>832</v>
      </c>
      <c r="B521" s="63" t="s">
        <v>835</v>
      </c>
      <c r="C521" s="36">
        <v>4301031417</v>
      </c>
      <c r="D521" s="747">
        <v>4680115882096</v>
      </c>
      <c r="E521" s="747"/>
      <c r="F521" s="62">
        <v>0.6</v>
      </c>
      <c r="G521" s="37">
        <v>8</v>
      </c>
      <c r="H521" s="62">
        <v>4.8</v>
      </c>
      <c r="I521" s="62">
        <v>6.69</v>
      </c>
      <c r="J521" s="37">
        <v>132</v>
      </c>
      <c r="K521" s="37" t="s">
        <v>116</v>
      </c>
      <c r="L521" s="37" t="s">
        <v>45</v>
      </c>
      <c r="M521" s="38" t="s">
        <v>80</v>
      </c>
      <c r="N521" s="38"/>
      <c r="O521" s="37">
        <v>70</v>
      </c>
      <c r="P521" s="1013" t="s">
        <v>836</v>
      </c>
      <c r="Q521" s="749"/>
      <c r="R521" s="749"/>
      <c r="S521" s="749"/>
      <c r="T521" s="750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74"/>
        <v>0</v>
      </c>
      <c r="Z521" s="41" t="str">
        <f>IFERROR(IF(Y521=0,"",ROUNDUP(Y521/H521,0)*0.00902),"")</f>
        <v/>
      </c>
      <c r="AA521" s="68" t="s">
        <v>45</v>
      </c>
      <c r="AB521" s="69" t="s">
        <v>45</v>
      </c>
      <c r="AC521" s="602" t="s">
        <v>818</v>
      </c>
      <c r="AG521" s="78"/>
      <c r="AJ521" s="84" t="s">
        <v>45</v>
      </c>
      <c r="AK521" s="84">
        <v>0</v>
      </c>
      <c r="BB521" s="603" t="s">
        <v>66</v>
      </c>
      <c r="BM521" s="78">
        <f t="shared" si="75"/>
        <v>0</v>
      </c>
      <c r="BN521" s="78">
        <f t="shared" si="76"/>
        <v>0</v>
      </c>
      <c r="BO521" s="78">
        <f t="shared" si="77"/>
        <v>0</v>
      </c>
      <c r="BP521" s="78">
        <f t="shared" si="78"/>
        <v>0</v>
      </c>
    </row>
    <row r="522" spans="1:68" ht="27" customHeight="1" x14ac:dyDescent="0.25">
      <c r="A522" s="63" t="s">
        <v>832</v>
      </c>
      <c r="B522" s="63" t="s">
        <v>837</v>
      </c>
      <c r="C522" s="36">
        <v>4301031384</v>
      </c>
      <c r="D522" s="747">
        <v>4680115882096</v>
      </c>
      <c r="E522" s="747"/>
      <c r="F522" s="62">
        <v>0.6</v>
      </c>
      <c r="G522" s="37">
        <v>8</v>
      </c>
      <c r="H522" s="62">
        <v>4.8</v>
      </c>
      <c r="I522" s="62">
        <v>6.69</v>
      </c>
      <c r="J522" s="37">
        <v>120</v>
      </c>
      <c r="K522" s="37" t="s">
        <v>116</v>
      </c>
      <c r="L522" s="37" t="s">
        <v>45</v>
      </c>
      <c r="M522" s="38" t="s">
        <v>80</v>
      </c>
      <c r="N522" s="38"/>
      <c r="O522" s="37">
        <v>60</v>
      </c>
      <c r="P522" s="10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749"/>
      <c r="R522" s="749"/>
      <c r="S522" s="749"/>
      <c r="T522" s="750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74"/>
        <v>0</v>
      </c>
      <c r="Z522" s="41" t="str">
        <f>IFERROR(IF(Y522=0,"",ROUNDUP(Y522/H522,0)*0.00937),"")</f>
        <v/>
      </c>
      <c r="AA522" s="68" t="s">
        <v>45</v>
      </c>
      <c r="AB522" s="69" t="s">
        <v>45</v>
      </c>
      <c r="AC522" s="604" t="s">
        <v>818</v>
      </c>
      <c r="AG522" s="78"/>
      <c r="AJ522" s="84" t="s">
        <v>45</v>
      </c>
      <c r="AK522" s="84">
        <v>0</v>
      </c>
      <c r="BB522" s="605" t="s">
        <v>66</v>
      </c>
      <c r="BM522" s="78">
        <f t="shared" si="75"/>
        <v>0</v>
      </c>
      <c r="BN522" s="78">
        <f t="shared" si="76"/>
        <v>0</v>
      </c>
      <c r="BO522" s="78">
        <f t="shared" si="77"/>
        <v>0</v>
      </c>
      <c r="BP522" s="78">
        <f t="shared" si="78"/>
        <v>0</v>
      </c>
    </row>
    <row r="523" spans="1:68" x14ac:dyDescent="0.2">
      <c r="A523" s="759"/>
      <c r="B523" s="759"/>
      <c r="C523" s="759"/>
      <c r="D523" s="759"/>
      <c r="E523" s="759"/>
      <c r="F523" s="759"/>
      <c r="G523" s="759"/>
      <c r="H523" s="759"/>
      <c r="I523" s="759"/>
      <c r="J523" s="759"/>
      <c r="K523" s="759"/>
      <c r="L523" s="759"/>
      <c r="M523" s="759"/>
      <c r="N523" s="759"/>
      <c r="O523" s="760"/>
      <c r="P523" s="756" t="s">
        <v>40</v>
      </c>
      <c r="Q523" s="757"/>
      <c r="R523" s="757"/>
      <c r="S523" s="757"/>
      <c r="T523" s="757"/>
      <c r="U523" s="757"/>
      <c r="V523" s="758"/>
      <c r="W523" s="42" t="s">
        <v>39</v>
      </c>
      <c r="X523" s="43">
        <f>IFERROR(X512/H512,"0")+IFERROR(X513/H513,"0")+IFERROR(X514/H514,"0")+IFERROR(X515/H515,"0")+IFERROR(X516/H516,"0")+IFERROR(X517/H517,"0")+IFERROR(X518/H518,"0")+IFERROR(X519/H519,"0")+IFERROR(X520/H520,"0")+IFERROR(X521/H521,"0")+IFERROR(X522/H522,"0")</f>
        <v>0</v>
      </c>
      <c r="Y523" s="43">
        <f>IFERROR(Y512/H512,"0")+IFERROR(Y513/H513,"0")+IFERROR(Y514/H514,"0")+IFERROR(Y515/H515,"0")+IFERROR(Y516/H516,"0")+IFERROR(Y517/H517,"0")+IFERROR(Y518/H518,"0")+IFERROR(Y519/H519,"0")+IFERROR(Y520/H520,"0")+IFERROR(Y521/H521,"0")+IFERROR(Y522/H522,"0")</f>
        <v>0</v>
      </c>
      <c r="Z523" s="43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759"/>
      <c r="B524" s="759"/>
      <c r="C524" s="759"/>
      <c r="D524" s="759"/>
      <c r="E524" s="759"/>
      <c r="F524" s="759"/>
      <c r="G524" s="759"/>
      <c r="H524" s="759"/>
      <c r="I524" s="759"/>
      <c r="J524" s="759"/>
      <c r="K524" s="759"/>
      <c r="L524" s="759"/>
      <c r="M524" s="759"/>
      <c r="N524" s="759"/>
      <c r="O524" s="760"/>
      <c r="P524" s="756" t="s">
        <v>40</v>
      </c>
      <c r="Q524" s="757"/>
      <c r="R524" s="757"/>
      <c r="S524" s="757"/>
      <c r="T524" s="757"/>
      <c r="U524" s="757"/>
      <c r="V524" s="758"/>
      <c r="W524" s="42" t="s">
        <v>0</v>
      </c>
      <c r="X524" s="43">
        <f>IFERROR(SUM(X512:X522),"0")</f>
        <v>0</v>
      </c>
      <c r="Y524" s="43">
        <f>IFERROR(SUM(Y512:Y522),"0")</f>
        <v>0</v>
      </c>
      <c r="Z524" s="42"/>
      <c r="AA524" s="67"/>
      <c r="AB524" s="67"/>
      <c r="AC524" s="67"/>
    </row>
    <row r="525" spans="1:68" ht="14.25" customHeight="1" x14ac:dyDescent="0.25">
      <c r="A525" s="746" t="s">
        <v>76</v>
      </c>
      <c r="B525" s="746"/>
      <c r="C525" s="746"/>
      <c r="D525" s="746"/>
      <c r="E525" s="746"/>
      <c r="F525" s="746"/>
      <c r="G525" s="746"/>
      <c r="H525" s="746"/>
      <c r="I525" s="746"/>
      <c r="J525" s="746"/>
      <c r="K525" s="746"/>
      <c r="L525" s="746"/>
      <c r="M525" s="746"/>
      <c r="N525" s="746"/>
      <c r="O525" s="746"/>
      <c r="P525" s="746"/>
      <c r="Q525" s="746"/>
      <c r="R525" s="746"/>
      <c r="S525" s="746"/>
      <c r="T525" s="746"/>
      <c r="U525" s="746"/>
      <c r="V525" s="746"/>
      <c r="W525" s="746"/>
      <c r="X525" s="746"/>
      <c r="Y525" s="746"/>
      <c r="Z525" s="746"/>
      <c r="AA525" s="66"/>
      <c r="AB525" s="66"/>
      <c r="AC525" s="80"/>
    </row>
    <row r="526" spans="1:68" ht="16.5" customHeight="1" x14ac:dyDescent="0.25">
      <c r="A526" s="63" t="s">
        <v>838</v>
      </c>
      <c r="B526" s="63" t="s">
        <v>839</v>
      </c>
      <c r="C526" s="36">
        <v>4301051232</v>
      </c>
      <c r="D526" s="747">
        <v>4607091383409</v>
      </c>
      <c r="E526" s="747"/>
      <c r="F526" s="62">
        <v>1.3</v>
      </c>
      <c r="G526" s="37">
        <v>6</v>
      </c>
      <c r="H526" s="62">
        <v>7.8</v>
      </c>
      <c r="I526" s="62">
        <v>8.3010000000000002</v>
      </c>
      <c r="J526" s="37">
        <v>64</v>
      </c>
      <c r="K526" s="37" t="s">
        <v>112</v>
      </c>
      <c r="L526" s="37" t="s">
        <v>45</v>
      </c>
      <c r="M526" s="38" t="s">
        <v>115</v>
      </c>
      <c r="N526" s="38"/>
      <c r="O526" s="37">
        <v>45</v>
      </c>
      <c r="P526" s="10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49"/>
      <c r="R526" s="749"/>
      <c r="S526" s="749"/>
      <c r="T526" s="750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606" t="s">
        <v>840</v>
      </c>
      <c r="AG526" s="78"/>
      <c r="AJ526" s="84" t="s">
        <v>45</v>
      </c>
      <c r="AK526" s="84">
        <v>0</v>
      </c>
      <c r="BB526" s="607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841</v>
      </c>
      <c r="B527" s="63" t="s">
        <v>842</v>
      </c>
      <c r="C527" s="36">
        <v>4301051231</v>
      </c>
      <c r="D527" s="747">
        <v>4607091383416</v>
      </c>
      <c r="E527" s="747"/>
      <c r="F527" s="62">
        <v>1.3</v>
      </c>
      <c r="G527" s="37">
        <v>6</v>
      </c>
      <c r="H527" s="62">
        <v>7.8</v>
      </c>
      <c r="I527" s="62">
        <v>8.3010000000000002</v>
      </c>
      <c r="J527" s="37">
        <v>64</v>
      </c>
      <c r="K527" s="37" t="s">
        <v>112</v>
      </c>
      <c r="L527" s="37" t="s">
        <v>45</v>
      </c>
      <c r="M527" s="38" t="s">
        <v>80</v>
      </c>
      <c r="N527" s="38"/>
      <c r="O527" s="37">
        <v>45</v>
      </c>
      <c r="P527" s="10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49"/>
      <c r="R527" s="749"/>
      <c r="S527" s="749"/>
      <c r="T527" s="750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608" t="s">
        <v>843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844</v>
      </c>
      <c r="B528" s="63" t="s">
        <v>845</v>
      </c>
      <c r="C528" s="36">
        <v>4301051064</v>
      </c>
      <c r="D528" s="747">
        <v>4680115883536</v>
      </c>
      <c r="E528" s="747"/>
      <c r="F528" s="62">
        <v>0.3</v>
      </c>
      <c r="G528" s="37">
        <v>6</v>
      </c>
      <c r="H528" s="62">
        <v>1.8</v>
      </c>
      <c r="I528" s="62">
        <v>2.0459999999999998</v>
      </c>
      <c r="J528" s="37">
        <v>182</v>
      </c>
      <c r="K528" s="37" t="s">
        <v>81</v>
      </c>
      <c r="L528" s="37" t="s">
        <v>45</v>
      </c>
      <c r="M528" s="38" t="s">
        <v>115</v>
      </c>
      <c r="N528" s="38"/>
      <c r="O528" s="37">
        <v>45</v>
      </c>
      <c r="P528" s="10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49"/>
      <c r="R528" s="749"/>
      <c r="S528" s="749"/>
      <c r="T528" s="750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IFERROR(IF(Y528=0,"",ROUNDUP(Y528/H528,0)*0.00651),"")</f>
        <v/>
      </c>
      <c r="AA528" s="68" t="s">
        <v>45</v>
      </c>
      <c r="AB528" s="69" t="s">
        <v>45</v>
      </c>
      <c r="AC528" s="610" t="s">
        <v>846</v>
      </c>
      <c r="AG528" s="78"/>
      <c r="AJ528" s="84" t="s">
        <v>45</v>
      </c>
      <c r="AK528" s="84">
        <v>0</v>
      </c>
      <c r="BB528" s="611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59"/>
      <c r="B529" s="759"/>
      <c r="C529" s="759"/>
      <c r="D529" s="759"/>
      <c r="E529" s="759"/>
      <c r="F529" s="759"/>
      <c r="G529" s="759"/>
      <c r="H529" s="759"/>
      <c r="I529" s="759"/>
      <c r="J529" s="759"/>
      <c r="K529" s="759"/>
      <c r="L529" s="759"/>
      <c r="M529" s="759"/>
      <c r="N529" s="759"/>
      <c r="O529" s="760"/>
      <c r="P529" s="756" t="s">
        <v>40</v>
      </c>
      <c r="Q529" s="757"/>
      <c r="R529" s="757"/>
      <c r="S529" s="757"/>
      <c r="T529" s="757"/>
      <c r="U529" s="757"/>
      <c r="V529" s="758"/>
      <c r="W529" s="42" t="s">
        <v>39</v>
      </c>
      <c r="X529" s="43">
        <f>IFERROR(X526/H526,"0")+IFERROR(X527/H527,"0")+IFERROR(X528/H528,"0")</f>
        <v>0</v>
      </c>
      <c r="Y529" s="43">
        <f>IFERROR(Y526/H526,"0")+IFERROR(Y527/H527,"0")+IFERROR(Y528/H528,"0")</f>
        <v>0</v>
      </c>
      <c r="Z529" s="43">
        <f>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759"/>
      <c r="B530" s="759"/>
      <c r="C530" s="759"/>
      <c r="D530" s="759"/>
      <c r="E530" s="759"/>
      <c r="F530" s="759"/>
      <c r="G530" s="759"/>
      <c r="H530" s="759"/>
      <c r="I530" s="759"/>
      <c r="J530" s="759"/>
      <c r="K530" s="759"/>
      <c r="L530" s="759"/>
      <c r="M530" s="759"/>
      <c r="N530" s="759"/>
      <c r="O530" s="760"/>
      <c r="P530" s="756" t="s">
        <v>40</v>
      </c>
      <c r="Q530" s="757"/>
      <c r="R530" s="757"/>
      <c r="S530" s="757"/>
      <c r="T530" s="757"/>
      <c r="U530" s="757"/>
      <c r="V530" s="758"/>
      <c r="W530" s="42" t="s">
        <v>0</v>
      </c>
      <c r="X530" s="43">
        <f>IFERROR(SUM(X526:X528),"0")</f>
        <v>0</v>
      </c>
      <c r="Y530" s="43">
        <f>IFERROR(SUM(Y526:Y528),"0")</f>
        <v>0</v>
      </c>
      <c r="Z530" s="42"/>
      <c r="AA530" s="67"/>
      <c r="AB530" s="67"/>
      <c r="AC530" s="67"/>
    </row>
    <row r="531" spans="1:68" ht="14.25" customHeight="1" x14ac:dyDescent="0.25">
      <c r="A531" s="746" t="s">
        <v>180</v>
      </c>
      <c r="B531" s="746"/>
      <c r="C531" s="746"/>
      <c r="D531" s="746"/>
      <c r="E531" s="746"/>
      <c r="F531" s="746"/>
      <c r="G531" s="746"/>
      <c r="H531" s="746"/>
      <c r="I531" s="746"/>
      <c r="J531" s="746"/>
      <c r="K531" s="746"/>
      <c r="L531" s="746"/>
      <c r="M531" s="746"/>
      <c r="N531" s="746"/>
      <c r="O531" s="746"/>
      <c r="P531" s="746"/>
      <c r="Q531" s="746"/>
      <c r="R531" s="746"/>
      <c r="S531" s="746"/>
      <c r="T531" s="746"/>
      <c r="U531" s="746"/>
      <c r="V531" s="746"/>
      <c r="W531" s="746"/>
      <c r="X531" s="746"/>
      <c r="Y531" s="746"/>
      <c r="Z531" s="746"/>
      <c r="AA531" s="66"/>
      <c r="AB531" s="66"/>
      <c r="AC531" s="80"/>
    </row>
    <row r="532" spans="1:68" ht="37.5" customHeight="1" x14ac:dyDescent="0.25">
      <c r="A532" s="63" t="s">
        <v>847</v>
      </c>
      <c r="B532" s="63" t="s">
        <v>848</v>
      </c>
      <c r="C532" s="36">
        <v>4301060436</v>
      </c>
      <c r="D532" s="747">
        <v>4680115885936</v>
      </c>
      <c r="E532" s="747"/>
      <c r="F532" s="62">
        <v>1.3</v>
      </c>
      <c r="G532" s="37">
        <v>6</v>
      </c>
      <c r="H532" s="62">
        <v>7.8</v>
      </c>
      <c r="I532" s="62">
        <v>8.2349999999999994</v>
      </c>
      <c r="J532" s="37">
        <v>64</v>
      </c>
      <c r="K532" s="37" t="s">
        <v>112</v>
      </c>
      <c r="L532" s="37" t="s">
        <v>45</v>
      </c>
      <c r="M532" s="38" t="s">
        <v>80</v>
      </c>
      <c r="N532" s="38"/>
      <c r="O532" s="37">
        <v>35</v>
      </c>
      <c r="P532" s="1018" t="s">
        <v>849</v>
      </c>
      <c r="Q532" s="749"/>
      <c r="R532" s="749"/>
      <c r="S532" s="749"/>
      <c r="T532" s="750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IFERROR(IF(Y532=0,"",ROUNDUP(Y532/H532,0)*0.01898),"")</f>
        <v/>
      </c>
      <c r="AA532" s="68" t="s">
        <v>45</v>
      </c>
      <c r="AB532" s="69" t="s">
        <v>45</v>
      </c>
      <c r="AC532" s="612" t="s">
        <v>850</v>
      </c>
      <c r="AG532" s="78"/>
      <c r="AJ532" s="84" t="s">
        <v>45</v>
      </c>
      <c r="AK532" s="84">
        <v>0</v>
      </c>
      <c r="BB532" s="613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x14ac:dyDescent="0.2">
      <c r="A533" s="759"/>
      <c r="B533" s="759"/>
      <c r="C533" s="759"/>
      <c r="D533" s="759"/>
      <c r="E533" s="759"/>
      <c r="F533" s="759"/>
      <c r="G533" s="759"/>
      <c r="H533" s="759"/>
      <c r="I533" s="759"/>
      <c r="J533" s="759"/>
      <c r="K533" s="759"/>
      <c r="L533" s="759"/>
      <c r="M533" s="759"/>
      <c r="N533" s="759"/>
      <c r="O533" s="760"/>
      <c r="P533" s="756" t="s">
        <v>40</v>
      </c>
      <c r="Q533" s="757"/>
      <c r="R533" s="757"/>
      <c r="S533" s="757"/>
      <c r="T533" s="757"/>
      <c r="U533" s="757"/>
      <c r="V533" s="758"/>
      <c r="W533" s="42" t="s">
        <v>39</v>
      </c>
      <c r="X533" s="43">
        <f>IFERROR(X532/H532,"0")</f>
        <v>0</v>
      </c>
      <c r="Y533" s="43">
        <f>IFERROR(Y532/H532,"0")</f>
        <v>0</v>
      </c>
      <c r="Z533" s="43">
        <f>IFERROR(IF(Z532="",0,Z532),"0")</f>
        <v>0</v>
      </c>
      <c r="AA533" s="67"/>
      <c r="AB533" s="67"/>
      <c r="AC533" s="67"/>
    </row>
    <row r="534" spans="1:68" x14ac:dyDescent="0.2">
      <c r="A534" s="759"/>
      <c r="B534" s="759"/>
      <c r="C534" s="759"/>
      <c r="D534" s="759"/>
      <c r="E534" s="759"/>
      <c r="F534" s="759"/>
      <c r="G534" s="759"/>
      <c r="H534" s="759"/>
      <c r="I534" s="759"/>
      <c r="J534" s="759"/>
      <c r="K534" s="759"/>
      <c r="L534" s="759"/>
      <c r="M534" s="759"/>
      <c r="N534" s="759"/>
      <c r="O534" s="760"/>
      <c r="P534" s="756" t="s">
        <v>40</v>
      </c>
      <c r="Q534" s="757"/>
      <c r="R534" s="757"/>
      <c r="S534" s="757"/>
      <c r="T534" s="757"/>
      <c r="U534" s="757"/>
      <c r="V534" s="758"/>
      <c r="W534" s="42" t="s">
        <v>0</v>
      </c>
      <c r="X534" s="43">
        <f>IFERROR(SUM(X532:X532),"0")</f>
        <v>0</v>
      </c>
      <c r="Y534" s="43">
        <f>IFERROR(SUM(Y532:Y532),"0")</f>
        <v>0</v>
      </c>
      <c r="Z534" s="42"/>
      <c r="AA534" s="67"/>
      <c r="AB534" s="67"/>
      <c r="AC534" s="67"/>
    </row>
    <row r="535" spans="1:68" ht="27.75" customHeight="1" x14ac:dyDescent="0.2">
      <c r="A535" s="744" t="s">
        <v>851</v>
      </c>
      <c r="B535" s="744"/>
      <c r="C535" s="744"/>
      <c r="D535" s="744"/>
      <c r="E535" s="744"/>
      <c r="F535" s="744"/>
      <c r="G535" s="744"/>
      <c r="H535" s="744"/>
      <c r="I535" s="744"/>
      <c r="J535" s="744"/>
      <c r="K535" s="744"/>
      <c r="L535" s="744"/>
      <c r="M535" s="744"/>
      <c r="N535" s="744"/>
      <c r="O535" s="744"/>
      <c r="P535" s="744"/>
      <c r="Q535" s="744"/>
      <c r="R535" s="744"/>
      <c r="S535" s="744"/>
      <c r="T535" s="744"/>
      <c r="U535" s="744"/>
      <c r="V535" s="744"/>
      <c r="W535" s="744"/>
      <c r="X535" s="744"/>
      <c r="Y535" s="744"/>
      <c r="Z535" s="744"/>
      <c r="AA535" s="54"/>
      <c r="AB535" s="54"/>
      <c r="AC535" s="54"/>
    </row>
    <row r="536" spans="1:68" ht="16.5" customHeight="1" x14ac:dyDescent="0.25">
      <c r="A536" s="745" t="s">
        <v>851</v>
      </c>
      <c r="B536" s="745"/>
      <c r="C536" s="745"/>
      <c r="D536" s="745"/>
      <c r="E536" s="745"/>
      <c r="F536" s="745"/>
      <c r="G536" s="745"/>
      <c r="H536" s="745"/>
      <c r="I536" s="745"/>
      <c r="J536" s="745"/>
      <c r="K536" s="745"/>
      <c r="L536" s="745"/>
      <c r="M536" s="745"/>
      <c r="N536" s="745"/>
      <c r="O536" s="745"/>
      <c r="P536" s="745"/>
      <c r="Q536" s="745"/>
      <c r="R536" s="745"/>
      <c r="S536" s="745"/>
      <c r="T536" s="745"/>
      <c r="U536" s="745"/>
      <c r="V536" s="745"/>
      <c r="W536" s="745"/>
      <c r="X536" s="745"/>
      <c r="Y536" s="745"/>
      <c r="Z536" s="745"/>
      <c r="AA536" s="65"/>
      <c r="AB536" s="65"/>
      <c r="AC536" s="79"/>
    </row>
    <row r="537" spans="1:68" ht="14.25" customHeight="1" x14ac:dyDescent="0.25">
      <c r="A537" s="746" t="s">
        <v>107</v>
      </c>
      <c r="B537" s="746"/>
      <c r="C537" s="746"/>
      <c r="D537" s="746"/>
      <c r="E537" s="746"/>
      <c r="F537" s="746"/>
      <c r="G537" s="746"/>
      <c r="H537" s="746"/>
      <c r="I537" s="746"/>
      <c r="J537" s="746"/>
      <c r="K537" s="746"/>
      <c r="L537" s="746"/>
      <c r="M537" s="746"/>
      <c r="N537" s="746"/>
      <c r="O537" s="746"/>
      <c r="P537" s="746"/>
      <c r="Q537" s="746"/>
      <c r="R537" s="746"/>
      <c r="S537" s="746"/>
      <c r="T537" s="746"/>
      <c r="U537" s="746"/>
      <c r="V537" s="746"/>
      <c r="W537" s="746"/>
      <c r="X537" s="746"/>
      <c r="Y537" s="746"/>
      <c r="Z537" s="746"/>
      <c r="AA537" s="66"/>
      <c r="AB537" s="66"/>
      <c r="AC537" s="80"/>
    </row>
    <row r="538" spans="1:68" ht="27" customHeight="1" x14ac:dyDescent="0.25">
      <c r="A538" s="63" t="s">
        <v>852</v>
      </c>
      <c r="B538" s="63" t="s">
        <v>853</v>
      </c>
      <c r="C538" s="36">
        <v>4301011763</v>
      </c>
      <c r="D538" s="747">
        <v>4640242181011</v>
      </c>
      <c r="E538" s="747"/>
      <c r="F538" s="62">
        <v>1.35</v>
      </c>
      <c r="G538" s="37">
        <v>8</v>
      </c>
      <c r="H538" s="62">
        <v>10.8</v>
      </c>
      <c r="I538" s="62">
        <v>11.234999999999999</v>
      </c>
      <c r="J538" s="37">
        <v>64</v>
      </c>
      <c r="K538" s="37" t="s">
        <v>112</v>
      </c>
      <c r="L538" s="37" t="s">
        <v>45</v>
      </c>
      <c r="M538" s="38" t="s">
        <v>115</v>
      </c>
      <c r="N538" s="38"/>
      <c r="O538" s="37">
        <v>55</v>
      </c>
      <c r="P538" s="1019" t="s">
        <v>854</v>
      </c>
      <c r="Q538" s="749"/>
      <c r="R538" s="749"/>
      <c r="S538" s="749"/>
      <c r="T538" s="750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ref="Y538:Y543" si="79">IFERROR(IF(X538="",0,CEILING((X538/$H538),1)*$H538),"")</f>
        <v>0</v>
      </c>
      <c r="Z538" s="41" t="str">
        <f>IFERROR(IF(Y538=0,"",ROUNDUP(Y538/H538,0)*0.01898),"")</f>
        <v/>
      </c>
      <c r="AA538" s="68" t="s">
        <v>45</v>
      </c>
      <c r="AB538" s="69" t="s">
        <v>45</v>
      </c>
      <c r="AC538" s="614" t="s">
        <v>855</v>
      </c>
      <c r="AG538" s="78"/>
      <c r="AJ538" s="84" t="s">
        <v>45</v>
      </c>
      <c r="AK538" s="84">
        <v>0</v>
      </c>
      <c r="BB538" s="615" t="s">
        <v>66</v>
      </c>
      <c r="BM538" s="78">
        <f t="shared" ref="BM538:BM543" si="80">IFERROR(X538*I538/H538,"0")</f>
        <v>0</v>
      </c>
      <c r="BN538" s="78">
        <f t="shared" ref="BN538:BN543" si="81">IFERROR(Y538*I538/H538,"0")</f>
        <v>0</v>
      </c>
      <c r="BO538" s="78">
        <f t="shared" ref="BO538:BO543" si="82">IFERROR(1/J538*(X538/H538),"0")</f>
        <v>0</v>
      </c>
      <c r="BP538" s="78">
        <f t="shared" ref="BP538:BP543" si="83">IFERROR(1/J538*(Y538/H538),"0")</f>
        <v>0</v>
      </c>
    </row>
    <row r="539" spans="1:68" ht="27" customHeight="1" x14ac:dyDescent="0.25">
      <c r="A539" s="63" t="s">
        <v>856</v>
      </c>
      <c r="B539" s="63" t="s">
        <v>857</v>
      </c>
      <c r="C539" s="36">
        <v>4301011585</v>
      </c>
      <c r="D539" s="747">
        <v>4640242180441</v>
      </c>
      <c r="E539" s="747"/>
      <c r="F539" s="62">
        <v>1.5</v>
      </c>
      <c r="G539" s="37">
        <v>8</v>
      </c>
      <c r="H539" s="62">
        <v>12</v>
      </c>
      <c r="I539" s="62">
        <v>12.435</v>
      </c>
      <c r="J539" s="37">
        <v>64</v>
      </c>
      <c r="K539" s="37" t="s">
        <v>112</v>
      </c>
      <c r="L539" s="37" t="s">
        <v>45</v>
      </c>
      <c r="M539" s="38" t="s">
        <v>111</v>
      </c>
      <c r="N539" s="38"/>
      <c r="O539" s="37">
        <v>50</v>
      </c>
      <c r="P539" s="1020" t="s">
        <v>858</v>
      </c>
      <c r="Q539" s="749"/>
      <c r="R539" s="749"/>
      <c r="S539" s="749"/>
      <c r="T539" s="750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79"/>
        <v>0</v>
      </c>
      <c r="Z539" s="41" t="str">
        <f>IFERROR(IF(Y539=0,"",ROUNDUP(Y539/H539,0)*0.01898),"")</f>
        <v/>
      </c>
      <c r="AA539" s="68" t="s">
        <v>45</v>
      </c>
      <c r="AB539" s="69" t="s">
        <v>45</v>
      </c>
      <c r="AC539" s="616" t="s">
        <v>859</v>
      </c>
      <c r="AG539" s="78"/>
      <c r="AJ539" s="84" t="s">
        <v>45</v>
      </c>
      <c r="AK539" s="84">
        <v>0</v>
      </c>
      <c r="BB539" s="617" t="s">
        <v>66</v>
      </c>
      <c r="BM539" s="78">
        <f t="shared" si="80"/>
        <v>0</v>
      </c>
      <c r="BN539" s="78">
        <f t="shared" si="81"/>
        <v>0</v>
      </c>
      <c r="BO539" s="78">
        <f t="shared" si="82"/>
        <v>0</v>
      </c>
      <c r="BP539" s="78">
        <f t="shared" si="83"/>
        <v>0</v>
      </c>
    </row>
    <row r="540" spans="1:68" ht="27" customHeight="1" x14ac:dyDescent="0.25">
      <c r="A540" s="63" t="s">
        <v>860</v>
      </c>
      <c r="B540" s="63" t="s">
        <v>861</v>
      </c>
      <c r="C540" s="36">
        <v>4301011584</v>
      </c>
      <c r="D540" s="747">
        <v>4640242180564</v>
      </c>
      <c r="E540" s="747"/>
      <c r="F540" s="62">
        <v>1.5</v>
      </c>
      <c r="G540" s="37">
        <v>8</v>
      </c>
      <c r="H540" s="62">
        <v>12</v>
      </c>
      <c r="I540" s="62">
        <v>12.435</v>
      </c>
      <c r="J540" s="37">
        <v>64</v>
      </c>
      <c r="K540" s="37" t="s">
        <v>112</v>
      </c>
      <c r="L540" s="37" t="s">
        <v>45</v>
      </c>
      <c r="M540" s="38" t="s">
        <v>111</v>
      </c>
      <c r="N540" s="38"/>
      <c r="O540" s="37">
        <v>50</v>
      </c>
      <c r="P540" s="1021" t="s">
        <v>862</v>
      </c>
      <c r="Q540" s="749"/>
      <c r="R540" s="749"/>
      <c r="S540" s="749"/>
      <c r="T540" s="750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79"/>
        <v>0</v>
      </c>
      <c r="Z540" s="41" t="str">
        <f>IFERROR(IF(Y540=0,"",ROUNDUP(Y540/H540,0)*0.01898),"")</f>
        <v/>
      </c>
      <c r="AA540" s="68" t="s">
        <v>45</v>
      </c>
      <c r="AB540" s="69" t="s">
        <v>45</v>
      </c>
      <c r="AC540" s="618" t="s">
        <v>863</v>
      </c>
      <c r="AG540" s="78"/>
      <c r="AJ540" s="84" t="s">
        <v>45</v>
      </c>
      <c r="AK540" s="84">
        <v>0</v>
      </c>
      <c r="BB540" s="619" t="s">
        <v>66</v>
      </c>
      <c r="BM540" s="78">
        <f t="shared" si="80"/>
        <v>0</v>
      </c>
      <c r="BN540" s="78">
        <f t="shared" si="81"/>
        <v>0</v>
      </c>
      <c r="BO540" s="78">
        <f t="shared" si="82"/>
        <v>0</v>
      </c>
      <c r="BP540" s="78">
        <f t="shared" si="83"/>
        <v>0</v>
      </c>
    </row>
    <row r="541" spans="1:68" ht="27" customHeight="1" x14ac:dyDescent="0.25">
      <c r="A541" s="63" t="s">
        <v>864</v>
      </c>
      <c r="B541" s="63" t="s">
        <v>865</v>
      </c>
      <c r="C541" s="36">
        <v>4301011762</v>
      </c>
      <c r="D541" s="747">
        <v>4640242180922</v>
      </c>
      <c r="E541" s="747"/>
      <c r="F541" s="62">
        <v>1.35</v>
      </c>
      <c r="G541" s="37">
        <v>8</v>
      </c>
      <c r="H541" s="62">
        <v>10.8</v>
      </c>
      <c r="I541" s="62">
        <v>11.234999999999999</v>
      </c>
      <c r="J541" s="37">
        <v>64</v>
      </c>
      <c r="K541" s="37" t="s">
        <v>112</v>
      </c>
      <c r="L541" s="37" t="s">
        <v>45</v>
      </c>
      <c r="M541" s="38" t="s">
        <v>111</v>
      </c>
      <c r="N541" s="38"/>
      <c r="O541" s="37">
        <v>55</v>
      </c>
      <c r="P541" s="1022" t="s">
        <v>866</v>
      </c>
      <c r="Q541" s="749"/>
      <c r="R541" s="749"/>
      <c r="S541" s="749"/>
      <c r="T541" s="750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79"/>
        <v>0</v>
      </c>
      <c r="Z541" s="41" t="str">
        <f>IFERROR(IF(Y541=0,"",ROUNDUP(Y541/H541,0)*0.01898),"")</f>
        <v/>
      </c>
      <c r="AA541" s="68" t="s">
        <v>45</v>
      </c>
      <c r="AB541" s="69" t="s">
        <v>45</v>
      </c>
      <c r="AC541" s="620" t="s">
        <v>867</v>
      </c>
      <c r="AG541" s="78"/>
      <c r="AJ541" s="84" t="s">
        <v>45</v>
      </c>
      <c r="AK541" s="84">
        <v>0</v>
      </c>
      <c r="BB541" s="621" t="s">
        <v>66</v>
      </c>
      <c r="BM541" s="78">
        <f t="shared" si="80"/>
        <v>0</v>
      </c>
      <c r="BN541" s="78">
        <f t="shared" si="81"/>
        <v>0</v>
      </c>
      <c r="BO541" s="78">
        <f t="shared" si="82"/>
        <v>0</v>
      </c>
      <c r="BP541" s="78">
        <f t="shared" si="83"/>
        <v>0</v>
      </c>
    </row>
    <row r="542" spans="1:68" ht="27" customHeight="1" x14ac:dyDescent="0.25">
      <c r="A542" s="63" t="s">
        <v>868</v>
      </c>
      <c r="B542" s="63" t="s">
        <v>869</v>
      </c>
      <c r="C542" s="36">
        <v>4301011551</v>
      </c>
      <c r="D542" s="747">
        <v>4640242180038</v>
      </c>
      <c r="E542" s="747"/>
      <c r="F542" s="62">
        <v>0.4</v>
      </c>
      <c r="G542" s="37">
        <v>10</v>
      </c>
      <c r="H542" s="62">
        <v>4</v>
      </c>
      <c r="I542" s="62">
        <v>4.21</v>
      </c>
      <c r="J542" s="37">
        <v>132</v>
      </c>
      <c r="K542" s="37" t="s">
        <v>116</v>
      </c>
      <c r="L542" s="37" t="s">
        <v>45</v>
      </c>
      <c r="M542" s="38" t="s">
        <v>111</v>
      </c>
      <c r="N542" s="38"/>
      <c r="O542" s="37">
        <v>50</v>
      </c>
      <c r="P542" s="1023" t="s">
        <v>870</v>
      </c>
      <c r="Q542" s="749"/>
      <c r="R542" s="749"/>
      <c r="S542" s="749"/>
      <c r="T542" s="750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79"/>
        <v>0</v>
      </c>
      <c r="Z542" s="41" t="str">
        <f>IFERROR(IF(Y542=0,"",ROUNDUP(Y542/H542,0)*0.00902),"")</f>
        <v/>
      </c>
      <c r="AA542" s="68" t="s">
        <v>45</v>
      </c>
      <c r="AB542" s="69" t="s">
        <v>45</v>
      </c>
      <c r="AC542" s="622" t="s">
        <v>863</v>
      </c>
      <c r="AG542" s="78"/>
      <c r="AJ542" s="84" t="s">
        <v>45</v>
      </c>
      <c r="AK542" s="84">
        <v>0</v>
      </c>
      <c r="BB542" s="623" t="s">
        <v>66</v>
      </c>
      <c r="BM542" s="78">
        <f t="shared" si="80"/>
        <v>0</v>
      </c>
      <c r="BN542" s="78">
        <f t="shared" si="81"/>
        <v>0</v>
      </c>
      <c r="BO542" s="78">
        <f t="shared" si="82"/>
        <v>0</v>
      </c>
      <c r="BP542" s="78">
        <f t="shared" si="83"/>
        <v>0</v>
      </c>
    </row>
    <row r="543" spans="1:68" ht="27" customHeight="1" x14ac:dyDescent="0.25">
      <c r="A543" s="63" t="s">
        <v>871</v>
      </c>
      <c r="B543" s="63" t="s">
        <v>872</v>
      </c>
      <c r="C543" s="36">
        <v>4301011765</v>
      </c>
      <c r="D543" s="747">
        <v>4640242181172</v>
      </c>
      <c r="E543" s="747"/>
      <c r="F543" s="62">
        <v>0.4</v>
      </c>
      <c r="G543" s="37">
        <v>10</v>
      </c>
      <c r="H543" s="62">
        <v>4</v>
      </c>
      <c r="I543" s="62">
        <v>4.21</v>
      </c>
      <c r="J543" s="37">
        <v>132</v>
      </c>
      <c r="K543" s="37" t="s">
        <v>116</v>
      </c>
      <c r="L543" s="37" t="s">
        <v>45</v>
      </c>
      <c r="M543" s="38" t="s">
        <v>111</v>
      </c>
      <c r="N543" s="38"/>
      <c r="O543" s="37">
        <v>55</v>
      </c>
      <c r="P543" s="1024" t="s">
        <v>873</v>
      </c>
      <c r="Q543" s="749"/>
      <c r="R543" s="749"/>
      <c r="S543" s="749"/>
      <c r="T543" s="750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79"/>
        <v>0</v>
      </c>
      <c r="Z543" s="41" t="str">
        <f>IFERROR(IF(Y543=0,"",ROUNDUP(Y543/H543,0)*0.00902),"")</f>
        <v/>
      </c>
      <c r="AA543" s="68" t="s">
        <v>45</v>
      </c>
      <c r="AB543" s="69" t="s">
        <v>45</v>
      </c>
      <c r="AC543" s="624" t="s">
        <v>867</v>
      </c>
      <c r="AG543" s="78"/>
      <c r="AJ543" s="84" t="s">
        <v>45</v>
      </c>
      <c r="AK543" s="84">
        <v>0</v>
      </c>
      <c r="BB543" s="625" t="s">
        <v>66</v>
      </c>
      <c r="BM543" s="78">
        <f t="shared" si="80"/>
        <v>0</v>
      </c>
      <c r="BN543" s="78">
        <f t="shared" si="81"/>
        <v>0</v>
      </c>
      <c r="BO543" s="78">
        <f t="shared" si="82"/>
        <v>0</v>
      </c>
      <c r="BP543" s="78">
        <f t="shared" si="83"/>
        <v>0</v>
      </c>
    </row>
    <row r="544" spans="1:68" x14ac:dyDescent="0.2">
      <c r="A544" s="759"/>
      <c r="B544" s="759"/>
      <c r="C544" s="759"/>
      <c r="D544" s="759"/>
      <c r="E544" s="759"/>
      <c r="F544" s="759"/>
      <c r="G544" s="759"/>
      <c r="H544" s="759"/>
      <c r="I544" s="759"/>
      <c r="J544" s="759"/>
      <c r="K544" s="759"/>
      <c r="L544" s="759"/>
      <c r="M544" s="759"/>
      <c r="N544" s="759"/>
      <c r="O544" s="760"/>
      <c r="P544" s="756" t="s">
        <v>40</v>
      </c>
      <c r="Q544" s="757"/>
      <c r="R544" s="757"/>
      <c r="S544" s="757"/>
      <c r="T544" s="757"/>
      <c r="U544" s="757"/>
      <c r="V544" s="758"/>
      <c r="W544" s="42" t="s">
        <v>39</v>
      </c>
      <c r="X544" s="43">
        <f>IFERROR(X538/H538,"0")+IFERROR(X539/H539,"0")+IFERROR(X540/H540,"0")+IFERROR(X541/H541,"0")+IFERROR(X542/H542,"0")+IFERROR(X543/H543,"0")</f>
        <v>0</v>
      </c>
      <c r="Y544" s="43">
        <f>IFERROR(Y538/H538,"0")+IFERROR(Y539/H539,"0")+IFERROR(Y540/H540,"0")+IFERROR(Y541/H541,"0")+IFERROR(Y542/H542,"0")+IFERROR(Y543/H543,"0")</f>
        <v>0</v>
      </c>
      <c r="Z544" s="43">
        <f>IFERROR(IF(Z538="",0,Z538),"0")+IFERROR(IF(Z539="",0,Z539),"0")+IFERROR(IF(Z540="",0,Z540),"0")+IFERROR(IF(Z541="",0,Z541),"0")+IFERROR(IF(Z542="",0,Z542),"0")+IFERROR(IF(Z543="",0,Z543),"0")</f>
        <v>0</v>
      </c>
      <c r="AA544" s="67"/>
      <c r="AB544" s="67"/>
      <c r="AC544" s="67"/>
    </row>
    <row r="545" spans="1:68" x14ac:dyDescent="0.2">
      <c r="A545" s="759"/>
      <c r="B545" s="759"/>
      <c r="C545" s="759"/>
      <c r="D545" s="759"/>
      <c r="E545" s="759"/>
      <c r="F545" s="759"/>
      <c r="G545" s="759"/>
      <c r="H545" s="759"/>
      <c r="I545" s="759"/>
      <c r="J545" s="759"/>
      <c r="K545" s="759"/>
      <c r="L545" s="759"/>
      <c r="M545" s="759"/>
      <c r="N545" s="759"/>
      <c r="O545" s="760"/>
      <c r="P545" s="756" t="s">
        <v>40</v>
      </c>
      <c r="Q545" s="757"/>
      <c r="R545" s="757"/>
      <c r="S545" s="757"/>
      <c r="T545" s="757"/>
      <c r="U545" s="757"/>
      <c r="V545" s="758"/>
      <c r="W545" s="42" t="s">
        <v>0</v>
      </c>
      <c r="X545" s="43">
        <f>IFERROR(SUM(X538:X543),"0")</f>
        <v>0</v>
      </c>
      <c r="Y545" s="43">
        <f>IFERROR(SUM(Y538:Y543),"0")</f>
        <v>0</v>
      </c>
      <c r="Z545" s="42"/>
      <c r="AA545" s="67"/>
      <c r="AB545" s="67"/>
      <c r="AC545" s="67"/>
    </row>
    <row r="546" spans="1:68" ht="14.25" customHeight="1" x14ac:dyDescent="0.25">
      <c r="A546" s="746" t="s">
        <v>143</v>
      </c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6"/>
      <c r="P546" s="746"/>
      <c r="Q546" s="746"/>
      <c r="R546" s="746"/>
      <c r="S546" s="746"/>
      <c r="T546" s="746"/>
      <c r="U546" s="746"/>
      <c r="V546" s="746"/>
      <c r="W546" s="746"/>
      <c r="X546" s="746"/>
      <c r="Y546" s="746"/>
      <c r="Z546" s="746"/>
      <c r="AA546" s="66"/>
      <c r="AB546" s="66"/>
      <c r="AC546" s="80"/>
    </row>
    <row r="547" spans="1:68" ht="27" customHeight="1" x14ac:dyDescent="0.25">
      <c r="A547" s="63" t="s">
        <v>874</v>
      </c>
      <c r="B547" s="63" t="s">
        <v>875</v>
      </c>
      <c r="C547" s="36">
        <v>4301020269</v>
      </c>
      <c r="D547" s="747">
        <v>4640242180519</v>
      </c>
      <c r="E547" s="747"/>
      <c r="F547" s="62">
        <v>1.35</v>
      </c>
      <c r="G547" s="37">
        <v>8</v>
      </c>
      <c r="H547" s="62">
        <v>10.8</v>
      </c>
      <c r="I547" s="62">
        <v>11.234999999999999</v>
      </c>
      <c r="J547" s="37">
        <v>64</v>
      </c>
      <c r="K547" s="37" t="s">
        <v>112</v>
      </c>
      <c r="L547" s="37" t="s">
        <v>45</v>
      </c>
      <c r="M547" s="38" t="s">
        <v>115</v>
      </c>
      <c r="N547" s="38"/>
      <c r="O547" s="37">
        <v>50</v>
      </c>
      <c r="P547" s="1025" t="s">
        <v>876</v>
      </c>
      <c r="Q547" s="749"/>
      <c r="R547" s="749"/>
      <c r="S547" s="749"/>
      <c r="T547" s="750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IFERROR(IF(Y547=0,"",ROUNDUP(Y547/H547,0)*0.01898),"")</f>
        <v/>
      </c>
      <c r="AA547" s="68" t="s">
        <v>45</v>
      </c>
      <c r="AB547" s="69" t="s">
        <v>45</v>
      </c>
      <c r="AC547" s="626" t="s">
        <v>877</v>
      </c>
      <c r="AG547" s="78"/>
      <c r="AJ547" s="84" t="s">
        <v>45</v>
      </c>
      <c r="AK547" s="84">
        <v>0</v>
      </c>
      <c r="BB547" s="627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ht="27" customHeight="1" x14ac:dyDescent="0.25">
      <c r="A548" s="63" t="s">
        <v>874</v>
      </c>
      <c r="B548" s="63" t="s">
        <v>878</v>
      </c>
      <c r="C548" s="36">
        <v>4301020400</v>
      </c>
      <c r="D548" s="747">
        <v>4640242180519</v>
      </c>
      <c r="E548" s="747"/>
      <c r="F548" s="62">
        <v>1.5</v>
      </c>
      <c r="G548" s="37">
        <v>8</v>
      </c>
      <c r="H548" s="62">
        <v>12</v>
      </c>
      <c r="I548" s="62">
        <v>12.435</v>
      </c>
      <c r="J548" s="37">
        <v>64</v>
      </c>
      <c r="K548" s="37" t="s">
        <v>112</v>
      </c>
      <c r="L548" s="37" t="s">
        <v>45</v>
      </c>
      <c r="M548" s="38" t="s">
        <v>111</v>
      </c>
      <c r="N548" s="38"/>
      <c r="O548" s="37">
        <v>50</v>
      </c>
      <c r="P548" s="1026" t="s">
        <v>879</v>
      </c>
      <c r="Q548" s="749"/>
      <c r="R548" s="749"/>
      <c r="S548" s="749"/>
      <c r="T548" s="750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IFERROR(IF(Y548=0,"",ROUNDUP(Y548/H548,0)*0.01898),"")</f>
        <v/>
      </c>
      <c r="AA548" s="68" t="s">
        <v>45</v>
      </c>
      <c r="AB548" s="69" t="s">
        <v>45</v>
      </c>
      <c r="AC548" s="628" t="s">
        <v>880</v>
      </c>
      <c r="AG548" s="78"/>
      <c r="AJ548" s="84" t="s">
        <v>45</v>
      </c>
      <c r="AK548" s="84">
        <v>0</v>
      </c>
      <c r="BB548" s="629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ht="27" customHeight="1" x14ac:dyDescent="0.25">
      <c r="A549" s="63" t="s">
        <v>881</v>
      </c>
      <c r="B549" s="63" t="s">
        <v>882</v>
      </c>
      <c r="C549" s="36">
        <v>4301020260</v>
      </c>
      <c r="D549" s="747">
        <v>4640242180526</v>
      </c>
      <c r="E549" s="747"/>
      <c r="F549" s="62">
        <v>1.8</v>
      </c>
      <c r="G549" s="37">
        <v>6</v>
      </c>
      <c r="H549" s="62">
        <v>10.8</v>
      </c>
      <c r="I549" s="62">
        <v>11.234999999999999</v>
      </c>
      <c r="J549" s="37">
        <v>64</v>
      </c>
      <c r="K549" s="37" t="s">
        <v>112</v>
      </c>
      <c r="L549" s="37" t="s">
        <v>45</v>
      </c>
      <c r="M549" s="38" t="s">
        <v>111</v>
      </c>
      <c r="N549" s="38"/>
      <c r="O549" s="37">
        <v>50</v>
      </c>
      <c r="P549" s="1027" t="s">
        <v>883</v>
      </c>
      <c r="Q549" s="749"/>
      <c r="R549" s="749"/>
      <c r="S549" s="749"/>
      <c r="T549" s="750"/>
      <c r="U549" s="39" t="s">
        <v>45</v>
      </c>
      <c r="V549" s="39" t="s">
        <v>45</v>
      </c>
      <c r="W549" s="40" t="s">
        <v>0</v>
      </c>
      <c r="X549" s="58">
        <v>0</v>
      </c>
      <c r="Y549" s="55">
        <f>IFERROR(IF(X549="",0,CEILING((X549/$H549),1)*$H549),"")</f>
        <v>0</v>
      </c>
      <c r="Z549" s="41" t="str">
        <f>IFERROR(IF(Y549=0,"",ROUNDUP(Y549/H549,0)*0.01898),"")</f>
        <v/>
      </c>
      <c r="AA549" s="68" t="s">
        <v>45</v>
      </c>
      <c r="AB549" s="69" t="s">
        <v>45</v>
      </c>
      <c r="AC549" s="630" t="s">
        <v>877</v>
      </c>
      <c r="AG549" s="78"/>
      <c r="AJ549" s="84" t="s">
        <v>45</v>
      </c>
      <c r="AK549" s="84">
        <v>0</v>
      </c>
      <c r="BB549" s="631" t="s">
        <v>66</v>
      </c>
      <c r="BM549" s="78">
        <f>IFERROR(X549*I549/H549,"0")</f>
        <v>0</v>
      </c>
      <c r="BN549" s="78">
        <f>IFERROR(Y549*I549/H549,"0")</f>
        <v>0</v>
      </c>
      <c r="BO549" s="78">
        <f>IFERROR(1/J549*(X549/H549),"0")</f>
        <v>0</v>
      </c>
      <c r="BP549" s="78">
        <f>IFERROR(1/J549*(Y549/H549),"0")</f>
        <v>0</v>
      </c>
    </row>
    <row r="550" spans="1:68" ht="27" customHeight="1" x14ac:dyDescent="0.25">
      <c r="A550" s="63" t="s">
        <v>884</v>
      </c>
      <c r="B550" s="63" t="s">
        <v>885</v>
      </c>
      <c r="C550" s="36">
        <v>4301020309</v>
      </c>
      <c r="D550" s="747">
        <v>4640242180090</v>
      </c>
      <c r="E550" s="747"/>
      <c r="F550" s="62">
        <v>1.35</v>
      </c>
      <c r="G550" s="37">
        <v>8</v>
      </c>
      <c r="H550" s="62">
        <v>10.8</v>
      </c>
      <c r="I550" s="62">
        <v>11.234999999999999</v>
      </c>
      <c r="J550" s="37">
        <v>64</v>
      </c>
      <c r="K550" s="37" t="s">
        <v>112</v>
      </c>
      <c r="L550" s="37" t="s">
        <v>45</v>
      </c>
      <c r="M550" s="38" t="s">
        <v>111</v>
      </c>
      <c r="N550" s="38"/>
      <c r="O550" s="37">
        <v>50</v>
      </c>
      <c r="P550" s="1028" t="s">
        <v>886</v>
      </c>
      <c r="Q550" s="749"/>
      <c r="R550" s="749"/>
      <c r="S550" s="749"/>
      <c r="T550" s="750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IFERROR(IF(Y550=0,"",ROUNDUP(Y550/H550,0)*0.01898),"")</f>
        <v/>
      </c>
      <c r="AA550" s="68" t="s">
        <v>45</v>
      </c>
      <c r="AB550" s="69" t="s">
        <v>45</v>
      </c>
      <c r="AC550" s="632" t="s">
        <v>887</v>
      </c>
      <c r="AG550" s="78"/>
      <c r="AJ550" s="84" t="s">
        <v>45</v>
      </c>
      <c r="AK550" s="84">
        <v>0</v>
      </c>
      <c r="BB550" s="633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ht="27" customHeight="1" x14ac:dyDescent="0.25">
      <c r="A551" s="63" t="s">
        <v>888</v>
      </c>
      <c r="B551" s="63" t="s">
        <v>889</v>
      </c>
      <c r="C551" s="36">
        <v>4301020295</v>
      </c>
      <c r="D551" s="747">
        <v>4640242181363</v>
      </c>
      <c r="E551" s="747"/>
      <c r="F551" s="62">
        <v>0.4</v>
      </c>
      <c r="G551" s="37">
        <v>10</v>
      </c>
      <c r="H551" s="62">
        <v>4</v>
      </c>
      <c r="I551" s="62">
        <v>4.21</v>
      </c>
      <c r="J551" s="37">
        <v>132</v>
      </c>
      <c r="K551" s="37" t="s">
        <v>116</v>
      </c>
      <c r="L551" s="37" t="s">
        <v>45</v>
      </c>
      <c r="M551" s="38" t="s">
        <v>111</v>
      </c>
      <c r="N551" s="38"/>
      <c r="O551" s="37">
        <v>50</v>
      </c>
      <c r="P551" s="1029" t="s">
        <v>890</v>
      </c>
      <c r="Q551" s="749"/>
      <c r="R551" s="749"/>
      <c r="S551" s="749"/>
      <c r="T551" s="750"/>
      <c r="U551" s="39" t="s">
        <v>45</v>
      </c>
      <c r="V551" s="39" t="s">
        <v>45</v>
      </c>
      <c r="W551" s="40" t="s">
        <v>0</v>
      </c>
      <c r="X551" s="58">
        <v>0</v>
      </c>
      <c r="Y551" s="55">
        <f>IFERROR(IF(X551="",0,CEILING((X551/$H551),1)*$H551),"")</f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887</v>
      </c>
      <c r="AG551" s="78"/>
      <c r="AJ551" s="84" t="s">
        <v>45</v>
      </c>
      <c r="AK551" s="84">
        <v>0</v>
      </c>
      <c r="BB551" s="635" t="s">
        <v>66</v>
      </c>
      <c r="BM551" s="78">
        <f>IFERROR(X551*I551/H551,"0")</f>
        <v>0</v>
      </c>
      <c r="BN551" s="78">
        <f>IFERROR(Y551*I551/H551,"0")</f>
        <v>0</v>
      </c>
      <c r="BO551" s="78">
        <f>IFERROR(1/J551*(X551/H551),"0")</f>
        <v>0</v>
      </c>
      <c r="BP551" s="78">
        <f>IFERROR(1/J551*(Y551/H551),"0")</f>
        <v>0</v>
      </c>
    </row>
    <row r="552" spans="1:68" x14ac:dyDescent="0.2">
      <c r="A552" s="759"/>
      <c r="B552" s="759"/>
      <c r="C552" s="759"/>
      <c r="D552" s="759"/>
      <c r="E552" s="759"/>
      <c r="F552" s="759"/>
      <c r="G552" s="759"/>
      <c r="H552" s="759"/>
      <c r="I552" s="759"/>
      <c r="J552" s="759"/>
      <c r="K552" s="759"/>
      <c r="L552" s="759"/>
      <c r="M552" s="759"/>
      <c r="N552" s="759"/>
      <c r="O552" s="760"/>
      <c r="P552" s="756" t="s">
        <v>40</v>
      </c>
      <c r="Q552" s="757"/>
      <c r="R552" s="757"/>
      <c r="S552" s="757"/>
      <c r="T552" s="757"/>
      <c r="U552" s="757"/>
      <c r="V552" s="758"/>
      <c r="W552" s="42" t="s">
        <v>39</v>
      </c>
      <c r="X552" s="43">
        <f>IFERROR(X547/H547,"0")+IFERROR(X548/H548,"0")+IFERROR(X549/H549,"0")+IFERROR(X550/H550,"0")+IFERROR(X551/H551,"0")</f>
        <v>0</v>
      </c>
      <c r="Y552" s="43">
        <f>IFERROR(Y547/H547,"0")+IFERROR(Y548/H548,"0")+IFERROR(Y549/H549,"0")+IFERROR(Y550/H550,"0")+IFERROR(Y551/H551,"0")</f>
        <v>0</v>
      </c>
      <c r="Z552" s="43">
        <f>IFERROR(IF(Z547="",0,Z547),"0")+IFERROR(IF(Z548="",0,Z548),"0")+IFERROR(IF(Z549="",0,Z549),"0")+IFERROR(IF(Z550="",0,Z550),"0")+IFERROR(IF(Z551="",0,Z551),"0")</f>
        <v>0</v>
      </c>
      <c r="AA552" s="67"/>
      <c r="AB552" s="67"/>
      <c r="AC552" s="67"/>
    </row>
    <row r="553" spans="1:68" x14ac:dyDescent="0.2">
      <c r="A553" s="759"/>
      <c r="B553" s="759"/>
      <c r="C553" s="759"/>
      <c r="D553" s="759"/>
      <c r="E553" s="759"/>
      <c r="F553" s="759"/>
      <c r="G553" s="759"/>
      <c r="H553" s="759"/>
      <c r="I553" s="759"/>
      <c r="J553" s="759"/>
      <c r="K553" s="759"/>
      <c r="L553" s="759"/>
      <c r="M553" s="759"/>
      <c r="N553" s="759"/>
      <c r="O553" s="760"/>
      <c r="P553" s="756" t="s">
        <v>40</v>
      </c>
      <c r="Q553" s="757"/>
      <c r="R553" s="757"/>
      <c r="S553" s="757"/>
      <c r="T553" s="757"/>
      <c r="U553" s="757"/>
      <c r="V553" s="758"/>
      <c r="W553" s="42" t="s">
        <v>0</v>
      </c>
      <c r="X553" s="43">
        <f>IFERROR(SUM(X547:X551),"0")</f>
        <v>0</v>
      </c>
      <c r="Y553" s="43">
        <f>IFERROR(SUM(Y547:Y551),"0")</f>
        <v>0</v>
      </c>
      <c r="Z553" s="42"/>
      <c r="AA553" s="67"/>
      <c r="AB553" s="67"/>
      <c r="AC553" s="67"/>
    </row>
    <row r="554" spans="1:68" ht="14.25" customHeight="1" x14ac:dyDescent="0.25">
      <c r="A554" s="746" t="s">
        <v>154</v>
      </c>
      <c r="B554" s="746"/>
      <c r="C554" s="746"/>
      <c r="D554" s="746"/>
      <c r="E554" s="746"/>
      <c r="F554" s="746"/>
      <c r="G554" s="746"/>
      <c r="H554" s="746"/>
      <c r="I554" s="746"/>
      <c r="J554" s="746"/>
      <c r="K554" s="746"/>
      <c r="L554" s="746"/>
      <c r="M554" s="746"/>
      <c r="N554" s="746"/>
      <c r="O554" s="746"/>
      <c r="P554" s="746"/>
      <c r="Q554" s="746"/>
      <c r="R554" s="746"/>
      <c r="S554" s="746"/>
      <c r="T554" s="746"/>
      <c r="U554" s="746"/>
      <c r="V554" s="746"/>
      <c r="W554" s="746"/>
      <c r="X554" s="746"/>
      <c r="Y554" s="746"/>
      <c r="Z554" s="746"/>
      <c r="AA554" s="66"/>
      <c r="AB554" s="66"/>
      <c r="AC554" s="80"/>
    </row>
    <row r="555" spans="1:68" ht="27" customHeight="1" x14ac:dyDescent="0.25">
      <c r="A555" s="63" t="s">
        <v>891</v>
      </c>
      <c r="B555" s="63" t="s">
        <v>892</v>
      </c>
      <c r="C555" s="36">
        <v>4301031280</v>
      </c>
      <c r="D555" s="747">
        <v>4640242180816</v>
      </c>
      <c r="E555" s="747"/>
      <c r="F555" s="62">
        <v>0.7</v>
      </c>
      <c r="G555" s="37">
        <v>6</v>
      </c>
      <c r="H555" s="62">
        <v>4.2</v>
      </c>
      <c r="I555" s="62">
        <v>4.47</v>
      </c>
      <c r="J555" s="37">
        <v>132</v>
      </c>
      <c r="K555" s="37" t="s">
        <v>116</v>
      </c>
      <c r="L555" s="37" t="s">
        <v>45</v>
      </c>
      <c r="M555" s="38" t="s">
        <v>80</v>
      </c>
      <c r="N555" s="38"/>
      <c r="O555" s="37">
        <v>40</v>
      </c>
      <c r="P555" s="1030" t="s">
        <v>893</v>
      </c>
      <c r="Q555" s="749"/>
      <c r="R555" s="749"/>
      <c r="S555" s="749"/>
      <c r="T555" s="75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ref="Y555:Y561" si="84">IFERROR(IF(X555="",0,CEILING((X555/$H555),1)*$H555),"")</f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36" t="s">
        <v>894</v>
      </c>
      <c r="AG555" s="78"/>
      <c r="AJ555" s="84" t="s">
        <v>45</v>
      </c>
      <c r="AK555" s="84">
        <v>0</v>
      </c>
      <c r="BB555" s="637" t="s">
        <v>66</v>
      </c>
      <c r="BM555" s="78">
        <f t="shared" ref="BM555:BM561" si="85">IFERROR(X555*I555/H555,"0")</f>
        <v>0</v>
      </c>
      <c r="BN555" s="78">
        <f t="shared" ref="BN555:BN561" si="86">IFERROR(Y555*I555/H555,"0")</f>
        <v>0</v>
      </c>
      <c r="BO555" s="78">
        <f t="shared" ref="BO555:BO561" si="87">IFERROR(1/J555*(X555/H555),"0")</f>
        <v>0</v>
      </c>
      <c r="BP555" s="78">
        <f t="shared" ref="BP555:BP561" si="88">IFERROR(1/J555*(Y555/H555),"0")</f>
        <v>0</v>
      </c>
    </row>
    <row r="556" spans="1:68" ht="27" customHeight="1" x14ac:dyDescent="0.25">
      <c r="A556" s="63" t="s">
        <v>895</v>
      </c>
      <c r="B556" s="63" t="s">
        <v>896</v>
      </c>
      <c r="C556" s="36">
        <v>4301031244</v>
      </c>
      <c r="D556" s="747">
        <v>4640242180595</v>
      </c>
      <c r="E556" s="747"/>
      <c r="F556" s="62">
        <v>0.7</v>
      </c>
      <c r="G556" s="37">
        <v>6</v>
      </c>
      <c r="H556" s="62">
        <v>4.2</v>
      </c>
      <c r="I556" s="62">
        <v>4.47</v>
      </c>
      <c r="J556" s="37">
        <v>132</v>
      </c>
      <c r="K556" s="37" t="s">
        <v>116</v>
      </c>
      <c r="L556" s="37" t="s">
        <v>45</v>
      </c>
      <c r="M556" s="38" t="s">
        <v>80</v>
      </c>
      <c r="N556" s="38"/>
      <c r="O556" s="37">
        <v>40</v>
      </c>
      <c r="P556" s="1031" t="s">
        <v>897</v>
      </c>
      <c r="Q556" s="749"/>
      <c r="R556" s="749"/>
      <c r="S556" s="749"/>
      <c r="T556" s="75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4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38" t="s">
        <v>898</v>
      </c>
      <c r="AG556" s="78"/>
      <c r="AJ556" s="84" t="s">
        <v>45</v>
      </c>
      <c r="AK556" s="84">
        <v>0</v>
      </c>
      <c r="BB556" s="639" t="s">
        <v>66</v>
      </c>
      <c r="BM556" s="78">
        <f t="shared" si="85"/>
        <v>0</v>
      </c>
      <c r="BN556" s="78">
        <f t="shared" si="86"/>
        <v>0</v>
      </c>
      <c r="BO556" s="78">
        <f t="shared" si="87"/>
        <v>0</v>
      </c>
      <c r="BP556" s="78">
        <f t="shared" si="88"/>
        <v>0</v>
      </c>
    </row>
    <row r="557" spans="1:68" ht="27" customHeight="1" x14ac:dyDescent="0.25">
      <c r="A557" s="63" t="s">
        <v>899</v>
      </c>
      <c r="B557" s="63" t="s">
        <v>900</v>
      </c>
      <c r="C557" s="36">
        <v>4301031289</v>
      </c>
      <c r="D557" s="747">
        <v>4640242181615</v>
      </c>
      <c r="E557" s="747"/>
      <c r="F557" s="62">
        <v>0.7</v>
      </c>
      <c r="G557" s="37">
        <v>6</v>
      </c>
      <c r="H557" s="62">
        <v>4.2</v>
      </c>
      <c r="I557" s="62">
        <v>4.41</v>
      </c>
      <c r="J557" s="37">
        <v>132</v>
      </c>
      <c r="K557" s="37" t="s">
        <v>116</v>
      </c>
      <c r="L557" s="37" t="s">
        <v>45</v>
      </c>
      <c r="M557" s="38" t="s">
        <v>80</v>
      </c>
      <c r="N557" s="38"/>
      <c r="O557" s="37">
        <v>45</v>
      </c>
      <c r="P557" s="1032" t="s">
        <v>901</v>
      </c>
      <c r="Q557" s="749"/>
      <c r="R557" s="749"/>
      <c r="S557" s="749"/>
      <c r="T557" s="75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84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40" t="s">
        <v>902</v>
      </c>
      <c r="AG557" s="78"/>
      <c r="AJ557" s="84" t="s">
        <v>45</v>
      </c>
      <c r="AK557" s="84">
        <v>0</v>
      </c>
      <c r="BB557" s="641" t="s">
        <v>66</v>
      </c>
      <c r="BM557" s="78">
        <f t="shared" si="85"/>
        <v>0</v>
      </c>
      <c r="BN557" s="78">
        <f t="shared" si="86"/>
        <v>0</v>
      </c>
      <c r="BO557" s="78">
        <f t="shared" si="87"/>
        <v>0</v>
      </c>
      <c r="BP557" s="78">
        <f t="shared" si="88"/>
        <v>0</v>
      </c>
    </row>
    <row r="558" spans="1:68" ht="27" customHeight="1" x14ac:dyDescent="0.25">
      <c r="A558" s="63" t="s">
        <v>903</v>
      </c>
      <c r="B558" s="63" t="s">
        <v>904</v>
      </c>
      <c r="C558" s="36">
        <v>4301031285</v>
      </c>
      <c r="D558" s="747">
        <v>4640242181639</v>
      </c>
      <c r="E558" s="747"/>
      <c r="F558" s="62">
        <v>0.7</v>
      </c>
      <c r="G558" s="37">
        <v>6</v>
      </c>
      <c r="H558" s="62">
        <v>4.2</v>
      </c>
      <c r="I558" s="62">
        <v>4.41</v>
      </c>
      <c r="J558" s="37">
        <v>132</v>
      </c>
      <c r="K558" s="37" t="s">
        <v>116</v>
      </c>
      <c r="L558" s="37" t="s">
        <v>45</v>
      </c>
      <c r="M558" s="38" t="s">
        <v>80</v>
      </c>
      <c r="N558" s="38"/>
      <c r="O558" s="37">
        <v>45</v>
      </c>
      <c r="P558" s="1033" t="s">
        <v>905</v>
      </c>
      <c r="Q558" s="749"/>
      <c r="R558" s="749"/>
      <c r="S558" s="749"/>
      <c r="T558" s="75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84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42" t="s">
        <v>906</v>
      </c>
      <c r="AG558" s="78"/>
      <c r="AJ558" s="84" t="s">
        <v>45</v>
      </c>
      <c r="AK558" s="84">
        <v>0</v>
      </c>
      <c r="BB558" s="643" t="s">
        <v>66</v>
      </c>
      <c r="BM558" s="78">
        <f t="shared" si="85"/>
        <v>0</v>
      </c>
      <c r="BN558" s="78">
        <f t="shared" si="86"/>
        <v>0</v>
      </c>
      <c r="BO558" s="78">
        <f t="shared" si="87"/>
        <v>0</v>
      </c>
      <c r="BP558" s="78">
        <f t="shared" si="88"/>
        <v>0</v>
      </c>
    </row>
    <row r="559" spans="1:68" ht="27" customHeight="1" x14ac:dyDescent="0.25">
      <c r="A559" s="63" t="s">
        <v>907</v>
      </c>
      <c r="B559" s="63" t="s">
        <v>908</v>
      </c>
      <c r="C559" s="36">
        <v>4301031287</v>
      </c>
      <c r="D559" s="747">
        <v>4640242181622</v>
      </c>
      <c r="E559" s="747"/>
      <c r="F559" s="62">
        <v>0.7</v>
      </c>
      <c r="G559" s="37">
        <v>6</v>
      </c>
      <c r="H559" s="62">
        <v>4.2</v>
      </c>
      <c r="I559" s="62">
        <v>4.41</v>
      </c>
      <c r="J559" s="37">
        <v>132</v>
      </c>
      <c r="K559" s="37" t="s">
        <v>116</v>
      </c>
      <c r="L559" s="37" t="s">
        <v>45</v>
      </c>
      <c r="M559" s="38" t="s">
        <v>80</v>
      </c>
      <c r="N559" s="38"/>
      <c r="O559" s="37">
        <v>45</v>
      </c>
      <c r="P559" s="1034" t="s">
        <v>909</v>
      </c>
      <c r="Q559" s="749"/>
      <c r="R559" s="749"/>
      <c r="S559" s="749"/>
      <c r="T559" s="75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84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44" t="s">
        <v>910</v>
      </c>
      <c r="AG559" s="78"/>
      <c r="AJ559" s="84" t="s">
        <v>45</v>
      </c>
      <c r="AK559" s="84">
        <v>0</v>
      </c>
      <c r="BB559" s="645" t="s">
        <v>66</v>
      </c>
      <c r="BM559" s="78">
        <f t="shared" si="85"/>
        <v>0</v>
      </c>
      <c r="BN559" s="78">
        <f t="shared" si="86"/>
        <v>0</v>
      </c>
      <c r="BO559" s="78">
        <f t="shared" si="87"/>
        <v>0</v>
      </c>
      <c r="BP559" s="78">
        <f t="shared" si="88"/>
        <v>0</v>
      </c>
    </row>
    <row r="560" spans="1:68" ht="27" customHeight="1" x14ac:dyDescent="0.25">
      <c r="A560" s="63" t="s">
        <v>911</v>
      </c>
      <c r="B560" s="63" t="s">
        <v>912</v>
      </c>
      <c r="C560" s="36">
        <v>4301031203</v>
      </c>
      <c r="D560" s="747">
        <v>4640242180908</v>
      </c>
      <c r="E560" s="747"/>
      <c r="F560" s="62">
        <v>0.28000000000000003</v>
      </c>
      <c r="G560" s="37">
        <v>6</v>
      </c>
      <c r="H560" s="62">
        <v>1.68</v>
      </c>
      <c r="I560" s="62">
        <v>1.81</v>
      </c>
      <c r="J560" s="37">
        <v>234</v>
      </c>
      <c r="K560" s="37" t="s">
        <v>158</v>
      </c>
      <c r="L560" s="37" t="s">
        <v>45</v>
      </c>
      <c r="M560" s="38" t="s">
        <v>80</v>
      </c>
      <c r="N560" s="38"/>
      <c r="O560" s="37">
        <v>40</v>
      </c>
      <c r="P560" s="1035" t="s">
        <v>913</v>
      </c>
      <c r="Q560" s="749"/>
      <c r="R560" s="749"/>
      <c r="S560" s="749"/>
      <c r="T560" s="75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84"/>
        <v>0</v>
      </c>
      <c r="Z560" s="41" t="str">
        <f>IFERROR(IF(Y560=0,"",ROUNDUP(Y560/H560,0)*0.00502),"")</f>
        <v/>
      </c>
      <c r="AA560" s="68" t="s">
        <v>45</v>
      </c>
      <c r="AB560" s="69" t="s">
        <v>45</v>
      </c>
      <c r="AC560" s="646" t="s">
        <v>894</v>
      </c>
      <c r="AG560" s="78"/>
      <c r="AJ560" s="84" t="s">
        <v>45</v>
      </c>
      <c r="AK560" s="84">
        <v>0</v>
      </c>
      <c r="BB560" s="647" t="s">
        <v>66</v>
      </c>
      <c r="BM560" s="78">
        <f t="shared" si="85"/>
        <v>0</v>
      </c>
      <c r="BN560" s="78">
        <f t="shared" si="86"/>
        <v>0</v>
      </c>
      <c r="BO560" s="78">
        <f t="shared" si="87"/>
        <v>0</v>
      </c>
      <c r="BP560" s="78">
        <f t="shared" si="88"/>
        <v>0</v>
      </c>
    </row>
    <row r="561" spans="1:68" ht="27" customHeight="1" x14ac:dyDescent="0.25">
      <c r="A561" s="63" t="s">
        <v>914</v>
      </c>
      <c r="B561" s="63" t="s">
        <v>915</v>
      </c>
      <c r="C561" s="36">
        <v>4301031200</v>
      </c>
      <c r="D561" s="747">
        <v>4640242180489</v>
      </c>
      <c r="E561" s="747"/>
      <c r="F561" s="62">
        <v>0.28000000000000003</v>
      </c>
      <c r="G561" s="37">
        <v>6</v>
      </c>
      <c r="H561" s="62">
        <v>1.68</v>
      </c>
      <c r="I561" s="62">
        <v>1.84</v>
      </c>
      <c r="J561" s="37">
        <v>234</v>
      </c>
      <c r="K561" s="37" t="s">
        <v>158</v>
      </c>
      <c r="L561" s="37" t="s">
        <v>45</v>
      </c>
      <c r="M561" s="38" t="s">
        <v>80</v>
      </c>
      <c r="N561" s="38"/>
      <c r="O561" s="37">
        <v>40</v>
      </c>
      <c r="P561" s="1036" t="s">
        <v>916</v>
      </c>
      <c r="Q561" s="749"/>
      <c r="R561" s="749"/>
      <c r="S561" s="749"/>
      <c r="T561" s="75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84"/>
        <v>0</v>
      </c>
      <c r="Z561" s="41" t="str">
        <f>IFERROR(IF(Y561=0,"",ROUNDUP(Y561/H561,0)*0.00502),"")</f>
        <v/>
      </c>
      <c r="AA561" s="68" t="s">
        <v>45</v>
      </c>
      <c r="AB561" s="69" t="s">
        <v>45</v>
      </c>
      <c r="AC561" s="648" t="s">
        <v>898</v>
      </c>
      <c r="AG561" s="78"/>
      <c r="AJ561" s="84" t="s">
        <v>45</v>
      </c>
      <c r="AK561" s="84">
        <v>0</v>
      </c>
      <c r="BB561" s="649" t="s">
        <v>66</v>
      </c>
      <c r="BM561" s="78">
        <f t="shared" si="85"/>
        <v>0</v>
      </c>
      <c r="BN561" s="78">
        <f t="shared" si="86"/>
        <v>0</v>
      </c>
      <c r="BO561" s="78">
        <f t="shared" si="87"/>
        <v>0</v>
      </c>
      <c r="BP561" s="78">
        <f t="shared" si="88"/>
        <v>0</v>
      </c>
    </row>
    <row r="562" spans="1:68" x14ac:dyDescent="0.2">
      <c r="A562" s="759"/>
      <c r="B562" s="759"/>
      <c r="C562" s="759"/>
      <c r="D562" s="759"/>
      <c r="E562" s="759"/>
      <c r="F562" s="759"/>
      <c r="G562" s="759"/>
      <c r="H562" s="759"/>
      <c r="I562" s="759"/>
      <c r="J562" s="759"/>
      <c r="K562" s="759"/>
      <c r="L562" s="759"/>
      <c r="M562" s="759"/>
      <c r="N562" s="759"/>
      <c r="O562" s="760"/>
      <c r="P562" s="756" t="s">
        <v>40</v>
      </c>
      <c r="Q562" s="757"/>
      <c r="R562" s="757"/>
      <c r="S562" s="757"/>
      <c r="T562" s="757"/>
      <c r="U562" s="757"/>
      <c r="V562" s="758"/>
      <c r="W562" s="42" t="s">
        <v>39</v>
      </c>
      <c r="X562" s="43">
        <f>IFERROR(X555/H555,"0")+IFERROR(X556/H556,"0")+IFERROR(X557/H557,"0")+IFERROR(X558/H558,"0")+IFERROR(X559/H559,"0")+IFERROR(X560/H560,"0")+IFERROR(X561/H561,"0")</f>
        <v>0</v>
      </c>
      <c r="Y562" s="43">
        <f>IFERROR(Y555/H555,"0")+IFERROR(Y556/H556,"0")+IFERROR(Y557/H557,"0")+IFERROR(Y558/H558,"0")+IFERROR(Y559/H559,"0")+IFERROR(Y560/H560,"0")+IFERROR(Y561/H561,"0")</f>
        <v>0</v>
      </c>
      <c r="Z562" s="43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759"/>
      <c r="B563" s="759"/>
      <c r="C563" s="759"/>
      <c r="D563" s="759"/>
      <c r="E563" s="759"/>
      <c r="F563" s="759"/>
      <c r="G563" s="759"/>
      <c r="H563" s="759"/>
      <c r="I563" s="759"/>
      <c r="J563" s="759"/>
      <c r="K563" s="759"/>
      <c r="L563" s="759"/>
      <c r="M563" s="759"/>
      <c r="N563" s="759"/>
      <c r="O563" s="760"/>
      <c r="P563" s="756" t="s">
        <v>40</v>
      </c>
      <c r="Q563" s="757"/>
      <c r="R563" s="757"/>
      <c r="S563" s="757"/>
      <c r="T563" s="757"/>
      <c r="U563" s="757"/>
      <c r="V563" s="758"/>
      <c r="W563" s="42" t="s">
        <v>0</v>
      </c>
      <c r="X563" s="43">
        <f>IFERROR(SUM(X555:X561),"0")</f>
        <v>0</v>
      </c>
      <c r="Y563" s="43">
        <f>IFERROR(SUM(Y555:Y561),"0")</f>
        <v>0</v>
      </c>
      <c r="Z563" s="42"/>
      <c r="AA563" s="67"/>
      <c r="AB563" s="67"/>
      <c r="AC563" s="67"/>
    </row>
    <row r="564" spans="1:68" ht="14.25" customHeight="1" x14ac:dyDescent="0.25">
      <c r="A564" s="746" t="s">
        <v>76</v>
      </c>
      <c r="B564" s="746"/>
      <c r="C564" s="746"/>
      <c r="D564" s="746"/>
      <c r="E564" s="746"/>
      <c r="F564" s="746"/>
      <c r="G564" s="746"/>
      <c r="H564" s="746"/>
      <c r="I564" s="746"/>
      <c r="J564" s="746"/>
      <c r="K564" s="746"/>
      <c r="L564" s="746"/>
      <c r="M564" s="746"/>
      <c r="N564" s="746"/>
      <c r="O564" s="746"/>
      <c r="P564" s="746"/>
      <c r="Q564" s="746"/>
      <c r="R564" s="746"/>
      <c r="S564" s="746"/>
      <c r="T564" s="746"/>
      <c r="U564" s="746"/>
      <c r="V564" s="746"/>
      <c r="W564" s="746"/>
      <c r="X564" s="746"/>
      <c r="Y564" s="746"/>
      <c r="Z564" s="746"/>
      <c r="AA564" s="66"/>
      <c r="AB564" s="66"/>
      <c r="AC564" s="80"/>
    </row>
    <row r="565" spans="1:68" ht="27" customHeight="1" x14ac:dyDescent="0.25">
      <c r="A565" s="63" t="s">
        <v>917</v>
      </c>
      <c r="B565" s="63" t="s">
        <v>918</v>
      </c>
      <c r="C565" s="36">
        <v>4301052046</v>
      </c>
      <c r="D565" s="747">
        <v>4640242180533</v>
      </c>
      <c r="E565" s="747"/>
      <c r="F565" s="62">
        <v>1.5</v>
      </c>
      <c r="G565" s="37">
        <v>6</v>
      </c>
      <c r="H565" s="62">
        <v>9</v>
      </c>
      <c r="I565" s="62">
        <v>9.5190000000000001</v>
      </c>
      <c r="J565" s="37">
        <v>64</v>
      </c>
      <c r="K565" s="37" t="s">
        <v>112</v>
      </c>
      <c r="L565" s="37" t="s">
        <v>45</v>
      </c>
      <c r="M565" s="38" t="s">
        <v>140</v>
      </c>
      <c r="N565" s="38"/>
      <c r="O565" s="37">
        <v>45</v>
      </c>
      <c r="P565" s="1037" t="s">
        <v>919</v>
      </c>
      <c r="Q565" s="749"/>
      <c r="R565" s="749"/>
      <c r="S565" s="749"/>
      <c r="T565" s="750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IFERROR(IF(Y565=0,"",ROUNDUP(Y565/H565,0)*0.01898),"")</f>
        <v/>
      </c>
      <c r="AA565" s="68" t="s">
        <v>45</v>
      </c>
      <c r="AB565" s="69" t="s">
        <v>45</v>
      </c>
      <c r="AC565" s="650" t="s">
        <v>920</v>
      </c>
      <c r="AG565" s="78"/>
      <c r="AJ565" s="84" t="s">
        <v>45</v>
      </c>
      <c r="AK565" s="84">
        <v>0</v>
      </c>
      <c r="BB565" s="651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ht="27" customHeight="1" x14ac:dyDescent="0.25">
      <c r="A566" s="63" t="s">
        <v>917</v>
      </c>
      <c r="B566" s="63" t="s">
        <v>921</v>
      </c>
      <c r="C566" s="36">
        <v>4301051887</v>
      </c>
      <c r="D566" s="747">
        <v>4640242180533</v>
      </c>
      <c r="E566" s="747"/>
      <c r="F566" s="62">
        <v>1.3</v>
      </c>
      <c r="G566" s="37">
        <v>6</v>
      </c>
      <c r="H566" s="62">
        <v>7.8</v>
      </c>
      <c r="I566" s="62">
        <v>8.3190000000000008</v>
      </c>
      <c r="J566" s="37">
        <v>64</v>
      </c>
      <c r="K566" s="37" t="s">
        <v>112</v>
      </c>
      <c r="L566" s="37" t="s">
        <v>45</v>
      </c>
      <c r="M566" s="38" t="s">
        <v>115</v>
      </c>
      <c r="N566" s="38"/>
      <c r="O566" s="37">
        <v>45</v>
      </c>
      <c r="P566" s="1038" t="s">
        <v>919</v>
      </c>
      <c r="Q566" s="749"/>
      <c r="R566" s="749"/>
      <c r="S566" s="749"/>
      <c r="T566" s="750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52" t="s">
        <v>920</v>
      </c>
      <c r="AG566" s="78"/>
      <c r="AJ566" s="84" t="s">
        <v>45</v>
      </c>
      <c r="AK566" s="84">
        <v>0</v>
      </c>
      <c r="BB566" s="653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27" customHeight="1" x14ac:dyDescent="0.25">
      <c r="A567" s="63" t="s">
        <v>922</v>
      </c>
      <c r="B567" s="63" t="s">
        <v>923</v>
      </c>
      <c r="C567" s="36">
        <v>4301051933</v>
      </c>
      <c r="D567" s="747">
        <v>4640242180540</v>
      </c>
      <c r="E567" s="747"/>
      <c r="F567" s="62">
        <v>1.3</v>
      </c>
      <c r="G567" s="37">
        <v>6</v>
      </c>
      <c r="H567" s="62">
        <v>7.8</v>
      </c>
      <c r="I567" s="62">
        <v>8.3190000000000008</v>
      </c>
      <c r="J567" s="37">
        <v>64</v>
      </c>
      <c r="K567" s="37" t="s">
        <v>112</v>
      </c>
      <c r="L567" s="37" t="s">
        <v>45</v>
      </c>
      <c r="M567" s="38" t="s">
        <v>115</v>
      </c>
      <c r="N567" s="38"/>
      <c r="O567" s="37">
        <v>45</v>
      </c>
      <c r="P567" s="1039" t="s">
        <v>924</v>
      </c>
      <c r="Q567" s="749"/>
      <c r="R567" s="749"/>
      <c r="S567" s="749"/>
      <c r="T567" s="750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IFERROR(IF(Y567=0,"",ROUNDUP(Y567/H567,0)*0.01898),"")</f>
        <v/>
      </c>
      <c r="AA567" s="68" t="s">
        <v>45</v>
      </c>
      <c r="AB567" s="69" t="s">
        <v>45</v>
      </c>
      <c r="AC567" s="654" t="s">
        <v>925</v>
      </c>
      <c r="AG567" s="78"/>
      <c r="AJ567" s="84" t="s">
        <v>45</v>
      </c>
      <c r="AK567" s="84">
        <v>0</v>
      </c>
      <c r="BB567" s="655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27" customHeight="1" x14ac:dyDescent="0.25">
      <c r="A568" s="63" t="s">
        <v>926</v>
      </c>
      <c r="B568" s="63" t="s">
        <v>927</v>
      </c>
      <c r="C568" s="36">
        <v>4301051920</v>
      </c>
      <c r="D568" s="747">
        <v>4640242181233</v>
      </c>
      <c r="E568" s="747"/>
      <c r="F568" s="62">
        <v>0.3</v>
      </c>
      <c r="G568" s="37">
        <v>6</v>
      </c>
      <c r="H568" s="62">
        <v>1.8</v>
      </c>
      <c r="I568" s="62">
        <v>2.0640000000000001</v>
      </c>
      <c r="J568" s="37">
        <v>182</v>
      </c>
      <c r="K568" s="37" t="s">
        <v>81</v>
      </c>
      <c r="L568" s="37" t="s">
        <v>45</v>
      </c>
      <c r="M568" s="38" t="s">
        <v>140</v>
      </c>
      <c r="N568" s="38"/>
      <c r="O568" s="37">
        <v>45</v>
      </c>
      <c r="P568" s="1040" t="s">
        <v>928</v>
      </c>
      <c r="Q568" s="749"/>
      <c r="R568" s="749"/>
      <c r="S568" s="749"/>
      <c r="T568" s="750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IFERROR(IF(Y568=0,"",ROUNDUP(Y568/H568,0)*0.00651),"")</f>
        <v/>
      </c>
      <c r="AA568" s="68" t="s">
        <v>45</v>
      </c>
      <c r="AB568" s="69" t="s">
        <v>45</v>
      </c>
      <c r="AC568" s="656" t="s">
        <v>920</v>
      </c>
      <c r="AG568" s="78"/>
      <c r="AJ568" s="84" t="s">
        <v>45</v>
      </c>
      <c r="AK568" s="84">
        <v>0</v>
      </c>
      <c r="BB568" s="657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27" customHeight="1" x14ac:dyDescent="0.25">
      <c r="A569" s="63" t="s">
        <v>929</v>
      </c>
      <c r="B569" s="63" t="s">
        <v>930</v>
      </c>
      <c r="C569" s="36">
        <v>4301051921</v>
      </c>
      <c r="D569" s="747">
        <v>4640242181226</v>
      </c>
      <c r="E569" s="747"/>
      <c r="F569" s="62">
        <v>0.3</v>
      </c>
      <c r="G569" s="37">
        <v>6</v>
      </c>
      <c r="H569" s="62">
        <v>1.8</v>
      </c>
      <c r="I569" s="62">
        <v>2.052</v>
      </c>
      <c r="J569" s="37">
        <v>182</v>
      </c>
      <c r="K569" s="37" t="s">
        <v>81</v>
      </c>
      <c r="L569" s="37" t="s">
        <v>45</v>
      </c>
      <c r="M569" s="38" t="s">
        <v>140</v>
      </c>
      <c r="N569" s="38"/>
      <c r="O569" s="37">
        <v>45</v>
      </c>
      <c r="P569" s="1041" t="s">
        <v>931</v>
      </c>
      <c r="Q569" s="749"/>
      <c r="R569" s="749"/>
      <c r="S569" s="749"/>
      <c r="T569" s="750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IFERROR(IF(Y569=0,"",ROUNDUP(Y569/H569,0)*0.00651),"")</f>
        <v/>
      </c>
      <c r="AA569" s="68" t="s">
        <v>45</v>
      </c>
      <c r="AB569" s="69" t="s">
        <v>45</v>
      </c>
      <c r="AC569" s="658" t="s">
        <v>925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x14ac:dyDescent="0.2">
      <c r="A570" s="759"/>
      <c r="B570" s="759"/>
      <c r="C570" s="759"/>
      <c r="D570" s="759"/>
      <c r="E570" s="759"/>
      <c r="F570" s="759"/>
      <c r="G570" s="759"/>
      <c r="H570" s="759"/>
      <c r="I570" s="759"/>
      <c r="J570" s="759"/>
      <c r="K570" s="759"/>
      <c r="L570" s="759"/>
      <c r="M570" s="759"/>
      <c r="N570" s="759"/>
      <c r="O570" s="760"/>
      <c r="P570" s="756" t="s">
        <v>40</v>
      </c>
      <c r="Q570" s="757"/>
      <c r="R570" s="757"/>
      <c r="S570" s="757"/>
      <c r="T570" s="757"/>
      <c r="U570" s="757"/>
      <c r="V570" s="758"/>
      <c r="W570" s="42" t="s">
        <v>39</v>
      </c>
      <c r="X570" s="43">
        <f>IFERROR(X565/H565,"0")+IFERROR(X566/H566,"0")+IFERROR(X567/H567,"0")+IFERROR(X568/H568,"0")+IFERROR(X569/H569,"0")</f>
        <v>0</v>
      </c>
      <c r="Y570" s="43">
        <f>IFERROR(Y565/H565,"0")+IFERROR(Y566/H566,"0")+IFERROR(Y567/H567,"0")+IFERROR(Y568/H568,"0")+IFERROR(Y569/H569,"0")</f>
        <v>0</v>
      </c>
      <c r="Z570" s="43">
        <f>IFERROR(IF(Z565="",0,Z565),"0")+IFERROR(IF(Z566="",0,Z566),"0")+IFERROR(IF(Z567="",0,Z567),"0")+IFERROR(IF(Z568="",0,Z568),"0")+IFERROR(IF(Z569="",0,Z569),"0")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759"/>
      <c r="B571" s="759"/>
      <c r="C571" s="759"/>
      <c r="D571" s="759"/>
      <c r="E571" s="759"/>
      <c r="F571" s="759"/>
      <c r="G571" s="759"/>
      <c r="H571" s="759"/>
      <c r="I571" s="759"/>
      <c r="J571" s="759"/>
      <c r="K571" s="759"/>
      <c r="L571" s="759"/>
      <c r="M571" s="759"/>
      <c r="N571" s="759"/>
      <c r="O571" s="760"/>
      <c r="P571" s="756" t="s">
        <v>40</v>
      </c>
      <c r="Q571" s="757"/>
      <c r="R571" s="757"/>
      <c r="S571" s="757"/>
      <c r="T571" s="757"/>
      <c r="U571" s="757"/>
      <c r="V571" s="758"/>
      <c r="W571" s="42" t="s">
        <v>0</v>
      </c>
      <c r="X571" s="43">
        <f>IFERROR(SUM(X565:X569),"0")</f>
        <v>0</v>
      </c>
      <c r="Y571" s="43">
        <f>IFERROR(SUM(Y565:Y569),"0")</f>
        <v>0</v>
      </c>
      <c r="Z571" s="42"/>
      <c r="AA571" s="67"/>
      <c r="AB571" s="67"/>
      <c r="AC571" s="67"/>
    </row>
    <row r="572" spans="1:68" ht="14.25" customHeight="1" x14ac:dyDescent="0.25">
      <c r="A572" s="746" t="s">
        <v>180</v>
      </c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6"/>
      <c r="P572" s="746"/>
      <c r="Q572" s="746"/>
      <c r="R572" s="746"/>
      <c r="S572" s="746"/>
      <c r="T572" s="746"/>
      <c r="U572" s="746"/>
      <c r="V572" s="746"/>
      <c r="W572" s="746"/>
      <c r="X572" s="746"/>
      <c r="Y572" s="746"/>
      <c r="Z572" s="746"/>
      <c r="AA572" s="66"/>
      <c r="AB572" s="66"/>
      <c r="AC572" s="80"/>
    </row>
    <row r="573" spans="1:68" ht="27" customHeight="1" x14ac:dyDescent="0.25">
      <c r="A573" s="63" t="s">
        <v>932</v>
      </c>
      <c r="B573" s="63" t="s">
        <v>933</v>
      </c>
      <c r="C573" s="36">
        <v>4301060496</v>
      </c>
      <c r="D573" s="747">
        <v>4640242180120</v>
      </c>
      <c r="E573" s="747"/>
      <c r="F573" s="62">
        <v>1.5</v>
      </c>
      <c r="G573" s="37">
        <v>6</v>
      </c>
      <c r="H573" s="62">
        <v>9</v>
      </c>
      <c r="I573" s="62">
        <v>9.4350000000000005</v>
      </c>
      <c r="J573" s="37">
        <v>64</v>
      </c>
      <c r="K573" s="37" t="s">
        <v>112</v>
      </c>
      <c r="L573" s="37" t="s">
        <v>45</v>
      </c>
      <c r="M573" s="38" t="s">
        <v>140</v>
      </c>
      <c r="N573" s="38"/>
      <c r="O573" s="37">
        <v>40</v>
      </c>
      <c r="P573" s="1042" t="s">
        <v>934</v>
      </c>
      <c r="Q573" s="749"/>
      <c r="R573" s="749"/>
      <c r="S573" s="749"/>
      <c r="T573" s="750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IFERROR(IF(Y573=0,"",ROUNDUP(Y573/H573,0)*0.01898),"")</f>
        <v/>
      </c>
      <c r="AA573" s="68" t="s">
        <v>45</v>
      </c>
      <c r="AB573" s="69" t="s">
        <v>45</v>
      </c>
      <c r="AC573" s="660" t="s">
        <v>935</v>
      </c>
      <c r="AG573" s="78"/>
      <c r="AJ573" s="84" t="s">
        <v>45</v>
      </c>
      <c r="AK573" s="84">
        <v>0</v>
      </c>
      <c r="BB573" s="661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27" customHeight="1" x14ac:dyDescent="0.25">
      <c r="A574" s="63" t="s">
        <v>932</v>
      </c>
      <c r="B574" s="63" t="s">
        <v>936</v>
      </c>
      <c r="C574" s="36">
        <v>4301060485</v>
      </c>
      <c r="D574" s="747">
        <v>4640242180120</v>
      </c>
      <c r="E574" s="747"/>
      <c r="F574" s="62">
        <v>1.3</v>
      </c>
      <c r="G574" s="37">
        <v>6</v>
      </c>
      <c r="H574" s="62">
        <v>7.8</v>
      </c>
      <c r="I574" s="62">
        <v>8.2349999999999994</v>
      </c>
      <c r="J574" s="37">
        <v>64</v>
      </c>
      <c r="K574" s="37" t="s">
        <v>112</v>
      </c>
      <c r="L574" s="37" t="s">
        <v>45</v>
      </c>
      <c r="M574" s="38" t="s">
        <v>115</v>
      </c>
      <c r="N574" s="38"/>
      <c r="O574" s="37">
        <v>40</v>
      </c>
      <c r="P574" s="1043" t="s">
        <v>937</v>
      </c>
      <c r="Q574" s="749"/>
      <c r="R574" s="749"/>
      <c r="S574" s="749"/>
      <c r="T574" s="750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IFERROR(IF(Y574=0,"",ROUNDUP(Y574/H574,0)*0.01898),"")</f>
        <v/>
      </c>
      <c r="AA574" s="68" t="s">
        <v>45</v>
      </c>
      <c r="AB574" s="69" t="s">
        <v>45</v>
      </c>
      <c r="AC574" s="662" t="s">
        <v>935</v>
      </c>
      <c r="AG574" s="78"/>
      <c r="AJ574" s="84" t="s">
        <v>45</v>
      </c>
      <c r="AK574" s="84">
        <v>0</v>
      </c>
      <c r="BB574" s="663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27" customHeight="1" x14ac:dyDescent="0.25">
      <c r="A575" s="63" t="s">
        <v>938</v>
      </c>
      <c r="B575" s="63" t="s">
        <v>939</v>
      </c>
      <c r="C575" s="36">
        <v>4301060498</v>
      </c>
      <c r="D575" s="747">
        <v>4640242180137</v>
      </c>
      <c r="E575" s="747"/>
      <c r="F575" s="62">
        <v>1.5</v>
      </c>
      <c r="G575" s="37">
        <v>6</v>
      </c>
      <c r="H575" s="62">
        <v>9</v>
      </c>
      <c r="I575" s="62">
        <v>9.4350000000000005</v>
      </c>
      <c r="J575" s="37">
        <v>64</v>
      </c>
      <c r="K575" s="37" t="s">
        <v>112</v>
      </c>
      <c r="L575" s="37" t="s">
        <v>45</v>
      </c>
      <c r="M575" s="38" t="s">
        <v>140</v>
      </c>
      <c r="N575" s="38"/>
      <c r="O575" s="37">
        <v>40</v>
      </c>
      <c r="P575" s="1044" t="s">
        <v>940</v>
      </c>
      <c r="Q575" s="749"/>
      <c r="R575" s="749"/>
      <c r="S575" s="749"/>
      <c r="T575" s="750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IFERROR(IF(Y575=0,"",ROUNDUP(Y575/H575,0)*0.01898),"")</f>
        <v/>
      </c>
      <c r="AA575" s="68" t="s">
        <v>45</v>
      </c>
      <c r="AB575" s="69" t="s">
        <v>45</v>
      </c>
      <c r="AC575" s="664" t="s">
        <v>941</v>
      </c>
      <c r="AG575" s="78"/>
      <c r="AJ575" s="84" t="s">
        <v>45</v>
      </c>
      <c r="AK575" s="84">
        <v>0</v>
      </c>
      <c r="BB575" s="665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ht="27" customHeight="1" x14ac:dyDescent="0.25">
      <c r="A576" s="63" t="s">
        <v>938</v>
      </c>
      <c r="B576" s="63" t="s">
        <v>942</v>
      </c>
      <c r="C576" s="36">
        <v>4301060486</v>
      </c>
      <c r="D576" s="747">
        <v>4640242180137</v>
      </c>
      <c r="E576" s="747"/>
      <c r="F576" s="62">
        <v>1.3</v>
      </c>
      <c r="G576" s="37">
        <v>6</v>
      </c>
      <c r="H576" s="62">
        <v>7.8</v>
      </c>
      <c r="I576" s="62">
        <v>8.2349999999999994</v>
      </c>
      <c r="J576" s="37">
        <v>64</v>
      </c>
      <c r="K576" s="37" t="s">
        <v>112</v>
      </c>
      <c r="L576" s="37" t="s">
        <v>45</v>
      </c>
      <c r="M576" s="38" t="s">
        <v>115</v>
      </c>
      <c r="N576" s="38"/>
      <c r="O576" s="37">
        <v>40</v>
      </c>
      <c r="P576" s="1045" t="s">
        <v>943</v>
      </c>
      <c r="Q576" s="749"/>
      <c r="R576" s="749"/>
      <c r="S576" s="749"/>
      <c r="T576" s="750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66" t="s">
        <v>941</v>
      </c>
      <c r="AG576" s="78"/>
      <c r="AJ576" s="84" t="s">
        <v>45</v>
      </c>
      <c r="AK576" s="84">
        <v>0</v>
      </c>
      <c r="BB576" s="667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759"/>
      <c r="B577" s="759"/>
      <c r="C577" s="759"/>
      <c r="D577" s="759"/>
      <c r="E577" s="759"/>
      <c r="F577" s="759"/>
      <c r="G577" s="759"/>
      <c r="H577" s="759"/>
      <c r="I577" s="759"/>
      <c r="J577" s="759"/>
      <c r="K577" s="759"/>
      <c r="L577" s="759"/>
      <c r="M577" s="759"/>
      <c r="N577" s="759"/>
      <c r="O577" s="760"/>
      <c r="P577" s="756" t="s">
        <v>40</v>
      </c>
      <c r="Q577" s="757"/>
      <c r="R577" s="757"/>
      <c r="S577" s="757"/>
      <c r="T577" s="757"/>
      <c r="U577" s="757"/>
      <c r="V577" s="758"/>
      <c r="W577" s="42" t="s">
        <v>39</v>
      </c>
      <c r="X577" s="43">
        <f>IFERROR(X573/H573,"0")+IFERROR(X574/H574,"0")+IFERROR(X575/H575,"0")+IFERROR(X576/H576,"0")</f>
        <v>0</v>
      </c>
      <c r="Y577" s="43">
        <f>IFERROR(Y573/H573,"0")+IFERROR(Y574/H574,"0")+IFERROR(Y575/H575,"0")+IFERROR(Y576/H576,"0")</f>
        <v>0</v>
      </c>
      <c r="Z577" s="43">
        <f>IFERROR(IF(Z573="",0,Z573),"0")+IFERROR(IF(Z574="",0,Z574),"0")+IFERROR(IF(Z575="",0,Z575),"0")+IFERROR(IF(Z576="",0,Z576),"0")</f>
        <v>0</v>
      </c>
      <c r="AA577" s="67"/>
      <c r="AB577" s="67"/>
      <c r="AC577" s="67"/>
    </row>
    <row r="578" spans="1:68" x14ac:dyDescent="0.2">
      <c r="A578" s="759"/>
      <c r="B578" s="759"/>
      <c r="C578" s="759"/>
      <c r="D578" s="759"/>
      <c r="E578" s="759"/>
      <c r="F578" s="759"/>
      <c r="G578" s="759"/>
      <c r="H578" s="759"/>
      <c r="I578" s="759"/>
      <c r="J578" s="759"/>
      <c r="K578" s="759"/>
      <c r="L578" s="759"/>
      <c r="M578" s="759"/>
      <c r="N578" s="759"/>
      <c r="O578" s="760"/>
      <c r="P578" s="756" t="s">
        <v>40</v>
      </c>
      <c r="Q578" s="757"/>
      <c r="R578" s="757"/>
      <c r="S578" s="757"/>
      <c r="T578" s="757"/>
      <c r="U578" s="757"/>
      <c r="V578" s="758"/>
      <c r="W578" s="42" t="s">
        <v>0</v>
      </c>
      <c r="X578" s="43">
        <f>IFERROR(SUM(X573:X576),"0")</f>
        <v>0</v>
      </c>
      <c r="Y578" s="43">
        <f>IFERROR(SUM(Y573:Y576),"0")</f>
        <v>0</v>
      </c>
      <c r="Z578" s="42"/>
      <c r="AA578" s="67"/>
      <c r="AB578" s="67"/>
      <c r="AC578" s="67"/>
    </row>
    <row r="579" spans="1:68" ht="16.5" customHeight="1" x14ac:dyDescent="0.25">
      <c r="A579" s="745" t="s">
        <v>944</v>
      </c>
      <c r="B579" s="745"/>
      <c r="C579" s="745"/>
      <c r="D579" s="745"/>
      <c r="E579" s="745"/>
      <c r="F579" s="745"/>
      <c r="G579" s="745"/>
      <c r="H579" s="745"/>
      <c r="I579" s="745"/>
      <c r="J579" s="745"/>
      <c r="K579" s="745"/>
      <c r="L579" s="745"/>
      <c r="M579" s="745"/>
      <c r="N579" s="745"/>
      <c r="O579" s="745"/>
      <c r="P579" s="745"/>
      <c r="Q579" s="745"/>
      <c r="R579" s="745"/>
      <c r="S579" s="745"/>
      <c r="T579" s="745"/>
      <c r="U579" s="745"/>
      <c r="V579" s="745"/>
      <c r="W579" s="745"/>
      <c r="X579" s="745"/>
      <c r="Y579" s="745"/>
      <c r="Z579" s="745"/>
      <c r="AA579" s="65"/>
      <c r="AB579" s="65"/>
      <c r="AC579" s="79"/>
    </row>
    <row r="580" spans="1:68" ht="14.25" customHeight="1" x14ac:dyDescent="0.25">
      <c r="A580" s="746" t="s">
        <v>107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66"/>
      <c r="AB580" s="66"/>
      <c r="AC580" s="80"/>
    </row>
    <row r="581" spans="1:68" ht="27" customHeight="1" x14ac:dyDescent="0.25">
      <c r="A581" s="63" t="s">
        <v>945</v>
      </c>
      <c r="B581" s="63" t="s">
        <v>946</v>
      </c>
      <c r="C581" s="36">
        <v>4301011951</v>
      </c>
      <c r="D581" s="747">
        <v>4640242180045</v>
      </c>
      <c r="E581" s="747"/>
      <c r="F581" s="62">
        <v>1.5</v>
      </c>
      <c r="G581" s="37">
        <v>8</v>
      </c>
      <c r="H581" s="62">
        <v>12</v>
      </c>
      <c r="I581" s="62">
        <v>12.435</v>
      </c>
      <c r="J581" s="37">
        <v>64</v>
      </c>
      <c r="K581" s="37" t="s">
        <v>112</v>
      </c>
      <c r="L581" s="37" t="s">
        <v>45</v>
      </c>
      <c r="M581" s="38" t="s">
        <v>111</v>
      </c>
      <c r="N581" s="38"/>
      <c r="O581" s="37">
        <v>55</v>
      </c>
      <c r="P581" s="1046" t="s">
        <v>947</v>
      </c>
      <c r="Q581" s="749"/>
      <c r="R581" s="749"/>
      <c r="S581" s="749"/>
      <c r="T581" s="750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68" t="s">
        <v>948</v>
      </c>
      <c r="AG581" s="78"/>
      <c r="AJ581" s="84" t="s">
        <v>45</v>
      </c>
      <c r="AK581" s="84">
        <v>0</v>
      </c>
      <c r="BB581" s="669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x14ac:dyDescent="0.2">
      <c r="A582" s="759"/>
      <c r="B582" s="759"/>
      <c r="C582" s="759"/>
      <c r="D582" s="759"/>
      <c r="E582" s="759"/>
      <c r="F582" s="759"/>
      <c r="G582" s="759"/>
      <c r="H582" s="759"/>
      <c r="I582" s="759"/>
      <c r="J582" s="759"/>
      <c r="K582" s="759"/>
      <c r="L582" s="759"/>
      <c r="M582" s="759"/>
      <c r="N582" s="759"/>
      <c r="O582" s="760"/>
      <c r="P582" s="756" t="s">
        <v>40</v>
      </c>
      <c r="Q582" s="757"/>
      <c r="R582" s="757"/>
      <c r="S582" s="757"/>
      <c r="T582" s="757"/>
      <c r="U582" s="757"/>
      <c r="V582" s="758"/>
      <c r="W582" s="42" t="s">
        <v>39</v>
      </c>
      <c r="X582" s="43">
        <f>IFERROR(X581/H581,"0")</f>
        <v>0</v>
      </c>
      <c r="Y582" s="43">
        <f>IFERROR(Y581/H581,"0")</f>
        <v>0</v>
      </c>
      <c r="Z582" s="43">
        <f>IFERROR(IF(Z581="",0,Z581),"0")</f>
        <v>0</v>
      </c>
      <c r="AA582" s="67"/>
      <c r="AB582" s="67"/>
      <c r="AC582" s="67"/>
    </row>
    <row r="583" spans="1:68" x14ac:dyDescent="0.2">
      <c r="A583" s="759"/>
      <c r="B583" s="759"/>
      <c r="C583" s="759"/>
      <c r="D583" s="759"/>
      <c r="E583" s="759"/>
      <c r="F583" s="759"/>
      <c r="G583" s="759"/>
      <c r="H583" s="759"/>
      <c r="I583" s="759"/>
      <c r="J583" s="759"/>
      <c r="K583" s="759"/>
      <c r="L583" s="759"/>
      <c r="M583" s="759"/>
      <c r="N583" s="759"/>
      <c r="O583" s="760"/>
      <c r="P583" s="756" t="s">
        <v>40</v>
      </c>
      <c r="Q583" s="757"/>
      <c r="R583" s="757"/>
      <c r="S583" s="757"/>
      <c r="T583" s="757"/>
      <c r="U583" s="757"/>
      <c r="V583" s="758"/>
      <c r="W583" s="42" t="s">
        <v>0</v>
      </c>
      <c r="X583" s="43">
        <f>IFERROR(SUM(X581:X581),"0")</f>
        <v>0</v>
      </c>
      <c r="Y583" s="43">
        <f>IFERROR(SUM(Y581:Y581),"0")</f>
        <v>0</v>
      </c>
      <c r="Z583" s="42"/>
      <c r="AA583" s="67"/>
      <c r="AB583" s="67"/>
      <c r="AC583" s="67"/>
    </row>
    <row r="584" spans="1:68" ht="14.25" customHeight="1" x14ac:dyDescent="0.25">
      <c r="A584" s="746" t="s">
        <v>143</v>
      </c>
      <c r="B584" s="746"/>
      <c r="C584" s="746"/>
      <c r="D584" s="746"/>
      <c r="E584" s="746"/>
      <c r="F584" s="746"/>
      <c r="G584" s="746"/>
      <c r="H584" s="746"/>
      <c r="I584" s="746"/>
      <c r="J584" s="746"/>
      <c r="K584" s="746"/>
      <c r="L584" s="746"/>
      <c r="M584" s="746"/>
      <c r="N584" s="746"/>
      <c r="O584" s="746"/>
      <c r="P584" s="746"/>
      <c r="Q584" s="746"/>
      <c r="R584" s="746"/>
      <c r="S584" s="746"/>
      <c r="T584" s="746"/>
      <c r="U584" s="746"/>
      <c r="V584" s="746"/>
      <c r="W584" s="746"/>
      <c r="X584" s="746"/>
      <c r="Y584" s="746"/>
      <c r="Z584" s="746"/>
      <c r="AA584" s="66"/>
      <c r="AB584" s="66"/>
      <c r="AC584" s="80"/>
    </row>
    <row r="585" spans="1:68" ht="27" customHeight="1" x14ac:dyDescent="0.25">
      <c r="A585" s="63" t="s">
        <v>949</v>
      </c>
      <c r="B585" s="63" t="s">
        <v>950</v>
      </c>
      <c r="C585" s="36">
        <v>4301020314</v>
      </c>
      <c r="D585" s="747">
        <v>4640242180090</v>
      </c>
      <c r="E585" s="747"/>
      <c r="F585" s="62">
        <v>1.5</v>
      </c>
      <c r="G585" s="37">
        <v>8</v>
      </c>
      <c r="H585" s="62">
        <v>12</v>
      </c>
      <c r="I585" s="62">
        <v>12.435</v>
      </c>
      <c r="J585" s="37">
        <v>64</v>
      </c>
      <c r="K585" s="37" t="s">
        <v>112</v>
      </c>
      <c r="L585" s="37" t="s">
        <v>45</v>
      </c>
      <c r="M585" s="38" t="s">
        <v>111</v>
      </c>
      <c r="N585" s="38"/>
      <c r="O585" s="37">
        <v>50</v>
      </c>
      <c r="P585" s="1048" t="s">
        <v>951</v>
      </c>
      <c r="Q585" s="749"/>
      <c r="R585" s="749"/>
      <c r="S585" s="749"/>
      <c r="T585" s="750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IFERROR(IF(Y585=0,"",ROUNDUP(Y585/H585,0)*0.01898),"")</f>
        <v/>
      </c>
      <c r="AA585" s="68" t="s">
        <v>45</v>
      </c>
      <c r="AB585" s="69" t="s">
        <v>45</v>
      </c>
      <c r="AC585" s="670" t="s">
        <v>952</v>
      </c>
      <c r="AG585" s="78"/>
      <c r="AJ585" s="84" t="s">
        <v>45</v>
      </c>
      <c r="AK585" s="84">
        <v>0</v>
      </c>
      <c r="BB585" s="671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x14ac:dyDescent="0.2">
      <c r="A586" s="759"/>
      <c r="B586" s="759"/>
      <c r="C586" s="759"/>
      <c r="D586" s="759"/>
      <c r="E586" s="759"/>
      <c r="F586" s="759"/>
      <c r="G586" s="759"/>
      <c r="H586" s="759"/>
      <c r="I586" s="759"/>
      <c r="J586" s="759"/>
      <c r="K586" s="759"/>
      <c r="L586" s="759"/>
      <c r="M586" s="759"/>
      <c r="N586" s="759"/>
      <c r="O586" s="760"/>
      <c r="P586" s="756" t="s">
        <v>40</v>
      </c>
      <c r="Q586" s="757"/>
      <c r="R586" s="757"/>
      <c r="S586" s="757"/>
      <c r="T586" s="757"/>
      <c r="U586" s="757"/>
      <c r="V586" s="758"/>
      <c r="W586" s="42" t="s">
        <v>39</v>
      </c>
      <c r="X586" s="43">
        <f>IFERROR(X585/H585,"0")</f>
        <v>0</v>
      </c>
      <c r="Y586" s="43">
        <f>IFERROR(Y585/H585,"0")</f>
        <v>0</v>
      </c>
      <c r="Z586" s="43">
        <f>IFERROR(IF(Z585="",0,Z585),"0")</f>
        <v>0</v>
      </c>
      <c r="AA586" s="67"/>
      <c r="AB586" s="67"/>
      <c r="AC586" s="67"/>
    </row>
    <row r="587" spans="1:68" x14ac:dyDescent="0.2">
      <c r="A587" s="759"/>
      <c r="B587" s="759"/>
      <c r="C587" s="759"/>
      <c r="D587" s="759"/>
      <c r="E587" s="759"/>
      <c r="F587" s="759"/>
      <c r="G587" s="759"/>
      <c r="H587" s="759"/>
      <c r="I587" s="759"/>
      <c r="J587" s="759"/>
      <c r="K587" s="759"/>
      <c r="L587" s="759"/>
      <c r="M587" s="759"/>
      <c r="N587" s="759"/>
      <c r="O587" s="760"/>
      <c r="P587" s="756" t="s">
        <v>40</v>
      </c>
      <c r="Q587" s="757"/>
      <c r="R587" s="757"/>
      <c r="S587" s="757"/>
      <c r="T587" s="757"/>
      <c r="U587" s="757"/>
      <c r="V587" s="758"/>
      <c r="W587" s="42" t="s">
        <v>0</v>
      </c>
      <c r="X587" s="43">
        <f>IFERROR(SUM(X585:X585),"0")</f>
        <v>0</v>
      </c>
      <c r="Y587" s="43">
        <f>IFERROR(SUM(Y585:Y585),"0")</f>
        <v>0</v>
      </c>
      <c r="Z587" s="42"/>
      <c r="AA587" s="67"/>
      <c r="AB587" s="67"/>
      <c r="AC587" s="67"/>
    </row>
    <row r="588" spans="1:68" ht="14.25" customHeight="1" x14ac:dyDescent="0.25">
      <c r="A588" s="746" t="s">
        <v>154</v>
      </c>
      <c r="B588" s="746"/>
      <c r="C588" s="746"/>
      <c r="D588" s="746"/>
      <c r="E588" s="746"/>
      <c r="F588" s="746"/>
      <c r="G588" s="746"/>
      <c r="H588" s="746"/>
      <c r="I588" s="746"/>
      <c r="J588" s="746"/>
      <c r="K588" s="746"/>
      <c r="L588" s="746"/>
      <c r="M588" s="746"/>
      <c r="N588" s="746"/>
      <c r="O588" s="746"/>
      <c r="P588" s="746"/>
      <c r="Q588" s="746"/>
      <c r="R588" s="746"/>
      <c r="S588" s="746"/>
      <c r="T588" s="746"/>
      <c r="U588" s="746"/>
      <c r="V588" s="746"/>
      <c r="W588" s="746"/>
      <c r="X588" s="746"/>
      <c r="Y588" s="746"/>
      <c r="Z588" s="746"/>
      <c r="AA588" s="66"/>
      <c r="AB588" s="66"/>
      <c r="AC588" s="80"/>
    </row>
    <row r="589" spans="1:68" ht="27" customHeight="1" x14ac:dyDescent="0.25">
      <c r="A589" s="63" t="s">
        <v>953</v>
      </c>
      <c r="B589" s="63" t="s">
        <v>954</v>
      </c>
      <c r="C589" s="36">
        <v>4301031321</v>
      </c>
      <c r="D589" s="747">
        <v>4640242180076</v>
      </c>
      <c r="E589" s="747"/>
      <c r="F589" s="62">
        <v>0.7</v>
      </c>
      <c r="G589" s="37">
        <v>6</v>
      </c>
      <c r="H589" s="62">
        <v>4.2</v>
      </c>
      <c r="I589" s="62">
        <v>4.41</v>
      </c>
      <c r="J589" s="37">
        <v>132</v>
      </c>
      <c r="K589" s="37" t="s">
        <v>116</v>
      </c>
      <c r="L589" s="37" t="s">
        <v>45</v>
      </c>
      <c r="M589" s="38" t="s">
        <v>80</v>
      </c>
      <c r="N589" s="38"/>
      <c r="O589" s="37">
        <v>40</v>
      </c>
      <c r="P589" s="1049" t="s">
        <v>955</v>
      </c>
      <c r="Q589" s="749"/>
      <c r="R589" s="749"/>
      <c r="S589" s="749"/>
      <c r="T589" s="750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672" t="s">
        <v>956</v>
      </c>
      <c r="AG589" s="78"/>
      <c r="AJ589" s="84" t="s">
        <v>45</v>
      </c>
      <c r="AK589" s="84">
        <v>0</v>
      </c>
      <c r="BB589" s="67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59"/>
      <c r="B590" s="759"/>
      <c r="C590" s="759"/>
      <c r="D590" s="759"/>
      <c r="E590" s="759"/>
      <c r="F590" s="759"/>
      <c r="G590" s="759"/>
      <c r="H590" s="759"/>
      <c r="I590" s="759"/>
      <c r="J590" s="759"/>
      <c r="K590" s="759"/>
      <c r="L590" s="759"/>
      <c r="M590" s="759"/>
      <c r="N590" s="759"/>
      <c r="O590" s="760"/>
      <c r="P590" s="756" t="s">
        <v>40</v>
      </c>
      <c r="Q590" s="757"/>
      <c r="R590" s="757"/>
      <c r="S590" s="757"/>
      <c r="T590" s="757"/>
      <c r="U590" s="757"/>
      <c r="V590" s="758"/>
      <c r="W590" s="42" t="s">
        <v>39</v>
      </c>
      <c r="X590" s="43">
        <f>IFERROR(X589/H589,"0")</f>
        <v>0</v>
      </c>
      <c r="Y590" s="43">
        <f>IFERROR(Y589/H589,"0")</f>
        <v>0</v>
      </c>
      <c r="Z590" s="43">
        <f>IFERROR(IF(Z589="",0,Z589),"0")</f>
        <v>0</v>
      </c>
      <c r="AA590" s="67"/>
      <c r="AB590" s="67"/>
      <c r="AC590" s="67"/>
    </row>
    <row r="591" spans="1:68" x14ac:dyDescent="0.2">
      <c r="A591" s="759"/>
      <c r="B591" s="759"/>
      <c r="C591" s="759"/>
      <c r="D591" s="759"/>
      <c r="E591" s="759"/>
      <c r="F591" s="759"/>
      <c r="G591" s="759"/>
      <c r="H591" s="759"/>
      <c r="I591" s="759"/>
      <c r="J591" s="759"/>
      <c r="K591" s="759"/>
      <c r="L591" s="759"/>
      <c r="M591" s="759"/>
      <c r="N591" s="759"/>
      <c r="O591" s="760"/>
      <c r="P591" s="756" t="s">
        <v>40</v>
      </c>
      <c r="Q591" s="757"/>
      <c r="R591" s="757"/>
      <c r="S591" s="757"/>
      <c r="T591" s="757"/>
      <c r="U591" s="757"/>
      <c r="V591" s="758"/>
      <c r="W591" s="42" t="s">
        <v>0</v>
      </c>
      <c r="X591" s="43">
        <f>IFERROR(SUM(X589:X589),"0")</f>
        <v>0</v>
      </c>
      <c r="Y591" s="43">
        <f>IFERROR(SUM(Y589:Y589),"0")</f>
        <v>0</v>
      </c>
      <c r="Z591" s="42"/>
      <c r="AA591" s="67"/>
      <c r="AB591" s="67"/>
      <c r="AC591" s="67"/>
    </row>
    <row r="592" spans="1:68" ht="14.25" customHeight="1" x14ac:dyDescent="0.25">
      <c r="A592" s="746" t="s">
        <v>76</v>
      </c>
      <c r="B592" s="746"/>
      <c r="C592" s="746"/>
      <c r="D592" s="746"/>
      <c r="E592" s="746"/>
      <c r="F592" s="746"/>
      <c r="G592" s="746"/>
      <c r="H592" s="746"/>
      <c r="I592" s="746"/>
      <c r="J592" s="746"/>
      <c r="K592" s="746"/>
      <c r="L592" s="746"/>
      <c r="M592" s="746"/>
      <c r="N592" s="746"/>
      <c r="O592" s="746"/>
      <c r="P592" s="746"/>
      <c r="Q592" s="746"/>
      <c r="R592" s="746"/>
      <c r="S592" s="746"/>
      <c r="T592" s="746"/>
      <c r="U592" s="746"/>
      <c r="V592" s="746"/>
      <c r="W592" s="746"/>
      <c r="X592" s="746"/>
      <c r="Y592" s="746"/>
      <c r="Z592" s="746"/>
      <c r="AA592" s="66"/>
      <c r="AB592" s="66"/>
      <c r="AC592" s="80"/>
    </row>
    <row r="593" spans="1:68" ht="27" customHeight="1" x14ac:dyDescent="0.25">
      <c r="A593" s="63" t="s">
        <v>957</v>
      </c>
      <c r="B593" s="63" t="s">
        <v>958</v>
      </c>
      <c r="C593" s="36">
        <v>4301051914</v>
      </c>
      <c r="D593" s="747">
        <v>4640242180113</v>
      </c>
      <c r="E593" s="747"/>
      <c r="F593" s="62">
        <v>1.5</v>
      </c>
      <c r="G593" s="37">
        <v>6</v>
      </c>
      <c r="H593" s="62">
        <v>9</v>
      </c>
      <c r="I593" s="62">
        <v>9.4350000000000005</v>
      </c>
      <c r="J593" s="37">
        <v>64</v>
      </c>
      <c r="K593" s="37" t="s">
        <v>112</v>
      </c>
      <c r="L593" s="37" t="s">
        <v>45</v>
      </c>
      <c r="M593" s="38" t="s">
        <v>140</v>
      </c>
      <c r="N593" s="38"/>
      <c r="O593" s="37">
        <v>45</v>
      </c>
      <c r="P593" s="1050" t="s">
        <v>959</v>
      </c>
      <c r="Q593" s="749"/>
      <c r="R593" s="749"/>
      <c r="S593" s="749"/>
      <c r="T593" s="750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IFERROR(IF(Y593=0,"",ROUNDUP(Y593/H593,0)*0.01898),"")</f>
        <v/>
      </c>
      <c r="AA593" s="68" t="s">
        <v>45</v>
      </c>
      <c r="AB593" s="69" t="s">
        <v>45</v>
      </c>
      <c r="AC593" s="674" t="s">
        <v>960</v>
      </c>
      <c r="AG593" s="78"/>
      <c r="AJ593" s="84" t="s">
        <v>45</v>
      </c>
      <c r="AK593" s="84">
        <v>0</v>
      </c>
      <c r="BB593" s="67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x14ac:dyDescent="0.2">
      <c r="A594" s="759"/>
      <c r="B594" s="759"/>
      <c r="C594" s="759"/>
      <c r="D594" s="759"/>
      <c r="E594" s="759"/>
      <c r="F594" s="759"/>
      <c r="G594" s="759"/>
      <c r="H594" s="759"/>
      <c r="I594" s="759"/>
      <c r="J594" s="759"/>
      <c r="K594" s="759"/>
      <c r="L594" s="759"/>
      <c r="M594" s="759"/>
      <c r="N594" s="759"/>
      <c r="O594" s="760"/>
      <c r="P594" s="756" t="s">
        <v>40</v>
      </c>
      <c r="Q594" s="757"/>
      <c r="R594" s="757"/>
      <c r="S594" s="757"/>
      <c r="T594" s="757"/>
      <c r="U594" s="757"/>
      <c r="V594" s="758"/>
      <c r="W594" s="42" t="s">
        <v>39</v>
      </c>
      <c r="X594" s="43">
        <f>IFERROR(X593/H593,"0")</f>
        <v>0</v>
      </c>
      <c r="Y594" s="43">
        <f>IFERROR(Y593/H593,"0")</f>
        <v>0</v>
      </c>
      <c r="Z594" s="43">
        <f>IFERROR(IF(Z593="",0,Z593),"0")</f>
        <v>0</v>
      </c>
      <c r="AA594" s="67"/>
      <c r="AB594" s="67"/>
      <c r="AC594" s="67"/>
    </row>
    <row r="595" spans="1:68" x14ac:dyDescent="0.2">
      <c r="A595" s="759"/>
      <c r="B595" s="759"/>
      <c r="C595" s="759"/>
      <c r="D595" s="759"/>
      <c r="E595" s="759"/>
      <c r="F595" s="759"/>
      <c r="G595" s="759"/>
      <c r="H595" s="759"/>
      <c r="I595" s="759"/>
      <c r="J595" s="759"/>
      <c r="K595" s="759"/>
      <c r="L595" s="759"/>
      <c r="M595" s="759"/>
      <c r="N595" s="759"/>
      <c r="O595" s="760"/>
      <c r="P595" s="756" t="s">
        <v>40</v>
      </c>
      <c r="Q595" s="757"/>
      <c r="R595" s="757"/>
      <c r="S595" s="757"/>
      <c r="T595" s="757"/>
      <c r="U595" s="757"/>
      <c r="V595" s="758"/>
      <c r="W595" s="42" t="s">
        <v>0</v>
      </c>
      <c r="X595" s="43">
        <f>IFERROR(SUM(X593:X593),"0")</f>
        <v>0</v>
      </c>
      <c r="Y595" s="43">
        <f>IFERROR(SUM(Y593:Y593),"0")</f>
        <v>0</v>
      </c>
      <c r="Z595" s="42"/>
      <c r="AA595" s="67"/>
      <c r="AB595" s="67"/>
      <c r="AC595" s="67"/>
    </row>
    <row r="596" spans="1:68" ht="15" customHeight="1" x14ac:dyDescent="0.2">
      <c r="A596" s="759"/>
      <c r="B596" s="759"/>
      <c r="C596" s="759"/>
      <c r="D596" s="759"/>
      <c r="E596" s="759"/>
      <c r="F596" s="759"/>
      <c r="G596" s="759"/>
      <c r="H596" s="759"/>
      <c r="I596" s="759"/>
      <c r="J596" s="759"/>
      <c r="K596" s="759"/>
      <c r="L596" s="759"/>
      <c r="M596" s="759"/>
      <c r="N596" s="759"/>
      <c r="O596" s="1054"/>
      <c r="P596" s="1051" t="s">
        <v>33</v>
      </c>
      <c r="Q596" s="1052"/>
      <c r="R596" s="1052"/>
      <c r="S596" s="1052"/>
      <c r="T596" s="1052"/>
      <c r="U596" s="1052"/>
      <c r="V596" s="1053"/>
      <c r="W596" s="42" t="s">
        <v>0</v>
      </c>
      <c r="X596" s="43">
        <f>IFERROR(X29+X33+X42+X46+X56+X63+X69+X78+X84+X91+X103+X111+X117+X127+X132+X138+X143+X148+X153+X159+X163+X169+X181+X187+X191+X197+X202+X213+X225+X230+X242+X247+X251+X259+X269+X274+X282+X291+X296+X300+X304+X309+X314+X319+X324+X334+X341+X349+X355+X362+X368+X373+X379+X394+X399+X404+X408+X417+X421+X428+X432+X449+X454+X460+X467+X473+X478+X482+X503+X510+X524+X530+X534+X545+X553+X563+X571+X578+X583+X587+X591+X595,"0")</f>
        <v>0</v>
      </c>
      <c r="Y596" s="43">
        <f>IFERROR(Y29+Y33+Y42+Y46+Y56+Y63+Y69+Y78+Y84+Y91+Y103+Y111+Y117+Y127+Y132+Y138+Y143+Y148+Y153+Y159+Y163+Y169+Y181+Y187+Y191+Y197+Y202+Y213+Y225+Y230+Y242+Y247+Y251+Y259+Y269+Y274+Y282+Y291+Y296+Y300+Y304+Y309+Y314+Y319+Y324+Y334+Y341+Y349+Y355+Y362+Y368+Y373+Y379+Y394+Y399+Y404+Y408+Y417+Y421+Y428+Y432+Y449+Y454+Y460+Y467+Y473+Y478+Y482+Y503+Y510+Y524+Y530+Y534+Y545+Y553+Y563+Y571+Y578+Y583+Y587+Y591+Y595,"0")</f>
        <v>0</v>
      </c>
      <c r="Z596" s="42"/>
      <c r="AA596" s="67"/>
      <c r="AB596" s="67"/>
      <c r="AC596" s="67"/>
    </row>
    <row r="597" spans="1:68" x14ac:dyDescent="0.2">
      <c r="A597" s="759"/>
      <c r="B597" s="759"/>
      <c r="C597" s="759"/>
      <c r="D597" s="759"/>
      <c r="E597" s="759"/>
      <c r="F597" s="759"/>
      <c r="G597" s="759"/>
      <c r="H597" s="759"/>
      <c r="I597" s="759"/>
      <c r="J597" s="759"/>
      <c r="K597" s="759"/>
      <c r="L597" s="759"/>
      <c r="M597" s="759"/>
      <c r="N597" s="759"/>
      <c r="O597" s="1054"/>
      <c r="P597" s="1051" t="s">
        <v>34</v>
      </c>
      <c r="Q597" s="1052"/>
      <c r="R597" s="1052"/>
      <c r="S597" s="1052"/>
      <c r="T597" s="1052"/>
      <c r="U597" s="1052"/>
      <c r="V597" s="1053"/>
      <c r="W597" s="42" t="s">
        <v>0</v>
      </c>
      <c r="X597" s="43">
        <f>IFERROR(SUM(BM22:BM593),"0")</f>
        <v>0</v>
      </c>
      <c r="Y597" s="43">
        <f>IFERROR(SUM(BN22:BN593),"0")</f>
        <v>0</v>
      </c>
      <c r="Z597" s="42"/>
      <c r="AA597" s="67"/>
      <c r="AB597" s="67"/>
      <c r="AC597" s="67"/>
    </row>
    <row r="598" spans="1:68" x14ac:dyDescent="0.2">
      <c r="A598" s="759"/>
      <c r="B598" s="759"/>
      <c r="C598" s="759"/>
      <c r="D598" s="759"/>
      <c r="E598" s="759"/>
      <c r="F598" s="759"/>
      <c r="G598" s="759"/>
      <c r="H598" s="759"/>
      <c r="I598" s="759"/>
      <c r="J598" s="759"/>
      <c r="K598" s="759"/>
      <c r="L598" s="759"/>
      <c r="M598" s="759"/>
      <c r="N598" s="759"/>
      <c r="O598" s="1054"/>
      <c r="P598" s="1051" t="s">
        <v>35</v>
      </c>
      <c r="Q598" s="1052"/>
      <c r="R598" s="1052"/>
      <c r="S598" s="1052"/>
      <c r="T598" s="1052"/>
      <c r="U598" s="1052"/>
      <c r="V598" s="1053"/>
      <c r="W598" s="42" t="s">
        <v>20</v>
      </c>
      <c r="X598" s="44">
        <f>ROUNDUP(SUM(BO22:BO593),0)</f>
        <v>0</v>
      </c>
      <c r="Y598" s="44">
        <f>ROUNDUP(SUM(BP22:BP593),0)</f>
        <v>0</v>
      </c>
      <c r="Z598" s="42"/>
      <c r="AA598" s="67"/>
      <c r="AB598" s="67"/>
      <c r="AC598" s="67"/>
    </row>
    <row r="599" spans="1:68" x14ac:dyDescent="0.2">
      <c r="A599" s="759"/>
      <c r="B599" s="759"/>
      <c r="C599" s="759"/>
      <c r="D599" s="759"/>
      <c r="E599" s="759"/>
      <c r="F599" s="759"/>
      <c r="G599" s="759"/>
      <c r="H599" s="759"/>
      <c r="I599" s="759"/>
      <c r="J599" s="759"/>
      <c r="K599" s="759"/>
      <c r="L599" s="759"/>
      <c r="M599" s="759"/>
      <c r="N599" s="759"/>
      <c r="O599" s="1054"/>
      <c r="P599" s="1051" t="s">
        <v>36</v>
      </c>
      <c r="Q599" s="1052"/>
      <c r="R599" s="1052"/>
      <c r="S599" s="1052"/>
      <c r="T599" s="1052"/>
      <c r="U599" s="1052"/>
      <c r="V599" s="1053"/>
      <c r="W599" s="42" t="s">
        <v>0</v>
      </c>
      <c r="X599" s="43">
        <f>GrossWeightTotal+PalletQtyTotal*25</f>
        <v>0</v>
      </c>
      <c r="Y599" s="43">
        <f>GrossWeightTotalR+PalletQtyTotalR*25</f>
        <v>0</v>
      </c>
      <c r="Z599" s="42"/>
      <c r="AA599" s="67"/>
      <c r="AB599" s="67"/>
      <c r="AC599" s="67"/>
    </row>
    <row r="600" spans="1:68" x14ac:dyDescent="0.2">
      <c r="A600" s="759"/>
      <c r="B600" s="759"/>
      <c r="C600" s="759"/>
      <c r="D600" s="759"/>
      <c r="E600" s="759"/>
      <c r="F600" s="759"/>
      <c r="G600" s="759"/>
      <c r="H600" s="759"/>
      <c r="I600" s="759"/>
      <c r="J600" s="759"/>
      <c r="K600" s="759"/>
      <c r="L600" s="759"/>
      <c r="M600" s="759"/>
      <c r="N600" s="759"/>
      <c r="O600" s="1054"/>
      <c r="P600" s="1051" t="s">
        <v>37</v>
      </c>
      <c r="Q600" s="1052"/>
      <c r="R600" s="1052"/>
      <c r="S600" s="1052"/>
      <c r="T600" s="1052"/>
      <c r="U600" s="1052"/>
      <c r="V600" s="1053"/>
      <c r="W600" s="42" t="s">
        <v>20</v>
      </c>
      <c r="X600" s="43">
        <f>IFERROR(X28+X32+X41+X45+X55+X62+X68+X77+X83+X90+X102+X110+X116+X126+X131+X137+X142+X147+X152+X158+X162+X168+X180+X186+X190+X196+X201+X212+X224+X229+X241+X246+X250+X258+X268+X273+X281+X290+X295+X299+X303+X308+X313+X318+X323+X333+X340+X348+X354+X361+X367+X372+X378+X393+X398+X403+X407+X416+X420+X427+X431+X448+X453+X459+X466+X472+X477+X481+X502+X509+X523+X529+X533+X544+X552+X562+X570+X577+X582+X586+X590+X594,"0")</f>
        <v>0</v>
      </c>
      <c r="Y600" s="43">
        <f>IFERROR(Y28+Y32+Y41+Y45+Y55+Y62+Y68+Y77+Y83+Y90+Y102+Y110+Y116+Y126+Y131+Y137+Y142+Y147+Y152+Y158+Y162+Y168+Y180+Y186+Y190+Y196+Y201+Y212+Y224+Y229+Y241+Y246+Y250+Y258+Y268+Y273+Y281+Y290+Y295+Y299+Y303+Y308+Y313+Y318+Y323+Y333+Y340+Y348+Y354+Y361+Y367+Y372+Y378+Y393+Y398+Y403+Y407+Y416+Y420+Y427+Y431+Y448+Y453+Y459+Y466+Y472+Y477+Y481+Y502+Y509+Y523+Y529+Y533+Y544+Y552+Y562+Y570+Y577+Y582+Y586+Y590+Y594,"0")</f>
        <v>0</v>
      </c>
      <c r="Z600" s="42"/>
      <c r="AA600" s="67"/>
      <c r="AB600" s="67"/>
      <c r="AC600" s="67"/>
    </row>
    <row r="601" spans="1:68" ht="14.25" x14ac:dyDescent="0.2">
      <c r="A601" s="759"/>
      <c r="B601" s="759"/>
      <c r="C601" s="759"/>
      <c r="D601" s="759"/>
      <c r="E601" s="759"/>
      <c r="F601" s="759"/>
      <c r="G601" s="759"/>
      <c r="H601" s="759"/>
      <c r="I601" s="759"/>
      <c r="J601" s="759"/>
      <c r="K601" s="759"/>
      <c r="L601" s="759"/>
      <c r="M601" s="759"/>
      <c r="N601" s="759"/>
      <c r="O601" s="1054"/>
      <c r="P601" s="1051" t="s">
        <v>38</v>
      </c>
      <c r="Q601" s="1052"/>
      <c r="R601" s="1052"/>
      <c r="S601" s="1052"/>
      <c r="T601" s="1052"/>
      <c r="U601" s="1052"/>
      <c r="V601" s="1053"/>
      <c r="W601" s="45" t="s">
        <v>51</v>
      </c>
      <c r="X601" s="42"/>
      <c r="Y601" s="42"/>
      <c r="Z601" s="42">
        <f>IFERROR(Z28+Z32+Z41+Z45+Z55+Z62+Z68+Z77+Z83+Z90+Z102+Z110+Z116+Z126+Z131+Z137+Z142+Z147+Z152+Z158+Z162+Z168+Z180+Z186+Z190+Z196+Z201+Z212+Z224+Z229+Z241+Z246+Z250+Z258+Z268+Z273+Z281+Z290+Z295+Z299+Z303+Z308+Z313+Z318+Z323+Z333+Z340+Z348+Z354+Z361+Z367+Z372+Z378+Z393+Z398+Z403+Z407+Z416+Z420+Z427+Z431+Z448+Z453+Z459+Z466+Z472+Z477+Z481+Z502+Z509+Z523+Z529+Z533+Z544+Z552+Z562+Z570+Z577+Z582+Z586+Z590+Z594,"0")</f>
        <v>0</v>
      </c>
      <c r="AA601" s="67"/>
      <c r="AB601" s="67"/>
      <c r="AC601" s="67"/>
    </row>
    <row r="602" spans="1:68" ht="13.5" thickBot="1" x14ac:dyDescent="0.25"/>
    <row r="603" spans="1:68" ht="27" thickTop="1" thickBot="1" x14ac:dyDescent="0.25">
      <c r="A603" s="46" t="s">
        <v>9</v>
      </c>
      <c r="B603" s="85" t="s">
        <v>75</v>
      </c>
      <c r="C603" s="1047" t="s">
        <v>105</v>
      </c>
      <c r="D603" s="1047" t="s">
        <v>105</v>
      </c>
      <c r="E603" s="1047" t="s">
        <v>105</v>
      </c>
      <c r="F603" s="1047" t="s">
        <v>105</v>
      </c>
      <c r="G603" s="1047" t="s">
        <v>105</v>
      </c>
      <c r="H603" s="1047" t="s">
        <v>105</v>
      </c>
      <c r="I603" s="1047" t="s">
        <v>289</v>
      </c>
      <c r="J603" s="1047" t="s">
        <v>289</v>
      </c>
      <c r="K603" s="1047" t="s">
        <v>289</v>
      </c>
      <c r="L603" s="1047" t="s">
        <v>289</v>
      </c>
      <c r="M603" s="1047" t="s">
        <v>289</v>
      </c>
      <c r="N603" s="1055"/>
      <c r="O603" s="1047" t="s">
        <v>289</v>
      </c>
      <c r="P603" s="1047" t="s">
        <v>289</v>
      </c>
      <c r="Q603" s="1047" t="s">
        <v>289</v>
      </c>
      <c r="R603" s="1047" t="s">
        <v>289</v>
      </c>
      <c r="S603" s="1047" t="s">
        <v>289</v>
      </c>
      <c r="T603" s="1047" t="s">
        <v>289</v>
      </c>
      <c r="U603" s="1047" t="s">
        <v>289</v>
      </c>
      <c r="V603" s="1047" t="s">
        <v>289</v>
      </c>
      <c r="W603" s="1047" t="s">
        <v>607</v>
      </c>
      <c r="X603" s="1047" t="s">
        <v>607</v>
      </c>
      <c r="Y603" s="1047" t="s">
        <v>679</v>
      </c>
      <c r="Z603" s="1047" t="s">
        <v>679</v>
      </c>
      <c r="AA603" s="1047" t="s">
        <v>679</v>
      </c>
      <c r="AB603" s="1047" t="s">
        <v>679</v>
      </c>
      <c r="AC603" s="85" t="s">
        <v>754</v>
      </c>
      <c r="AD603" s="1047" t="s">
        <v>851</v>
      </c>
      <c r="AE603" s="1047" t="s">
        <v>851</v>
      </c>
      <c r="AF603" s="1"/>
    </row>
    <row r="604" spans="1:68" ht="14.25" customHeight="1" thickTop="1" x14ac:dyDescent="0.2">
      <c r="A604" s="1056" t="s">
        <v>10</v>
      </c>
      <c r="B604" s="1047" t="s">
        <v>75</v>
      </c>
      <c r="C604" s="1047" t="s">
        <v>106</v>
      </c>
      <c r="D604" s="1047" t="s">
        <v>125</v>
      </c>
      <c r="E604" s="1047" t="s">
        <v>188</v>
      </c>
      <c r="F604" s="1047" t="s">
        <v>219</v>
      </c>
      <c r="G604" s="1047" t="s">
        <v>262</v>
      </c>
      <c r="H604" s="1047" t="s">
        <v>105</v>
      </c>
      <c r="I604" s="1047" t="s">
        <v>290</v>
      </c>
      <c r="J604" s="1047" t="s">
        <v>336</v>
      </c>
      <c r="K604" s="1047" t="s">
        <v>397</v>
      </c>
      <c r="L604" s="1047" t="s">
        <v>444</v>
      </c>
      <c r="M604" s="1047" t="s">
        <v>462</v>
      </c>
      <c r="N604" s="1"/>
      <c r="O604" s="1047" t="s">
        <v>466</v>
      </c>
      <c r="P604" s="1047" t="s">
        <v>479</v>
      </c>
      <c r="Q604" s="1047" t="s">
        <v>493</v>
      </c>
      <c r="R604" s="1047" t="s">
        <v>503</v>
      </c>
      <c r="S604" s="1047" t="s">
        <v>507</v>
      </c>
      <c r="T604" s="1047" t="s">
        <v>515</v>
      </c>
      <c r="U604" s="1047" t="s">
        <v>520</v>
      </c>
      <c r="V604" s="1047" t="s">
        <v>594</v>
      </c>
      <c r="W604" s="1047" t="s">
        <v>608</v>
      </c>
      <c r="X604" s="1047" t="s">
        <v>649</v>
      </c>
      <c r="Y604" s="1047" t="s">
        <v>680</v>
      </c>
      <c r="Z604" s="1047" t="s">
        <v>719</v>
      </c>
      <c r="AA604" s="1047" t="s">
        <v>739</v>
      </c>
      <c r="AB604" s="1047" t="s">
        <v>747</v>
      </c>
      <c r="AC604" s="1047" t="s">
        <v>754</v>
      </c>
      <c r="AD604" s="1047" t="s">
        <v>851</v>
      </c>
      <c r="AE604" s="1047" t="s">
        <v>944</v>
      </c>
      <c r="AF604" s="1"/>
    </row>
    <row r="605" spans="1:68" ht="13.5" thickBot="1" x14ac:dyDescent="0.25">
      <c r="A605" s="1057"/>
      <c r="B605" s="1047"/>
      <c r="C605" s="1047"/>
      <c r="D605" s="1047"/>
      <c r="E605" s="1047"/>
      <c r="F605" s="1047"/>
      <c r="G605" s="1047"/>
      <c r="H605" s="1047"/>
      <c r="I605" s="1047"/>
      <c r="J605" s="1047"/>
      <c r="K605" s="1047"/>
      <c r="L605" s="1047"/>
      <c r="M605" s="1047"/>
      <c r="N605" s="1"/>
      <c r="O605" s="1047"/>
      <c r="P605" s="1047"/>
      <c r="Q605" s="1047"/>
      <c r="R605" s="1047"/>
      <c r="S605" s="1047"/>
      <c r="T605" s="1047"/>
      <c r="U605" s="1047"/>
      <c r="V605" s="1047"/>
      <c r="W605" s="1047"/>
      <c r="X605" s="1047"/>
      <c r="Y605" s="1047"/>
      <c r="Z605" s="1047"/>
      <c r="AA605" s="1047"/>
      <c r="AB605" s="1047"/>
      <c r="AC605" s="1047"/>
      <c r="AD605" s="1047"/>
      <c r="AE605" s="1047"/>
      <c r="AF605" s="1"/>
    </row>
    <row r="606" spans="1:68" ht="18" thickTop="1" thickBot="1" x14ac:dyDescent="0.25">
      <c r="A606" s="46" t="s">
        <v>13</v>
      </c>
      <c r="B606" s="52">
        <f>IFERROR(Y22*1,"0")+IFERROR(Y23*1,"0")+IFERROR(Y24*1,"0")+IFERROR(Y25*1,"0")+IFERROR(Y26*1,"0")+IFERROR(Y27*1,"0")+IFERROR(Y31*1,"0")</f>
        <v>0</v>
      </c>
      <c r="C606" s="52">
        <f>IFERROR(Y37*1,"0")+IFERROR(Y38*1,"0")+IFERROR(Y39*1,"0")+IFERROR(Y40*1,"0")+IFERROR(Y44*1,"0")</f>
        <v>0</v>
      </c>
      <c r="D606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6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6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129*1,"0")+IFERROR(Y130*1,"0")</f>
        <v>0</v>
      </c>
      <c r="G606" s="52">
        <f>IFERROR(Y135*1,"0")+IFERROR(Y136*1,"0")+IFERROR(Y140*1,"0")+IFERROR(Y141*1,"0")+IFERROR(Y145*1,"0")+IFERROR(Y146*1,"0")</f>
        <v>0</v>
      </c>
      <c r="H606" s="52">
        <f>IFERROR(Y151*1,"0")+IFERROR(Y155*1,"0")+IFERROR(Y156*1,"0")+IFERROR(Y157*1,"0")+IFERROR(Y161*1,"0")</f>
        <v>0</v>
      </c>
      <c r="I606" s="52">
        <f>IFERROR(Y167*1,"0")+IFERROR(Y171*1,"0")+IFERROR(Y172*1,"0")+IFERROR(Y173*1,"0")+IFERROR(Y174*1,"0")+IFERROR(Y175*1,"0")+IFERROR(Y176*1,"0")+IFERROR(Y177*1,"0")+IFERROR(Y178*1,"0")+IFERROR(Y179*1,"0")+IFERROR(Y183*1,"0")+IFERROR(Y184*1,"0")+IFERROR(Y185*1,"0")+IFERROR(Y189*1,"0")</f>
        <v>0</v>
      </c>
      <c r="J606" s="52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227*1,"0")+IFERROR(Y228*1,"0")</f>
        <v>0</v>
      </c>
      <c r="K606" s="52">
        <f>IFERROR(Y233*1,"0")+IFERROR(Y234*1,"0")+IFERROR(Y235*1,"0")+IFERROR(Y236*1,"0")+IFERROR(Y237*1,"0")+IFERROR(Y238*1,"0")+IFERROR(Y239*1,"0")+IFERROR(Y240*1,"0")+IFERROR(Y244*1,"0")+IFERROR(Y245*1,"0")+IFERROR(Y249*1,"0")+IFERROR(Y253*1,"0")+IFERROR(Y254*1,"0")+IFERROR(Y255*1,"0")+IFERROR(Y256*1,"0")+IFERROR(Y257*1,"0")</f>
        <v>0</v>
      </c>
      <c r="L606" s="52">
        <f>IFERROR(Y262*1,"0")+IFERROR(Y263*1,"0")+IFERROR(Y264*1,"0")+IFERROR(Y265*1,"0")+IFERROR(Y266*1,"0")+IFERROR(Y267*1,"0")</f>
        <v>0</v>
      </c>
      <c r="M606" s="52">
        <f>IFERROR(Y272*1,"0")</f>
        <v>0</v>
      </c>
      <c r="N606" s="1"/>
      <c r="O606" s="52">
        <f>IFERROR(Y277*1,"0")+IFERROR(Y278*1,"0")+IFERROR(Y279*1,"0")+IFERROR(Y280*1,"0")</f>
        <v>0</v>
      </c>
      <c r="P606" s="52">
        <f>IFERROR(Y285*1,"0")+IFERROR(Y286*1,"0")+IFERROR(Y287*1,"0")+IFERROR(Y288*1,"0")+IFERROR(Y289*1,"0")</f>
        <v>0</v>
      </c>
      <c r="Q606" s="52">
        <f>IFERROR(Y294*1,"0")+IFERROR(Y298*1,"0")+IFERROR(Y302*1,"0")</f>
        <v>0</v>
      </c>
      <c r="R606" s="52">
        <f>IFERROR(Y307*1,"0")</f>
        <v>0</v>
      </c>
      <c r="S606" s="52">
        <f>IFERROR(Y312*1,"0")+IFERROR(Y316*1,"0")+IFERROR(Y317*1,"0")</f>
        <v>0</v>
      </c>
      <c r="T606" s="52">
        <f>IFERROR(Y322*1,"0")</f>
        <v>0</v>
      </c>
      <c r="U606" s="52">
        <f>IFERROR(Y327*1,"0")+IFERROR(Y328*1,"0")+IFERROR(Y329*1,"0")+IFERROR(Y330*1,"0")+IFERROR(Y331*1,"0")+IFERROR(Y332*1,"0")+IFERROR(Y336*1,"0")+IFERROR(Y337*1,"0")+IFERROR(Y338*1,"0")+IFERROR(Y339*1,"0")+IFERROR(Y343*1,"0")+IFERROR(Y344*1,"0")+IFERROR(Y345*1,"0")+IFERROR(Y346*1,"0")+IFERROR(Y347*1,"0")+IFERROR(Y351*1,"0")+IFERROR(Y352*1,"0")+IFERROR(Y353*1,"0")+IFERROR(Y357*1,"0")+IFERROR(Y358*1,"0")+IFERROR(Y359*1,"0")+IFERROR(Y360*1,"0")+IFERROR(Y364*1,"0")+IFERROR(Y365*1,"0")+IFERROR(Y366*1,"0")</f>
        <v>0</v>
      </c>
      <c r="V606" s="52">
        <f>IFERROR(Y371*1,"0")+IFERROR(Y375*1,"0")+IFERROR(Y376*1,"0")+IFERROR(Y377*1,"0")</f>
        <v>0</v>
      </c>
      <c r="W606" s="52">
        <f>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406*1,"0")</f>
        <v>0</v>
      </c>
      <c r="X606" s="52">
        <f>IFERROR(Y411*1,"0")+IFERROR(Y412*1,"0")+IFERROR(Y413*1,"0")+IFERROR(Y414*1,"0")+IFERROR(Y415*1,"0")+IFERROR(Y419*1,"0")+IFERROR(Y423*1,"0")+IFERROR(Y424*1,"0")+IFERROR(Y425*1,"0")+IFERROR(Y426*1,"0")+IFERROR(Y430*1,"0")</f>
        <v>0</v>
      </c>
      <c r="Y606" s="52">
        <f>IFERROR(Y436*1,"0")+IFERROR(Y437*1,"0")+IFERROR(Y438*1,"0")+IFERROR(Y439*1,"0")+IFERROR(Y440*1,"0")+IFERROR(Y441*1,"0")+IFERROR(Y442*1,"0")+IFERROR(Y443*1,"0")+IFERROR(Y444*1,"0")+IFERROR(Y445*1,"0")+IFERROR(Y446*1,"0")+IFERROR(Y447*1,"0")+IFERROR(Y451*1,"0")+IFERROR(Y452*1,"0")</f>
        <v>0</v>
      </c>
      <c r="Z606" s="52">
        <f>IFERROR(Y457*1,"0")+IFERROR(Y458*1,"0")+IFERROR(Y462*1,"0")+IFERROR(Y463*1,"0")+IFERROR(Y464*1,"0")+IFERROR(Y465*1,"0")</f>
        <v>0</v>
      </c>
      <c r="AA606" s="52">
        <f>IFERROR(Y470*1,"0")+IFERROR(Y471*1,"0")</f>
        <v>0</v>
      </c>
      <c r="AB606" s="52">
        <f>IFERROR(Y476*1,"0")+IFERROR(Y480*1,"0")</f>
        <v>0</v>
      </c>
      <c r="AC606" s="52">
        <f>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507*1,"0")+IFERROR(Y508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</f>
        <v>0</v>
      </c>
      <c r="AD606" s="52">
        <f>IFERROR(Y538*1,"0")+IFERROR(Y539*1,"0")+IFERROR(Y540*1,"0")+IFERROR(Y541*1,"0")+IFERROR(Y542*1,"0")+IFERROR(Y543*1,"0")+IFERROR(Y547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6" s="52">
        <f>IFERROR(Y581*1,"0")+IFERROR(Y585*1,"0")+IFERROR(Y589*1,"0")+IFERROR(Y593*1,"0")</f>
        <v>0</v>
      </c>
      <c r="AF606" s="1"/>
    </row>
  </sheetData>
  <sheetProtection algorithmName="SHA-512" hashValue="qlLrFFM+V7kSXiPC1yeprbDHDzPTafhRc2xwWvVWL0r544X+q1HClL9hwoGs8v0fbWT1mAFoENYEUy8KkhQ/vQ==" saltValue="c2F5XqobckiW08RDR+S4g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62">
    <mergeCell ref="Z604:Z605"/>
    <mergeCell ref="AA604:AA605"/>
    <mergeCell ref="AB604:AB605"/>
    <mergeCell ref="AC604:AC605"/>
    <mergeCell ref="AD604:AD605"/>
    <mergeCell ref="AE604:AE605"/>
    <mergeCell ref="P596:V596"/>
    <mergeCell ref="A596:O601"/>
    <mergeCell ref="P597:V597"/>
    <mergeCell ref="P598:V598"/>
    <mergeCell ref="P599:V599"/>
    <mergeCell ref="P600:V600"/>
    <mergeCell ref="P601:V601"/>
    <mergeCell ref="C603:H603"/>
    <mergeCell ref="I603:V603"/>
    <mergeCell ref="W603:X603"/>
    <mergeCell ref="Y603:AB603"/>
    <mergeCell ref="AD603:AE603"/>
    <mergeCell ref="A604:A605"/>
    <mergeCell ref="B604:B605"/>
    <mergeCell ref="C604:C605"/>
    <mergeCell ref="D604:D605"/>
    <mergeCell ref="E604:E605"/>
    <mergeCell ref="F604:F605"/>
    <mergeCell ref="G604:G605"/>
    <mergeCell ref="H604:H605"/>
    <mergeCell ref="I604:I605"/>
    <mergeCell ref="J604:J605"/>
    <mergeCell ref="K604:K605"/>
    <mergeCell ref="L604:L605"/>
    <mergeCell ref="M604:M605"/>
    <mergeCell ref="O604:O605"/>
    <mergeCell ref="P604:P605"/>
    <mergeCell ref="Q604:Q605"/>
    <mergeCell ref="R604:R605"/>
    <mergeCell ref="S604:S605"/>
    <mergeCell ref="T604:T605"/>
    <mergeCell ref="U604:U605"/>
    <mergeCell ref="A584:Z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A592:Z592"/>
    <mergeCell ref="D593:E593"/>
    <mergeCell ref="P593:T593"/>
    <mergeCell ref="P594:V594"/>
    <mergeCell ref="A594:O595"/>
    <mergeCell ref="P595:V595"/>
    <mergeCell ref="V604:V605"/>
    <mergeCell ref="W604:W605"/>
    <mergeCell ref="X604:X605"/>
    <mergeCell ref="Y604:Y605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A580:Z580"/>
    <mergeCell ref="D581:E581"/>
    <mergeCell ref="P581:T581"/>
    <mergeCell ref="P582:V582"/>
    <mergeCell ref="A582:O583"/>
    <mergeCell ref="P583:V583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A531:Z531"/>
    <mergeCell ref="D532:E532"/>
    <mergeCell ref="P532:T532"/>
    <mergeCell ref="P533:V533"/>
    <mergeCell ref="A533:O534"/>
    <mergeCell ref="P534:V534"/>
    <mergeCell ref="A535:Z535"/>
    <mergeCell ref="A536:Z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01:E501"/>
    <mergeCell ref="P501:T501"/>
    <mergeCell ref="P502:V502"/>
    <mergeCell ref="A502:O503"/>
    <mergeCell ref="P503:V503"/>
    <mergeCell ref="A504:Z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P509:V509"/>
    <mergeCell ref="A509:O510"/>
    <mergeCell ref="P510:V510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481:V481"/>
    <mergeCell ref="A481:O482"/>
    <mergeCell ref="P482:V482"/>
    <mergeCell ref="A483:Z483"/>
    <mergeCell ref="A484:Z484"/>
    <mergeCell ref="A485:Z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70:E470"/>
    <mergeCell ref="P470:T470"/>
    <mergeCell ref="D471:E471"/>
    <mergeCell ref="P471:T471"/>
    <mergeCell ref="P472:V472"/>
    <mergeCell ref="A472:O473"/>
    <mergeCell ref="P473:V473"/>
    <mergeCell ref="A474:Z474"/>
    <mergeCell ref="A475:Z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A469:Z469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A456:Z456"/>
    <mergeCell ref="D457:E457"/>
    <mergeCell ref="P457:T457"/>
    <mergeCell ref="D458:E458"/>
    <mergeCell ref="P458:T45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P427:V427"/>
    <mergeCell ref="A427:O428"/>
    <mergeCell ref="P428:V428"/>
    <mergeCell ref="A429:Z429"/>
    <mergeCell ref="D430:E430"/>
    <mergeCell ref="P430:T430"/>
    <mergeCell ref="P431:V431"/>
    <mergeCell ref="A431:O432"/>
    <mergeCell ref="P432:V432"/>
    <mergeCell ref="A433:Z433"/>
    <mergeCell ref="A434:Z434"/>
    <mergeCell ref="A435:Z435"/>
    <mergeCell ref="D436:E436"/>
    <mergeCell ref="P436:T436"/>
    <mergeCell ref="D437:E437"/>
    <mergeCell ref="P437:T437"/>
    <mergeCell ref="D438:E438"/>
    <mergeCell ref="P438:T438"/>
    <mergeCell ref="P416:V416"/>
    <mergeCell ref="A416:O417"/>
    <mergeCell ref="P417:V417"/>
    <mergeCell ref="A418:Z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06:E406"/>
    <mergeCell ref="P406:T406"/>
    <mergeCell ref="P407:V407"/>
    <mergeCell ref="A407:O408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74:Z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A381:Z381"/>
    <mergeCell ref="A382:Z382"/>
    <mergeCell ref="D383:E383"/>
    <mergeCell ref="P383:T383"/>
    <mergeCell ref="D384:E384"/>
    <mergeCell ref="P384:T384"/>
    <mergeCell ref="A363:Z363"/>
    <mergeCell ref="D364:E364"/>
    <mergeCell ref="P364:T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A370:Z370"/>
    <mergeCell ref="D371:E371"/>
    <mergeCell ref="P371:T371"/>
    <mergeCell ref="P372:V372"/>
    <mergeCell ref="A372:O373"/>
    <mergeCell ref="P373:V373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A321:Z321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P308:V308"/>
    <mergeCell ref="A308:O309"/>
    <mergeCell ref="P309:V309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A243:Z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A232:Z232"/>
    <mergeCell ref="D233:E233"/>
    <mergeCell ref="P233:T23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D189:E189"/>
    <mergeCell ref="P189:T189"/>
    <mergeCell ref="P190:V190"/>
    <mergeCell ref="A190:O191"/>
    <mergeCell ref="P191:V191"/>
    <mergeCell ref="A192:Z19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D161:E161"/>
    <mergeCell ref="P161:T161"/>
    <mergeCell ref="P162:V162"/>
    <mergeCell ref="A162:O163"/>
    <mergeCell ref="P163:V163"/>
    <mergeCell ref="A164:Z164"/>
    <mergeCell ref="A165:Z165"/>
    <mergeCell ref="A166:Z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A150:Z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A128:Z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961</v>
      </c>
      <c r="H1" s="9"/>
    </row>
    <row r="3" spans="2:8" x14ac:dyDescent="0.2">
      <c r="B3" s="53" t="s">
        <v>962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963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964</v>
      </c>
      <c r="C6" s="53" t="s">
        <v>965</v>
      </c>
      <c r="D6" s="53" t="s">
        <v>966</v>
      </c>
      <c r="E6" s="53" t="s">
        <v>45</v>
      </c>
    </row>
    <row r="7" spans="2:8" x14ac:dyDescent="0.2">
      <c r="B7" s="53" t="s">
        <v>967</v>
      </c>
      <c r="C7" s="53" t="s">
        <v>968</v>
      </c>
      <c r="D7" s="53" t="s">
        <v>969</v>
      </c>
      <c r="E7" s="53" t="s">
        <v>45</v>
      </c>
    </row>
    <row r="8" spans="2:8" x14ac:dyDescent="0.2">
      <c r="B8" s="53" t="s">
        <v>970</v>
      </c>
      <c r="C8" s="53" t="s">
        <v>971</v>
      </c>
      <c r="D8" s="53" t="s">
        <v>972</v>
      </c>
      <c r="E8" s="53" t="s">
        <v>45</v>
      </c>
    </row>
    <row r="9" spans="2:8" x14ac:dyDescent="0.2">
      <c r="B9" s="53" t="s">
        <v>973</v>
      </c>
      <c r="C9" s="53" t="s">
        <v>974</v>
      </c>
      <c r="D9" s="53" t="s">
        <v>975</v>
      </c>
      <c r="E9" s="53" t="s">
        <v>45</v>
      </c>
    </row>
    <row r="10" spans="2:8" x14ac:dyDescent="0.2">
      <c r="B10" s="53" t="s">
        <v>976</v>
      </c>
      <c r="C10" s="53" t="s">
        <v>977</v>
      </c>
      <c r="D10" s="53" t="s">
        <v>978</v>
      </c>
      <c r="E10" s="53" t="s">
        <v>45</v>
      </c>
    </row>
    <row r="11" spans="2:8" x14ac:dyDescent="0.2">
      <c r="B11" s="53" t="s">
        <v>979</v>
      </c>
      <c r="C11" s="53" t="s">
        <v>980</v>
      </c>
      <c r="D11" s="53" t="s">
        <v>981</v>
      </c>
      <c r="E11" s="53" t="s">
        <v>45</v>
      </c>
    </row>
    <row r="13" spans="2:8" x14ac:dyDescent="0.2">
      <c r="B13" s="53" t="s">
        <v>982</v>
      </c>
      <c r="C13" s="53" t="s">
        <v>965</v>
      </c>
      <c r="D13" s="53" t="s">
        <v>45</v>
      </c>
      <c r="E13" s="53" t="s">
        <v>45</v>
      </c>
    </row>
    <row r="15" spans="2:8" x14ac:dyDescent="0.2">
      <c r="B15" s="53" t="s">
        <v>983</v>
      </c>
      <c r="C15" s="53" t="s">
        <v>968</v>
      </c>
      <c r="D15" s="53" t="s">
        <v>45</v>
      </c>
      <c r="E15" s="53" t="s">
        <v>45</v>
      </c>
    </row>
    <row r="17" spans="2:5" x14ac:dyDescent="0.2">
      <c r="B17" s="53" t="s">
        <v>984</v>
      </c>
      <c r="C17" s="53" t="s">
        <v>971</v>
      </c>
      <c r="D17" s="53" t="s">
        <v>45</v>
      </c>
      <c r="E17" s="53" t="s">
        <v>45</v>
      </c>
    </row>
    <row r="19" spans="2:5" x14ac:dyDescent="0.2">
      <c r="B19" s="53" t="s">
        <v>985</v>
      </c>
      <c r="C19" s="53" t="s">
        <v>974</v>
      </c>
      <c r="D19" s="53" t="s">
        <v>45</v>
      </c>
      <c r="E19" s="53" t="s">
        <v>45</v>
      </c>
    </row>
    <row r="21" spans="2:5" x14ac:dyDescent="0.2">
      <c r="B21" s="53" t="s">
        <v>986</v>
      </c>
      <c r="C21" s="53" t="s">
        <v>977</v>
      </c>
      <c r="D21" s="53" t="s">
        <v>45</v>
      </c>
      <c r="E21" s="53" t="s">
        <v>45</v>
      </c>
    </row>
    <row r="23" spans="2:5" x14ac:dyDescent="0.2">
      <c r="B23" s="53" t="s">
        <v>987</v>
      </c>
      <c r="C23" s="53" t="s">
        <v>980</v>
      </c>
      <c r="D23" s="53" t="s">
        <v>45</v>
      </c>
      <c r="E23" s="53" t="s">
        <v>45</v>
      </c>
    </row>
    <row r="25" spans="2:5" x14ac:dyDescent="0.2">
      <c r="B25" s="53" t="s">
        <v>988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989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990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991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992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993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994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995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996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997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998</v>
      </c>
      <c r="C35" s="53" t="s">
        <v>45</v>
      </c>
      <c r="D35" s="53" t="s">
        <v>45</v>
      </c>
      <c r="E35" s="53" t="s">
        <v>45</v>
      </c>
    </row>
  </sheetData>
  <sheetProtection algorithmName="SHA-512" hashValue="Imn5i1nD9Hox+z0bB2+HPl3xkPrhnUGIAfo36bz7S0yXZkXNiKxsAKpdjTSzMA1bia0J1uafRoihZkvahlCt4Q==" saltValue="8Ee6OQnUWF9aep9AOj31t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1232</vt:i4>
      </vt:variant>
    </vt:vector>
  </HeadingPairs>
  <TitlesOfParts>
    <vt:vector size="123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2025-04-24T06:06:47Z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