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4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заказа'!$V$502:$V$502</definedName>
    <definedName name="GrossWeightTotalR">'Бланк заказа'!$W$502:$W$502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заказа'!$V$503:$V$503</definedName>
    <definedName name="PalletQtyTotalR">'Бланк заказа'!$W$503:$W$503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заказа'!$B$403:$B$403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заказа'!$B$430:$B$430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заказа'!$B$446:$B$446</definedName>
    <definedName name="ProductId248">'Бланк заказа'!$B$447:$B$447</definedName>
    <definedName name="ProductId249">'Бланк заказа'!$B$448:$B$448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заказа'!$B$482:$B$482</definedName>
    <definedName name="ProductId267">'Бланк заказа'!$B$483:$B$483</definedName>
    <definedName name="ProductId268">'Бланк заказа'!$B$487:$B$487</definedName>
    <definedName name="ProductId269">'Бланк заказа'!$B$488:$B$488</definedName>
    <definedName name="ProductId27">'Бланк заказа'!$B$73:$B$73</definedName>
    <definedName name="ProductId270">'Бланк заказа'!$B$489:$B$489</definedName>
    <definedName name="ProductId271">'Бланк заказа'!$B$490:$B$490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заказа'!$V$365:$V$365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заказа'!$V$399:$V$399</definedName>
    <definedName name="SalesQty222">'Бланк заказа'!$V$403:$V$403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заказа'!$V$411:$V$411</definedName>
    <definedName name="SalesQty227">'Бланк заказа'!$V$412:$V$412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заказа'!$V$426:$V$426</definedName>
    <definedName name="SalesQty236">'Бланк заказа'!$V$430:$V$430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заказа'!$V$446:$V$446</definedName>
    <definedName name="SalesQty248">'Бланк заказа'!$V$447:$V$447</definedName>
    <definedName name="SalesQty249">'Бланк заказа'!$V$448:$V$448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заказа'!$V$482:$V$482</definedName>
    <definedName name="SalesQty267">'Бланк заказа'!$V$483:$V$483</definedName>
    <definedName name="SalesQty268">'Бланк заказа'!$V$487:$V$487</definedName>
    <definedName name="SalesQty269">'Бланк заказа'!$V$488:$V$488</definedName>
    <definedName name="SalesQty27">'Бланк заказа'!$V$73:$V$73</definedName>
    <definedName name="SalesQty270">'Бланк заказа'!$V$489:$V$489</definedName>
    <definedName name="SalesQty271">'Бланк заказа'!$V$490:$V$490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заказа'!$V$497:$V$497</definedName>
    <definedName name="SalesQty276">'Бланк заказа'!$V$498:$V$498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заказа'!$W$365:$W$365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заказа'!$W$399:$W$399</definedName>
    <definedName name="SalesRoundBox222">'Бланк заказа'!$W$403:$W$403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заказа'!$W$411:$W$411</definedName>
    <definedName name="SalesRoundBox227">'Бланк заказа'!$W$412:$W$412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заказа'!$W$426:$W$426</definedName>
    <definedName name="SalesRoundBox236">'Бланк заказа'!$W$430:$W$430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заказа'!$W$446:$W$446</definedName>
    <definedName name="SalesRoundBox248">'Бланк заказа'!$W$447:$W$447</definedName>
    <definedName name="SalesRoundBox249">'Бланк заказа'!$W$448:$W$448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заказа'!$W$482:$W$482</definedName>
    <definedName name="SalesRoundBox267">'Бланк заказа'!$W$483:$W$483</definedName>
    <definedName name="SalesRoundBox268">'Бланк заказа'!$W$487:$W$487</definedName>
    <definedName name="SalesRoundBox269">'Бланк заказа'!$W$488:$W$488</definedName>
    <definedName name="SalesRoundBox27">'Бланк заказа'!$W$73:$W$73</definedName>
    <definedName name="SalesRoundBox270">'Бланк заказа'!$W$489:$W$489</definedName>
    <definedName name="SalesRoundBox271">'Бланк заказа'!$W$490:$W$490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заказа'!$W$497:$W$497</definedName>
    <definedName name="SalesRoundBox276">'Бланк заказа'!$W$498:$W$498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заказа'!$U$365:$U$365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заказа'!$U$399:$U$399</definedName>
    <definedName name="UnitOfMeasure222">'Бланк заказа'!$U$403:$U$403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заказа'!$U$411:$U$411</definedName>
    <definedName name="UnitOfMeasure227">'Бланк заказа'!$U$412:$U$412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заказа'!$U$426:$U$426</definedName>
    <definedName name="UnitOfMeasure236">'Бланк заказа'!$U$430:$U$430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заказа'!$U$446:$U$446</definedName>
    <definedName name="UnitOfMeasure248">'Бланк заказа'!$U$447:$U$447</definedName>
    <definedName name="UnitOfMeasure249">'Бланк заказа'!$U$448:$U$448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заказа'!$U$482:$U$482</definedName>
    <definedName name="UnitOfMeasure267">'Бланк заказа'!$U$483:$U$483</definedName>
    <definedName name="UnitOfMeasure268">'Бланк заказа'!$U$487:$U$487</definedName>
    <definedName name="UnitOfMeasure269">'Бланк заказа'!$U$488:$U$488</definedName>
    <definedName name="UnitOfMeasure27">'Бланк заказа'!$U$73:$U$73</definedName>
    <definedName name="UnitOfMeasure270">'Бланк заказа'!$U$489:$U$489</definedName>
    <definedName name="UnitOfMeasure271">'Бланк заказа'!$U$490:$U$490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заказа'!$U$497:$U$497</definedName>
    <definedName name="UnitOfMeasure276">'Бланк заказа'!$U$498:$U$498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J511" i="2" l="1"/>
  <c r="V503" i="2"/>
  <c r="V504" i="2" s="1"/>
  <c r="V502" i="2"/>
  <c r="V500" i="2"/>
  <c r="W499" i="2"/>
  <c r="V499" i="2"/>
  <c r="X498" i="2"/>
  <c r="W498" i="2"/>
  <c r="X497" i="2"/>
  <c r="W497" i="2"/>
  <c r="W496" i="2"/>
  <c r="X496" i="2" s="1"/>
  <c r="W495" i="2"/>
  <c r="X495" i="2" s="1"/>
  <c r="X494" i="2"/>
  <c r="W494" i="2"/>
  <c r="W500" i="2" s="1"/>
  <c r="N494" i="2"/>
  <c r="V492" i="2"/>
  <c r="V491" i="2"/>
  <c r="W490" i="2"/>
  <c r="X490" i="2" s="1"/>
  <c r="W489" i="2"/>
  <c r="X489" i="2" s="1"/>
  <c r="X488" i="2"/>
  <c r="W488" i="2"/>
  <c r="W487" i="2"/>
  <c r="W491" i="2" s="1"/>
  <c r="V485" i="2"/>
  <c r="V484" i="2"/>
  <c r="X483" i="2"/>
  <c r="W483" i="2"/>
  <c r="W482" i="2"/>
  <c r="W484" i="2" s="1"/>
  <c r="V480" i="2"/>
  <c r="V479" i="2"/>
  <c r="X478" i="2"/>
  <c r="W478" i="2"/>
  <c r="W477" i="2"/>
  <c r="X477" i="2" s="1"/>
  <c r="X476" i="2"/>
  <c r="W476" i="2"/>
  <c r="X475" i="2"/>
  <c r="W475" i="2"/>
  <c r="W474" i="2"/>
  <c r="U511" i="2" s="1"/>
  <c r="V470" i="2"/>
  <c r="V469" i="2"/>
  <c r="W468" i="2"/>
  <c r="X468" i="2" s="1"/>
  <c r="N468" i="2"/>
  <c r="X467" i="2"/>
  <c r="W467" i="2"/>
  <c r="N467" i="2"/>
  <c r="X466" i="2"/>
  <c r="X469" i="2" s="1"/>
  <c r="W466" i="2"/>
  <c r="W469" i="2" s="1"/>
  <c r="N466" i="2"/>
  <c r="V464" i="2"/>
  <c r="V463" i="2"/>
  <c r="W462" i="2"/>
  <c r="X462" i="2" s="1"/>
  <c r="N462" i="2"/>
  <c r="W461" i="2"/>
  <c r="X461" i="2" s="1"/>
  <c r="N461" i="2"/>
  <c r="W460" i="2"/>
  <c r="X460" i="2" s="1"/>
  <c r="N460" i="2"/>
  <c r="W459" i="2"/>
  <c r="X459" i="2" s="1"/>
  <c r="N459" i="2"/>
  <c r="W458" i="2"/>
  <c r="X458" i="2" s="1"/>
  <c r="N458" i="2"/>
  <c r="W457" i="2"/>
  <c r="W464" i="2" s="1"/>
  <c r="N457" i="2"/>
  <c r="V455" i="2"/>
  <c r="V454" i="2"/>
  <c r="X453" i="2"/>
  <c r="W453" i="2"/>
  <c r="N453" i="2"/>
  <c r="W452" i="2"/>
  <c r="W455" i="2" s="1"/>
  <c r="N452" i="2"/>
  <c r="V450" i="2"/>
  <c r="V449" i="2"/>
  <c r="W448" i="2"/>
  <c r="X448" i="2" s="1"/>
  <c r="W447" i="2"/>
  <c r="X447" i="2" s="1"/>
  <c r="N447" i="2"/>
  <c r="W446" i="2"/>
  <c r="X446" i="2" s="1"/>
  <c r="N446" i="2"/>
  <c r="W445" i="2"/>
  <c r="X445" i="2" s="1"/>
  <c r="X444" i="2"/>
  <c r="W444" i="2"/>
  <c r="N444" i="2"/>
  <c r="X443" i="2"/>
  <c r="W443" i="2"/>
  <c r="N443" i="2"/>
  <c r="W442" i="2"/>
  <c r="X442" i="2" s="1"/>
  <c r="N442" i="2"/>
  <c r="X441" i="2"/>
  <c r="W441" i="2"/>
  <c r="X440" i="2"/>
  <c r="W440" i="2"/>
  <c r="N440" i="2"/>
  <c r="W439" i="2"/>
  <c r="X439" i="2" s="1"/>
  <c r="W438" i="2"/>
  <c r="X438" i="2" s="1"/>
  <c r="N438" i="2"/>
  <c r="W437" i="2"/>
  <c r="X437" i="2" s="1"/>
  <c r="N437" i="2"/>
  <c r="W436" i="2"/>
  <c r="X436" i="2" s="1"/>
  <c r="X449" i="2" s="1"/>
  <c r="N436" i="2"/>
  <c r="V432" i="2"/>
  <c r="V431" i="2"/>
  <c r="W430" i="2"/>
  <c r="W432" i="2" s="1"/>
  <c r="N430" i="2"/>
  <c r="W428" i="2"/>
  <c r="V428" i="2"/>
  <c r="V427" i="2"/>
  <c r="W426" i="2"/>
  <c r="W427" i="2" s="1"/>
  <c r="N426" i="2"/>
  <c r="V424" i="2"/>
  <c r="V423" i="2"/>
  <c r="W422" i="2"/>
  <c r="X422" i="2" s="1"/>
  <c r="N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4" i="2"/>
  <c r="V414" i="2"/>
  <c r="X413" i="2"/>
  <c r="V413" i="2"/>
  <c r="X412" i="2"/>
  <c r="W412" i="2"/>
  <c r="N412" i="2"/>
  <c r="X411" i="2"/>
  <c r="W411" i="2"/>
  <c r="W413" i="2" s="1"/>
  <c r="N411" i="2"/>
  <c r="V408" i="2"/>
  <c r="V407" i="2"/>
  <c r="X406" i="2"/>
  <c r="W406" i="2"/>
  <c r="N406" i="2"/>
  <c r="W405" i="2"/>
  <c r="X405" i="2" s="1"/>
  <c r="N405" i="2"/>
  <c r="X404" i="2"/>
  <c r="W404" i="2"/>
  <c r="N404" i="2"/>
  <c r="X403" i="2"/>
  <c r="X407" i="2" s="1"/>
  <c r="W403" i="2"/>
  <c r="W408" i="2" s="1"/>
  <c r="N403" i="2"/>
  <c r="W401" i="2"/>
  <c r="V401" i="2"/>
  <c r="V400" i="2"/>
  <c r="W399" i="2"/>
  <c r="W400" i="2" s="1"/>
  <c r="N399" i="2"/>
  <c r="V397" i="2"/>
  <c r="V396" i="2"/>
  <c r="X395" i="2"/>
  <c r="W395" i="2"/>
  <c r="N395" i="2"/>
  <c r="X394" i="2"/>
  <c r="W394" i="2"/>
  <c r="N394" i="2"/>
  <c r="W393" i="2"/>
  <c r="X393" i="2" s="1"/>
  <c r="N393" i="2"/>
  <c r="X392" i="2"/>
  <c r="W392" i="2"/>
  <c r="W396" i="2" s="1"/>
  <c r="N392" i="2"/>
  <c r="V390" i="2"/>
  <c r="V389" i="2"/>
  <c r="X388" i="2"/>
  <c r="W388" i="2"/>
  <c r="N388" i="2"/>
  <c r="X387" i="2"/>
  <c r="W387" i="2"/>
  <c r="N387" i="2"/>
  <c r="X386" i="2"/>
  <c r="W386" i="2"/>
  <c r="N386" i="2"/>
  <c r="W385" i="2"/>
  <c r="X385" i="2" s="1"/>
  <c r="N385" i="2"/>
  <c r="X384" i="2"/>
  <c r="W384" i="2"/>
  <c r="N384" i="2"/>
  <c r="X383" i="2"/>
  <c r="W383" i="2"/>
  <c r="N383" i="2"/>
  <c r="X382" i="2"/>
  <c r="W382" i="2"/>
  <c r="N382" i="2"/>
  <c r="W381" i="2"/>
  <c r="X381" i="2" s="1"/>
  <c r="N381" i="2"/>
  <c r="X380" i="2"/>
  <c r="W380" i="2"/>
  <c r="N380" i="2"/>
  <c r="X379" i="2"/>
  <c r="W379" i="2"/>
  <c r="N379" i="2"/>
  <c r="X378" i="2"/>
  <c r="W378" i="2"/>
  <c r="N378" i="2"/>
  <c r="W377" i="2"/>
  <c r="W390" i="2" s="1"/>
  <c r="N377" i="2"/>
  <c r="X376" i="2"/>
  <c r="W376" i="2"/>
  <c r="N376" i="2"/>
  <c r="W374" i="2"/>
  <c r="V374" i="2"/>
  <c r="W373" i="2"/>
  <c r="V373" i="2"/>
  <c r="W372" i="2"/>
  <c r="X372" i="2" s="1"/>
  <c r="N372" i="2"/>
  <c r="W371" i="2"/>
  <c r="R511" i="2" s="1"/>
  <c r="N371" i="2"/>
  <c r="W367" i="2"/>
  <c r="V367" i="2"/>
  <c r="X366" i="2"/>
  <c r="V366" i="2"/>
  <c r="X365" i="2"/>
  <c r="W365" i="2"/>
  <c r="W366" i="2" s="1"/>
  <c r="N365" i="2"/>
  <c r="V363" i="2"/>
  <c r="V362" i="2"/>
  <c r="X361" i="2"/>
  <c r="W361" i="2"/>
  <c r="N361" i="2"/>
  <c r="X360" i="2"/>
  <c r="W360" i="2"/>
  <c r="N360" i="2"/>
  <c r="W359" i="2"/>
  <c r="X359" i="2" s="1"/>
  <c r="N359" i="2"/>
  <c r="X358" i="2"/>
  <c r="X362" i="2" s="1"/>
  <c r="W358" i="2"/>
  <c r="W362" i="2" s="1"/>
  <c r="N358" i="2"/>
  <c r="W356" i="2"/>
  <c r="V356" i="2"/>
  <c r="W355" i="2"/>
  <c r="V355" i="2"/>
  <c r="W354" i="2"/>
  <c r="X354" i="2" s="1"/>
  <c r="N354" i="2"/>
  <c r="W353" i="2"/>
  <c r="X353" i="2" s="1"/>
  <c r="X355" i="2" s="1"/>
  <c r="N353" i="2"/>
  <c r="V351" i="2"/>
  <c r="V350" i="2"/>
  <c r="X349" i="2"/>
  <c r="W349" i="2"/>
  <c r="N349" i="2"/>
  <c r="X348" i="2"/>
  <c r="W348" i="2"/>
  <c r="N348" i="2"/>
  <c r="W347" i="2"/>
  <c r="X347" i="2" s="1"/>
  <c r="N347" i="2"/>
  <c r="X346" i="2"/>
  <c r="X350" i="2" s="1"/>
  <c r="W346" i="2"/>
  <c r="N346" i="2"/>
  <c r="X345" i="2"/>
  <c r="W345" i="2"/>
  <c r="W350" i="2" s="1"/>
  <c r="N345" i="2"/>
  <c r="V342" i="2"/>
  <c r="V341" i="2"/>
  <c r="X340" i="2"/>
  <c r="X341" i="2" s="1"/>
  <c r="W340" i="2"/>
  <c r="W342" i="2" s="1"/>
  <c r="N340" i="2"/>
  <c r="V338" i="2"/>
  <c r="V337" i="2"/>
  <c r="W336" i="2"/>
  <c r="X336" i="2" s="1"/>
  <c r="N336" i="2"/>
  <c r="W335" i="2"/>
  <c r="W338" i="2" s="1"/>
  <c r="V333" i="2"/>
  <c r="V332" i="2"/>
  <c r="W331" i="2"/>
  <c r="X331" i="2" s="1"/>
  <c r="N331" i="2"/>
  <c r="X330" i="2"/>
  <c r="W330" i="2"/>
  <c r="N330" i="2"/>
  <c r="X329" i="2"/>
  <c r="X332" i="2" s="1"/>
  <c r="W329" i="2"/>
  <c r="W332" i="2" s="1"/>
  <c r="N329" i="2"/>
  <c r="V327" i="2"/>
  <c r="V326" i="2"/>
  <c r="W325" i="2"/>
  <c r="X325" i="2" s="1"/>
  <c r="N325" i="2"/>
  <c r="W324" i="2"/>
  <c r="X324" i="2" s="1"/>
  <c r="N324" i="2"/>
  <c r="W323" i="2"/>
  <c r="X323" i="2" s="1"/>
  <c r="N323" i="2"/>
  <c r="W322" i="2"/>
  <c r="X322" i="2" s="1"/>
  <c r="N322" i="2"/>
  <c r="W321" i="2"/>
  <c r="X321" i="2" s="1"/>
  <c r="N321" i="2"/>
  <c r="W320" i="2"/>
  <c r="X320" i="2" s="1"/>
  <c r="N320" i="2"/>
  <c r="W319" i="2"/>
  <c r="X319" i="2" s="1"/>
  <c r="N319" i="2"/>
  <c r="W318" i="2"/>
  <c r="X318" i="2" s="1"/>
  <c r="N318" i="2"/>
  <c r="W314" i="2"/>
  <c r="V314" i="2"/>
  <c r="W313" i="2"/>
  <c r="V313" i="2"/>
  <c r="X312" i="2"/>
  <c r="X313" i="2" s="1"/>
  <c r="W312" i="2"/>
  <c r="N312" i="2"/>
  <c r="W310" i="2"/>
  <c r="V310" i="2"/>
  <c r="W309" i="2"/>
  <c r="V309" i="2"/>
  <c r="X308" i="2"/>
  <c r="X309" i="2" s="1"/>
  <c r="W308" i="2"/>
  <c r="N308" i="2"/>
  <c r="W306" i="2"/>
  <c r="V306" i="2"/>
  <c r="W305" i="2"/>
  <c r="V305" i="2"/>
  <c r="W304" i="2"/>
  <c r="X304" i="2" s="1"/>
  <c r="X305" i="2" s="1"/>
  <c r="N304" i="2"/>
  <c r="W302" i="2"/>
  <c r="V302" i="2"/>
  <c r="W301" i="2"/>
  <c r="V301" i="2"/>
  <c r="X300" i="2"/>
  <c r="X301" i="2" s="1"/>
  <c r="W300" i="2"/>
  <c r="O511" i="2" s="1"/>
  <c r="N300" i="2"/>
  <c r="V297" i="2"/>
  <c r="V296" i="2"/>
  <c r="X295" i="2"/>
  <c r="W295" i="2"/>
  <c r="N295" i="2"/>
  <c r="X294" i="2"/>
  <c r="X296" i="2" s="1"/>
  <c r="W294" i="2"/>
  <c r="W297" i="2" s="1"/>
  <c r="N294" i="2"/>
  <c r="V292" i="2"/>
  <c r="V291" i="2"/>
  <c r="W290" i="2"/>
  <c r="X290" i="2" s="1"/>
  <c r="N290" i="2"/>
  <c r="W289" i="2"/>
  <c r="X289" i="2" s="1"/>
  <c r="N289" i="2"/>
  <c r="W288" i="2"/>
  <c r="X288" i="2" s="1"/>
  <c r="N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N284" i="2"/>
  <c r="W283" i="2"/>
  <c r="X283" i="2" s="1"/>
  <c r="N283" i="2"/>
  <c r="V280" i="2"/>
  <c r="W279" i="2"/>
  <c r="V279" i="2"/>
  <c r="X278" i="2"/>
  <c r="W278" i="2"/>
  <c r="N278" i="2"/>
  <c r="X277" i="2"/>
  <c r="W277" i="2"/>
  <c r="N277" i="2"/>
  <c r="X276" i="2"/>
  <c r="X279" i="2" s="1"/>
  <c r="W276" i="2"/>
  <c r="W280" i="2" s="1"/>
  <c r="N276" i="2"/>
  <c r="V274" i="2"/>
  <c r="V273" i="2"/>
  <c r="X272" i="2"/>
  <c r="W272" i="2"/>
  <c r="N272" i="2"/>
  <c r="W271" i="2"/>
  <c r="X271" i="2" s="1"/>
  <c r="W270" i="2"/>
  <c r="X270" i="2" s="1"/>
  <c r="X273" i="2" s="1"/>
  <c r="V268" i="2"/>
  <c r="W267" i="2"/>
  <c r="V267" i="2"/>
  <c r="X266" i="2"/>
  <c r="W266" i="2"/>
  <c r="N266" i="2"/>
  <c r="W265" i="2"/>
  <c r="X265" i="2" s="1"/>
  <c r="X267" i="2" s="1"/>
  <c r="N265" i="2"/>
  <c r="X264" i="2"/>
  <c r="W264" i="2"/>
  <c r="W268" i="2" s="1"/>
  <c r="N264" i="2"/>
  <c r="V262" i="2"/>
  <c r="V261" i="2"/>
  <c r="W260" i="2"/>
  <c r="X260" i="2" s="1"/>
  <c r="N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N256" i="2"/>
  <c r="W255" i="2"/>
  <c r="X255" i="2" s="1"/>
  <c r="N255" i="2"/>
  <c r="W254" i="2"/>
  <c r="W262" i="2" s="1"/>
  <c r="N254" i="2"/>
  <c r="W253" i="2"/>
  <c r="X253" i="2" s="1"/>
  <c r="N253" i="2"/>
  <c r="W252" i="2"/>
  <c r="X252" i="2" s="1"/>
  <c r="N252" i="2"/>
  <c r="W251" i="2"/>
  <c r="X251" i="2" s="1"/>
  <c r="N251" i="2"/>
  <c r="V249" i="2"/>
  <c r="V248" i="2"/>
  <c r="X247" i="2"/>
  <c r="W247" i="2"/>
  <c r="N247" i="2"/>
  <c r="X246" i="2"/>
  <c r="W246" i="2"/>
  <c r="N246" i="2"/>
  <c r="W245" i="2"/>
  <c r="X245" i="2" s="1"/>
  <c r="N245" i="2"/>
  <c r="X244" i="2"/>
  <c r="X248" i="2" s="1"/>
  <c r="W244" i="2"/>
  <c r="W248" i="2" s="1"/>
  <c r="N244" i="2"/>
  <c r="W242" i="2"/>
  <c r="V242" i="2"/>
  <c r="W241" i="2"/>
  <c r="V241" i="2"/>
  <c r="X240" i="2"/>
  <c r="X241" i="2" s="1"/>
  <c r="W240" i="2"/>
  <c r="N240" i="2"/>
  <c r="V238" i="2"/>
  <c r="V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W222" i="2"/>
  <c r="W237" i="2" s="1"/>
  <c r="N222" i="2"/>
  <c r="V219" i="2"/>
  <c r="V218" i="2"/>
  <c r="X217" i="2"/>
  <c r="W217" i="2"/>
  <c r="X216" i="2"/>
  <c r="W216" i="2"/>
  <c r="W215" i="2"/>
  <c r="X215" i="2" s="1"/>
  <c r="X214" i="2"/>
  <c r="W214" i="2"/>
  <c r="X213" i="2"/>
  <c r="W213" i="2"/>
  <c r="W212" i="2"/>
  <c r="W219" i="2" s="1"/>
  <c r="V209" i="2"/>
  <c r="V208" i="2"/>
  <c r="X207" i="2"/>
  <c r="X208" i="2" s="1"/>
  <c r="W207" i="2"/>
  <c r="W209" i="2" s="1"/>
  <c r="N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X195" i="2"/>
  <c r="W195" i="2"/>
  <c r="N195" i="2"/>
  <c r="X194" i="2"/>
  <c r="W194" i="2"/>
  <c r="N194" i="2"/>
  <c r="X193" i="2"/>
  <c r="W193" i="2"/>
  <c r="N193" i="2"/>
  <c r="W192" i="2"/>
  <c r="X192" i="2" s="1"/>
  <c r="N192" i="2"/>
  <c r="X191" i="2"/>
  <c r="W191" i="2"/>
  <c r="N191" i="2"/>
  <c r="X190" i="2"/>
  <c r="W190" i="2"/>
  <c r="N190" i="2"/>
  <c r="X189" i="2"/>
  <c r="W189" i="2"/>
  <c r="N189" i="2"/>
  <c r="W188" i="2"/>
  <c r="X188" i="2" s="1"/>
  <c r="N188" i="2"/>
  <c r="X187" i="2"/>
  <c r="W187" i="2"/>
  <c r="N187" i="2"/>
  <c r="X186" i="2"/>
  <c r="W186" i="2"/>
  <c r="N186" i="2"/>
  <c r="X185" i="2"/>
  <c r="W185" i="2"/>
  <c r="N185" i="2"/>
  <c r="W184" i="2"/>
  <c r="X184" i="2" s="1"/>
  <c r="N184" i="2"/>
  <c r="X183" i="2"/>
  <c r="W183" i="2"/>
  <c r="N183" i="2"/>
  <c r="X182" i="2"/>
  <c r="W182" i="2"/>
  <c r="N182" i="2"/>
  <c r="X181" i="2"/>
  <c r="W181" i="2"/>
  <c r="N181" i="2"/>
  <c r="W180" i="2"/>
  <c r="W197" i="2" s="1"/>
  <c r="N180" i="2"/>
  <c r="X179" i="2"/>
  <c r="W179" i="2"/>
  <c r="N179" i="2"/>
  <c r="V177" i="2"/>
  <c r="V176" i="2"/>
  <c r="X175" i="2"/>
  <c r="W175" i="2"/>
  <c r="N175" i="2"/>
  <c r="X174" i="2"/>
  <c r="W174" i="2"/>
  <c r="N174" i="2"/>
  <c r="X173" i="2"/>
  <c r="W173" i="2"/>
  <c r="N173" i="2"/>
  <c r="W172" i="2"/>
  <c r="W177" i="2" s="1"/>
  <c r="N172" i="2"/>
  <c r="V170" i="2"/>
  <c r="W169" i="2"/>
  <c r="V169" i="2"/>
  <c r="W168" i="2"/>
  <c r="X168" i="2" s="1"/>
  <c r="N168" i="2"/>
  <c r="W167" i="2"/>
  <c r="X167" i="2" s="1"/>
  <c r="N167" i="2"/>
  <c r="W165" i="2"/>
  <c r="V165" i="2"/>
  <c r="W164" i="2"/>
  <c r="V164" i="2"/>
  <c r="X163" i="2"/>
  <c r="W163" i="2"/>
  <c r="N163" i="2"/>
  <c r="X162" i="2"/>
  <c r="X164" i="2" s="1"/>
  <c r="W162" i="2"/>
  <c r="I511" i="2" s="1"/>
  <c r="N162" i="2"/>
  <c r="V159" i="2"/>
  <c r="V158" i="2"/>
  <c r="X157" i="2"/>
  <c r="W157" i="2"/>
  <c r="N157" i="2"/>
  <c r="X156" i="2"/>
  <c r="W156" i="2"/>
  <c r="N156" i="2"/>
  <c r="W155" i="2"/>
  <c r="X155" i="2" s="1"/>
  <c r="N155" i="2"/>
  <c r="X154" i="2"/>
  <c r="W154" i="2"/>
  <c r="N154" i="2"/>
  <c r="X153" i="2"/>
  <c r="W153" i="2"/>
  <c r="N153" i="2"/>
  <c r="X152" i="2"/>
  <c r="W152" i="2"/>
  <c r="N152" i="2"/>
  <c r="W151" i="2"/>
  <c r="X151" i="2" s="1"/>
  <c r="N151" i="2"/>
  <c r="X150" i="2"/>
  <c r="W150" i="2"/>
  <c r="N150" i="2"/>
  <c r="X149" i="2"/>
  <c r="W149" i="2"/>
  <c r="H511" i="2" s="1"/>
  <c r="N149" i="2"/>
  <c r="V146" i="2"/>
  <c r="V145" i="2"/>
  <c r="W144" i="2"/>
  <c r="X144" i="2" s="1"/>
  <c r="N144" i="2"/>
  <c r="W143" i="2"/>
  <c r="X143" i="2" s="1"/>
  <c r="N143" i="2"/>
  <c r="W142" i="2"/>
  <c r="X142" i="2" s="1"/>
  <c r="X145" i="2" s="1"/>
  <c r="N142" i="2"/>
  <c r="V138" i="2"/>
  <c r="V137" i="2"/>
  <c r="W136" i="2"/>
  <c r="X136" i="2" s="1"/>
  <c r="N136" i="2"/>
  <c r="X135" i="2"/>
  <c r="W135" i="2"/>
  <c r="N135" i="2"/>
  <c r="X134" i="2"/>
  <c r="W134" i="2"/>
  <c r="N134" i="2"/>
  <c r="X133" i="2"/>
  <c r="X137" i="2" s="1"/>
  <c r="W133" i="2"/>
  <c r="F511" i="2" s="1"/>
  <c r="N133" i="2"/>
  <c r="V130" i="2"/>
  <c r="V129" i="2"/>
  <c r="X128" i="2"/>
  <c r="W128" i="2"/>
  <c r="N128" i="2"/>
  <c r="W127" i="2"/>
  <c r="X127" i="2" s="1"/>
  <c r="N127" i="2"/>
  <c r="X126" i="2"/>
  <c r="W126" i="2"/>
  <c r="N126" i="2"/>
  <c r="X125" i="2"/>
  <c r="W125" i="2"/>
  <c r="N125" i="2"/>
  <c r="X124" i="2"/>
  <c r="W124" i="2"/>
  <c r="W123" i="2"/>
  <c r="X123" i="2" s="1"/>
  <c r="N123" i="2"/>
  <c r="W122" i="2"/>
  <c r="X122" i="2" s="1"/>
  <c r="X129" i="2" s="1"/>
  <c r="N122" i="2"/>
  <c r="V120" i="2"/>
  <c r="V119" i="2"/>
  <c r="X118" i="2"/>
  <c r="W118" i="2"/>
  <c r="N118" i="2"/>
  <c r="X117" i="2"/>
  <c r="W117" i="2"/>
  <c r="N117" i="2"/>
  <c r="W116" i="2"/>
  <c r="X116" i="2" s="1"/>
  <c r="N116" i="2"/>
  <c r="X115" i="2"/>
  <c r="W115" i="2"/>
  <c r="N115" i="2"/>
  <c r="X114" i="2"/>
  <c r="W114" i="2"/>
  <c r="N114" i="2"/>
  <c r="X113" i="2"/>
  <c r="W113" i="2"/>
  <c r="N113" i="2"/>
  <c r="W112" i="2"/>
  <c r="X112" i="2" s="1"/>
  <c r="N112" i="2"/>
  <c r="X111" i="2"/>
  <c r="W111" i="2"/>
  <c r="N111" i="2"/>
  <c r="X110" i="2"/>
  <c r="W110" i="2"/>
  <c r="N110" i="2"/>
  <c r="X109" i="2"/>
  <c r="W109" i="2"/>
  <c r="N109" i="2"/>
  <c r="W108" i="2"/>
  <c r="W119" i="2" s="1"/>
  <c r="N108" i="2"/>
  <c r="V106" i="2"/>
  <c r="V105" i="2"/>
  <c r="W104" i="2"/>
  <c r="X104" i="2" s="1"/>
  <c r="N104" i="2"/>
  <c r="X103" i="2"/>
  <c r="W103" i="2"/>
  <c r="N103" i="2"/>
  <c r="X102" i="2"/>
  <c r="W102" i="2"/>
  <c r="N102" i="2"/>
  <c r="X101" i="2"/>
  <c r="W101" i="2"/>
  <c r="N101" i="2"/>
  <c r="W100" i="2"/>
  <c r="X100" i="2" s="1"/>
  <c r="N100" i="2"/>
  <c r="X99" i="2"/>
  <c r="W99" i="2"/>
  <c r="N99" i="2"/>
  <c r="X98" i="2"/>
  <c r="W98" i="2"/>
  <c r="W106" i="2" s="1"/>
  <c r="N98" i="2"/>
  <c r="X97" i="2"/>
  <c r="W97" i="2"/>
  <c r="W105" i="2" s="1"/>
  <c r="N97" i="2"/>
  <c r="V95" i="2"/>
  <c r="V94" i="2"/>
  <c r="W93" i="2"/>
  <c r="X93" i="2" s="1"/>
  <c r="N93" i="2"/>
  <c r="W92" i="2"/>
  <c r="X92" i="2" s="1"/>
  <c r="N92" i="2"/>
  <c r="W91" i="2"/>
  <c r="X91" i="2" s="1"/>
  <c r="N91" i="2"/>
  <c r="W90" i="2"/>
  <c r="X90" i="2" s="1"/>
  <c r="W89" i="2"/>
  <c r="W95" i="2" s="1"/>
  <c r="N89" i="2"/>
  <c r="V87" i="2"/>
  <c r="V86" i="2"/>
  <c r="W85" i="2"/>
  <c r="X85" i="2" s="1"/>
  <c r="N85" i="2"/>
  <c r="X84" i="2"/>
  <c r="W84" i="2"/>
  <c r="N84" i="2"/>
  <c r="X83" i="2"/>
  <c r="W83" i="2"/>
  <c r="N83" i="2"/>
  <c r="X82" i="2"/>
  <c r="W82" i="2"/>
  <c r="N82" i="2"/>
  <c r="W81" i="2"/>
  <c r="X81" i="2" s="1"/>
  <c r="N81" i="2"/>
  <c r="X80" i="2"/>
  <c r="W80" i="2"/>
  <c r="N80" i="2"/>
  <c r="X79" i="2"/>
  <c r="W79" i="2"/>
  <c r="N79" i="2"/>
  <c r="X78" i="2"/>
  <c r="W78" i="2"/>
  <c r="N78" i="2"/>
  <c r="W77" i="2"/>
  <c r="X77" i="2" s="1"/>
  <c r="N77" i="2"/>
  <c r="X76" i="2"/>
  <c r="W76" i="2"/>
  <c r="N76" i="2"/>
  <c r="X75" i="2"/>
  <c r="W75" i="2"/>
  <c r="N75" i="2"/>
  <c r="X74" i="2"/>
  <c r="W74" i="2"/>
  <c r="N74" i="2"/>
  <c r="W73" i="2"/>
  <c r="X73" i="2" s="1"/>
  <c r="N73" i="2"/>
  <c r="X72" i="2"/>
  <c r="W72" i="2"/>
  <c r="N72" i="2"/>
  <c r="X71" i="2"/>
  <c r="W71" i="2"/>
  <c r="N71" i="2"/>
  <c r="X70" i="2"/>
  <c r="W70" i="2"/>
  <c r="N70" i="2"/>
  <c r="W69" i="2"/>
  <c r="X69" i="2" s="1"/>
  <c r="N69" i="2"/>
  <c r="X68" i="2"/>
  <c r="W68" i="2"/>
  <c r="N68" i="2"/>
  <c r="X67" i="2"/>
  <c r="W67" i="2"/>
  <c r="W87" i="2" s="1"/>
  <c r="N67" i="2"/>
  <c r="X66" i="2"/>
  <c r="W66" i="2"/>
  <c r="N66" i="2"/>
  <c r="W65" i="2"/>
  <c r="W86" i="2" s="1"/>
  <c r="N65" i="2"/>
  <c r="V62" i="2"/>
  <c r="V61" i="2"/>
  <c r="W60" i="2"/>
  <c r="X60" i="2" s="1"/>
  <c r="X59" i="2"/>
  <c r="W59" i="2"/>
  <c r="N59" i="2"/>
  <c r="X58" i="2"/>
  <c r="W58" i="2"/>
  <c r="N58" i="2"/>
  <c r="W57" i="2"/>
  <c r="W62" i="2" s="1"/>
  <c r="N57" i="2"/>
  <c r="W54" i="2"/>
  <c r="V54" i="2"/>
  <c r="V53" i="2"/>
  <c r="W52" i="2"/>
  <c r="W53" i="2" s="1"/>
  <c r="N52" i="2"/>
  <c r="X51" i="2"/>
  <c r="W51" i="2"/>
  <c r="C511" i="2" s="1"/>
  <c r="N51" i="2"/>
  <c r="W47" i="2"/>
  <c r="V47" i="2"/>
  <c r="W46" i="2"/>
  <c r="V46" i="2"/>
  <c r="W45" i="2"/>
  <c r="X45" i="2" s="1"/>
  <c r="X46" i="2" s="1"/>
  <c r="N45" i="2"/>
  <c r="W43" i="2"/>
  <c r="V43" i="2"/>
  <c r="W42" i="2"/>
  <c r="V42" i="2"/>
  <c r="X41" i="2"/>
  <c r="X42" i="2" s="1"/>
  <c r="W41" i="2"/>
  <c r="N41" i="2"/>
  <c r="W39" i="2"/>
  <c r="V39" i="2"/>
  <c r="W38" i="2"/>
  <c r="V38" i="2"/>
  <c r="X37" i="2"/>
  <c r="X38" i="2" s="1"/>
  <c r="W37" i="2"/>
  <c r="N37" i="2"/>
  <c r="V35" i="2"/>
  <c r="W34" i="2"/>
  <c r="V34" i="2"/>
  <c r="W33" i="2"/>
  <c r="X33" i="2" s="1"/>
  <c r="N33" i="2"/>
  <c r="W32" i="2"/>
  <c r="X32" i="2" s="1"/>
  <c r="N32" i="2"/>
  <c r="W31" i="2"/>
  <c r="W35" i="2" s="1"/>
  <c r="X30" i="2"/>
  <c r="W30" i="2"/>
  <c r="N30" i="2"/>
  <c r="X29" i="2"/>
  <c r="W29" i="2"/>
  <c r="N29" i="2"/>
  <c r="X28" i="2"/>
  <c r="W28" i="2"/>
  <c r="N28" i="2"/>
  <c r="W27" i="2"/>
  <c r="X27" i="2" s="1"/>
  <c r="N27" i="2"/>
  <c r="X26" i="2"/>
  <c r="W26" i="2"/>
  <c r="N26" i="2"/>
  <c r="W24" i="2"/>
  <c r="V24" i="2"/>
  <c r="V501" i="2" s="1"/>
  <c r="W23" i="2"/>
  <c r="V23" i="2"/>
  <c r="V505" i="2" s="1"/>
  <c r="X22" i="2"/>
  <c r="X23" i="2" s="1"/>
  <c r="W22" i="2"/>
  <c r="W503" i="2" s="1"/>
  <c r="N22" i="2"/>
  <c r="H10" i="2"/>
  <c r="F10" i="2"/>
  <c r="A9" i="2"/>
  <c r="A10" i="2" s="1"/>
  <c r="D7" i="2"/>
  <c r="O6" i="2"/>
  <c r="N2" i="2"/>
  <c r="J9" i="2" l="1"/>
  <c r="X423" i="2"/>
  <c r="X291" i="2"/>
  <c r="X203" i="2"/>
  <c r="X396" i="2"/>
  <c r="X169" i="2"/>
  <c r="X105" i="2"/>
  <c r="X158" i="2"/>
  <c r="X326" i="2"/>
  <c r="X499" i="2"/>
  <c r="W129" i="2"/>
  <c r="W273" i="2"/>
  <c r="W333" i="2"/>
  <c r="W407" i="2"/>
  <c r="W450" i="2"/>
  <c r="W470" i="2"/>
  <c r="W479" i="2"/>
  <c r="W485" i="2"/>
  <c r="W423" i="2"/>
  <c r="W492" i="2"/>
  <c r="W120" i="2"/>
  <c r="W351" i="2"/>
  <c r="W397" i="2"/>
  <c r="X457" i="2"/>
  <c r="X463" i="2" s="1"/>
  <c r="X474" i="2"/>
  <c r="X479" i="2" s="1"/>
  <c r="X487" i="2"/>
  <c r="X491" i="2" s="1"/>
  <c r="L511" i="2"/>
  <c r="X31" i="2"/>
  <c r="X34" i="2" s="1"/>
  <c r="W196" i="2"/>
  <c r="X222" i="2"/>
  <c r="X237" i="2" s="1"/>
  <c r="W249" i="2"/>
  <c r="X254" i="2"/>
  <c r="X261" i="2" s="1"/>
  <c r="X335" i="2"/>
  <c r="X337" i="2" s="1"/>
  <c r="X57" i="2"/>
  <c r="X61" i="2" s="1"/>
  <c r="X89" i="2"/>
  <c r="X94" i="2" s="1"/>
  <c r="X108" i="2"/>
  <c r="X119" i="2" s="1"/>
  <c r="W130" i="2"/>
  <c r="W158" i="2"/>
  <c r="X180" i="2"/>
  <c r="X196" i="2" s="1"/>
  <c r="W208" i="2"/>
  <c r="W274" i="2"/>
  <c r="W341" i="2"/>
  <c r="X430" i="2"/>
  <c r="X431" i="2" s="1"/>
  <c r="X452" i="2"/>
  <c r="X454" i="2" s="1"/>
  <c r="W480" i="2"/>
  <c r="M511" i="2"/>
  <c r="W94" i="2"/>
  <c r="W424" i="2"/>
  <c r="N511" i="2"/>
  <c r="W137" i="2"/>
  <c r="X371" i="2"/>
  <c r="X373" i="2" s="1"/>
  <c r="X399" i="2"/>
  <c r="X400" i="2" s="1"/>
  <c r="W431" i="2"/>
  <c r="X482" i="2"/>
  <c r="X484" i="2" s="1"/>
  <c r="B511" i="2"/>
  <c r="W159" i="2"/>
  <c r="W296" i="2"/>
  <c r="W363" i="2"/>
  <c r="W389" i="2"/>
  <c r="P511" i="2"/>
  <c r="W176" i="2"/>
  <c r="X52" i="2"/>
  <c r="X53" i="2" s="1"/>
  <c r="X65" i="2"/>
  <c r="X86" i="2" s="1"/>
  <c r="W145" i="2"/>
  <c r="X172" i="2"/>
  <c r="X176" i="2" s="1"/>
  <c r="W203" i="2"/>
  <c r="W291" i="2"/>
  <c r="W326" i="2"/>
  <c r="W337" i="2"/>
  <c r="X377" i="2"/>
  <c r="X389" i="2" s="1"/>
  <c r="X426" i="2"/>
  <c r="X427" i="2" s="1"/>
  <c r="W463" i="2"/>
  <c r="D511" i="2"/>
  <c r="Q511" i="2"/>
  <c r="W61" i="2"/>
  <c r="W505" i="2" s="1"/>
  <c r="W238" i="2"/>
  <c r="F9" i="2"/>
  <c r="W138" i="2"/>
  <c r="W501" i="2" s="1"/>
  <c r="X212" i="2"/>
  <c r="X218" i="2" s="1"/>
  <c r="W218" i="2"/>
  <c r="W454" i="2"/>
  <c r="E511" i="2"/>
  <c r="W170" i="2"/>
  <c r="H9" i="2"/>
  <c r="W449" i="2"/>
  <c r="W502" i="2"/>
  <c r="W504" i="2" s="1"/>
  <c r="S511" i="2"/>
  <c r="G511" i="2"/>
  <c r="T511" i="2"/>
  <c r="W146" i="2"/>
  <c r="W204" i="2"/>
  <c r="W261" i="2"/>
  <c r="W292" i="2"/>
  <c r="W327" i="2"/>
  <c r="X506" i="2" l="1"/>
</calcChain>
</file>

<file path=xl/sharedStrings.xml><?xml version="1.0" encoding="utf-8"?>
<sst xmlns="http://schemas.openxmlformats.org/spreadsheetml/2006/main" count="3305" uniqueCount="706">
  <si>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</si>
  <si>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</si>
  <si>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</si>
  <si>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</si>
  <si>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</si>
  <si>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</si>
  <si>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</si>
  <si>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</si>
  <si>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</si>
  <si>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</si>
  <si>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</si>
  <si>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</si>
  <si>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</si>
  <si>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</si>
  <si>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</si>
  <si>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</si>
  <si>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</si>
  <si>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</si>
  <si>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</si>
  <si>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</si>
  <si>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</si>
  <si>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</si>
  <si>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</si>
  <si>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</si>
  <si>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</si>
  <si>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</si>
  <si>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</si>
  <si>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</si>
  <si>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</si>
  <si>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</si>
  <si>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</si>
  <si>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</si>
  <si>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</si>
  <si>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</si>
  <si>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</si>
  <si>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</si>
  <si>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</si>
  <si>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</si>
  <si>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</si>
  <si>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</si>
  <si>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</si>
  <si>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</si>
  <si>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</si>
  <si>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</si>
  <si>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</si>
  <si>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</si>
  <si>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</si>
  <si>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</si>
  <si>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</si>
  <si>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</si>
  <si>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</si>
  <si>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</si>
  <si>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</si>
  <si>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</si>
  <si>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</si>
  <si>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</si>
  <si>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</si>
  <si>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</si>
  <si>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</si>
  <si>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</si>
  <si>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</si>
  <si>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</si>
  <si>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</si>
  <si>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</si>
  <si>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</si>
  <si>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</si>
  <si>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</si>
  <si>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</si>
  <si>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</si>
  <si>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</si>
  <si>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</si>
  <si>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</si>
  <si>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</si>
  <si>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</si>
  <si>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</si>
  <si>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</si>
  <si>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</si>
  <si>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</si>
  <si>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</si>
  <si>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</si>
  <si>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</si>
  <si>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</si>
  <si>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</si>
  <si>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</si>
  <si>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</si>
  <si>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</si>
  <si>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</si>
  <si>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</si>
  <si>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</si>
  <si>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</si>
  <si>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</si>
  <si>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</si>
  <si>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</si>
  <si>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</si>
  <si>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</si>
  <si>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</si>
  <si>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</si>
  <si>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</si>
  <si>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</si>
  <si>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</si>
  <si>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</si>
  <si>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</si>
  <si>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</si>
  <si>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</si>
  <si>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</si>
  <si>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</si>
  <si>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</si>
  <si>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</si>
  <si>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</si>
  <si>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</si>
  <si>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</si>
  <si>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</si>
  <si>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</si>
  <si>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</si>
  <si>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</si>
  <si>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</si>
  <si>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</si>
  <si>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</si>
  <si>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</si>
  <si>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</si>
  <si>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</si>
  <si>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</si>
  <si>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</si>
  <si>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</si>
  <si>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</si>
  <si>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</si>
  <si>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</si>
  <si>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</si>
  <si>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</si>
  <si>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</si>
  <si>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</si>
  <si>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</si>
  <si>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</si>
  <si>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</si>
  <si>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</si>
  <si>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</si>
  <si>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</si>
  <si>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</si>
  <si>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</si>
  <si>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</si>
  <si>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</si>
  <si>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</si>
  <si>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</si>
  <si>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</si>
  <si>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</si>
  <si>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</si>
  <si>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</si>
  <si>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</si>
  <si>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</si>
  <si>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</si>
  <si>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</si>
  <si>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</si>
  <si>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</si>
  <si>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</si>
  <si>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</si>
  <si>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</si>
  <si>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</si>
  <si>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</si>
  <si>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</si>
  <si>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</si>
  <si>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</si>
  <si>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</si>
  <si>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</si>
  <si>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</si>
  <si>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</si>
  <si>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</si>
  <si>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</si>
  <si>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</si>
  <si>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</si>
  <si>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</si>
  <si>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</si>
  <si>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</si>
  <si>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</si>
  <si>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</si>
  <si>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</si>
  <si>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</si>
  <si>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</si>
  <si>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</si>
  <si>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</si>
  <si>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</si>
  <si>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</si>
  <si>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</si>
  <si>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</si>
  <si>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</si>
  <si>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</si>
  <si>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</si>
  <si>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</si>
  <si>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</si>
  <si>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</si>
  <si>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</si>
  <si>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</si>
  <si>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</si>
  <si>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</si>
  <si>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</si>
  <si>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</si>
  <si>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</si>
  <si>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</si>
  <si>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</si>
  <si>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</si>
  <si>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</si>
  <si>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</si>
  <si>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</si>
  <si>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</si>
  <si>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</si>
  <si>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</si>
  <si>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</si>
  <si>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</si>
  <si>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</si>
  <si>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</si>
  <si>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</si>
  <si>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</si>
  <si>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</si>
  <si>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</si>
  <si>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</si>
  <si>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</si>
  <si>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</si>
  <si>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</si>
  <si>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</si>
  <si>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</si>
  <si>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</si>
  <si>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</si>
  <si>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</si>
  <si>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</si>
  <si>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</si>
  <si>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</si>
  <si>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</si>
  <si>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</si>
  <si>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</si>
  <si>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</si>
  <si>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</si>
  <si>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</si>
  <si>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</si>
  <si>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</si>
  <si>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</si>
  <si>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</si>
  <si>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</si>
  <si>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</si>
  <si>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</si>
  <si>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</si>
  <si>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</si>
  <si>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</si>
  <si>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</si>
  <si>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</si>
  <si>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</si>
  <si>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</si>
  <si>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</si>
  <si>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</si>
  <si>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</si>
  <si>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</si>
  <si>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</si>
  <si>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</si>
  <si>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</si>
  <si>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</si>
  <si>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</si>
  <si>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</si>
  <si>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</si>
  <si>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</si>
  <si>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</si>
  <si>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</si>
  <si>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</si>
  <si>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</si>
  <si>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</si>
  <si>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</si>
  <si>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</si>
  <si>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</si>
  <si>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</si>
  <si>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</si>
  <si>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</si>
  <si>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</si>
  <si>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</si>
  <si>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</si>
  <si>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</si>
  <si>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</si>
  <si>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</si>
  <si>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</si>
  <si>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</si>
  <si>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</si>
  <si>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</si>
  <si>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</si>
  <si>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</si>
  <si>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</si>
  <si>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</si>
  <si>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</si>
  <si>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</si>
  <si>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</si>
  <si>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</si>
  <si>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</si>
  <si>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</si>
  <si>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</si>
  <si>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</si>
  <si>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</si>
  <si>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</si>
  <si>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</si>
  <si>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</si>
  <si>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</si>
  <si>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</si>
  <si>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</si>
  <si>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</si>
  <si>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</si>
  <si>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</si>
  <si>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</si>
  <si>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</si>
  <si>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</si>
  <si>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</si>
  <si>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</si>
  <si>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</si>
  <si>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</si>
  <si>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</si>
  <si>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</si>
  <si>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</si>
  <si>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</si>
  <si>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</si>
  <si>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</si>
  <si>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</si>
  <si>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</si>
  <si>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</si>
  <si>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</si>
  <si>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</si>
  <si>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</si>
  <si>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</si>
  <si>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</si>
  <si>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</si>
  <si>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</si>
  <si>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</si>
  <si>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</si>
  <si>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</si>
  <si>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</si>
  <si>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</si>
  <si>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</si>
  <si>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</si>
  <si>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</si>
  <si>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</si>
  <si>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</si>
  <si>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</si>
  <si>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</si>
  <si>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</si>
  <si>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</si>
  <si>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</si>
  <si>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</si>
  <si>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</si>
  <si>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</si>
  <si>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</si>
  <si>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</si>
  <si>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</si>
  <si>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</si>
  <si>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</si>
  <si>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</si>
  <si>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</si>
  <si>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</si>
  <si>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</si>
  <si>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</si>
  <si>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</si>
  <si>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</si>
  <si>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</si>
  <si>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</si>
  <si>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</si>
  <si>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</si>
  <si>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</si>
  <si>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</si>
  <si>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</si>
  <si>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</si>
  <si>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</si>
  <si>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</si>
  <si>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</si>
  <si>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</si>
  <si>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</si>
  <si>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</si>
  <si>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</si>
  <si>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</si>
  <si>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</si>
  <si>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</si>
  <si>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</si>
  <si>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</si>
  <si>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</si>
  <si>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</si>
  <si>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</si>
  <si>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</si>
  <si>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</si>
  <si>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</si>
  <si>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</si>
  <si>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</si>
  <si>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</si>
  <si>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</si>
  <si>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</si>
  <si>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</si>
  <si>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</si>
  <si>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</si>
  <si>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</si>
  <si>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</si>
  <si>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</si>
  <si>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</si>
  <si>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</si>
  <si>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</si>
  <si>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</si>
  <si>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</si>
  <si>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</si>
  <si>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</si>
  <si>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</si>
  <si>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</si>
  <si>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</si>
  <si>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</si>
  <si>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</si>
  <si>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</si>
  <si>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</si>
  <si>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</si>
  <si>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</si>
  <si>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</si>
  <si>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</si>
  <si>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</si>
  <si>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</si>
  <si>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</si>
  <si>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</si>
  <si>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</si>
  <si>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</si>
  <si>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</si>
  <si>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</si>
  <si>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</si>
  <si>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</si>
  <si>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</si>
  <si>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</si>
  <si>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</si>
  <si>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</si>
  <si>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</si>
  <si>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</si>
  <si>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</si>
  <si>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</si>
  <si>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</si>
  <si>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</si>
  <si>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</si>
  <si>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</si>
  <si>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</si>
  <si>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</si>
  <si>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</si>
  <si>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</si>
  <si>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</si>
  <si>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</si>
  <si>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</si>
  <si>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</si>
  <si>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</si>
  <si>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</si>
  <si>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</si>
  <si>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</si>
  <si>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</si>
  <si>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</si>
  <si>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</si>
  <si>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</si>
  <si>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</si>
  <si>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</si>
  <si>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</si>
  <si>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</si>
  <si>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</si>
  <si>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</si>
  <si>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</si>
  <si>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</si>
  <si>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</si>
  <si>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</si>
  <si>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</si>
  <si>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</si>
  <si>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</si>
  <si>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</si>
  <si>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</si>
  <si>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</si>
  <si>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</si>
  <si>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</si>
  <si>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</si>
  <si>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</si>
  <si>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</si>
  <si>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</si>
  <si>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</si>
  <si>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</si>
  <si>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</si>
  <si>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</si>
  <si>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</si>
  <si>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</si>
  <si>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</si>
  <si>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</si>
  <si>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</si>
  <si>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</si>
  <si>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</si>
  <si>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</si>
  <si>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</si>
  <si>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</si>
  <si>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</si>
  <si>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</si>
  <si>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</si>
  <si>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</si>
  <si>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</si>
  <si>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</si>
  <si>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</si>
  <si>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</si>
  <si>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</si>
  <si>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</si>
  <si>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</si>
  <si>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</si>
  <si>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</si>
  <si>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</si>
  <si>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</si>
  <si>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</si>
  <si>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</si>
  <si>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</si>
  <si>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</si>
  <si>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</si>
  <si>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</si>
  <si>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</si>
  <si>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</si>
  <si>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</si>
  <si>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</si>
  <si>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</si>
  <si>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</si>
  <si>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</si>
  <si>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</si>
  <si>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</si>
  <si>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</si>
  <si>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</si>
  <si>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</si>
  <si>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</si>
  <si>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</si>
  <si>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</si>
  <si>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</si>
  <si>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</si>
  <si>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</si>
  <si>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</si>
  <si>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</si>
  <si>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</si>
  <si>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</si>
  <si>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</si>
  <si>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</si>
  <si>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</si>
  <si>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</si>
  <si>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</si>
  <si>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</si>
  <si>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</si>
  <si>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</si>
  <si>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</si>
  <si>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</si>
  <si>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</si>
  <si>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</si>
  <si>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</si>
  <si>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</si>
  <si>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</si>
  <si>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</si>
  <si>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</si>
  <si>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</si>
  <si>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</si>
  <si>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</si>
  <si>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</si>
  <si>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</si>
  <si>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</si>
  <si>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</si>
  <si>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</si>
  <si>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</si>
  <si>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</si>
  <si>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</si>
  <si>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</si>
  <si>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</si>
  <si>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</si>
  <si>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</si>
  <si>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</si>
  <si>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</si>
  <si>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</si>
  <si>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</si>
  <si>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</si>
  <si>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</si>
  <si>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</si>
  <si>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</si>
  <si>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</si>
  <si>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</si>
  <si>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</si>
  <si>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</si>
  <si>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</si>
  <si>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</si>
  <si>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</si>
  <si>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</si>
  <si>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</si>
  <si>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</si>
  <si>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</si>
  <si>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</si>
  <si>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</si>
  <si>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</si>
  <si>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</si>
  <si>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</si>
  <si>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</si>
  <si>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</si>
  <si>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</si>
  <si>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</si>
  <si>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</si>
  <si>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</si>
  <si>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</si>
  <si>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</si>
  <si>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</si>
  <si>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</si>
  <si>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</si>
  <si>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</si>
  <si>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</si>
  <si>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</si>
  <si>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</si>
  <si>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</si>
  <si>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14.02.2024</t>
  </si>
  <si>
    <t>P004030</t>
  </si>
  <si>
    <t>Вареные колбасы «Молочная Дугушка» Весовые Вектор ТМ «Дугушка»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</si>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</sst>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3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92" t="s">
        <v>29</v>
      </c>
      <c r="E1" s="692"/>
      <c r="F1" s="692"/>
      <c r="G1" s="14" t="s">
        <v>66</v>
      </c>
      <c r="H1" s="692" t="s">
        <v>49</v>
      </c>
      <c r="I1" s="692"/>
      <c r="J1" s="692"/>
      <c r="K1" s="692"/>
      <c r="L1" s="692"/>
      <c r="M1" s="692"/>
      <c r="N1" s="692"/>
      <c r="O1" s="692"/>
      <c r="P1" s="693" t="s">
        <v>67</v>
      </c>
      <c r="Q1" s="694"/>
      <c r="R1" s="69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5"/>
      <c r="P2" s="695"/>
      <c r="Q2" s="695"/>
      <c r="R2" s="695"/>
      <c r="S2" s="695"/>
      <c r="T2" s="695"/>
      <c r="U2" s="69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95"/>
      <c r="O3" s="695"/>
      <c r="P3" s="695"/>
      <c r="Q3" s="695"/>
      <c r="R3" s="695"/>
      <c r="S3" s="695"/>
      <c r="T3" s="695"/>
      <c r="U3" s="69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74" t="s">
        <v>8</v>
      </c>
      <c r="B5" s="674"/>
      <c r="C5" s="674"/>
      <c r="D5" s="696"/>
      <c r="E5" s="696"/>
      <c r="F5" s="697" t="s">
        <v>14</v>
      </c>
      <c r="G5" s="697"/>
      <c r="H5" s="696"/>
      <c r="I5" s="696"/>
      <c r="J5" s="696"/>
      <c r="K5" s="696"/>
      <c r="L5" s="696"/>
      <c r="N5" s="27" t="s">
        <v>4</v>
      </c>
      <c r="O5" s="691">
        <v>45333</v>
      </c>
      <c r="P5" s="691"/>
      <c r="R5" s="698" t="s">
        <v>3</v>
      </c>
      <c r="S5" s="699"/>
      <c r="T5" s="700" t="s">
        <v>687</v>
      </c>
      <c r="U5" s="701"/>
      <c r="Z5" s="60"/>
      <c r="AA5" s="60"/>
      <c r="AB5" s="60"/>
    </row>
    <row r="6" spans="1:29" s="17" customFormat="1" ht="24" customHeight="1" x14ac:dyDescent="0.2">
      <c r="A6" s="674" t="s">
        <v>1</v>
      </c>
      <c r="B6" s="674"/>
      <c r="C6" s="674"/>
      <c r="D6" s="675" t="s">
        <v>688</v>
      </c>
      <c r="E6" s="675"/>
      <c r="F6" s="675"/>
      <c r="G6" s="675"/>
      <c r="H6" s="675"/>
      <c r="I6" s="675"/>
      <c r="J6" s="675"/>
      <c r="K6" s="675"/>
      <c r="L6" s="675"/>
      <c r="N6" s="27" t="s">
        <v>30</v>
      </c>
      <c r="O6" s="676" t="str">
        <f>IF(O5=0," ",CHOOSE(WEEKDAY(O5,2),"Понедельник","Вторник","Среда","Четверг","Пятница","Суббота","Воскресенье"))</f>
        <v>Воскресенье</v>
      </c>
      <c r="P6" s="676"/>
      <c r="R6" s="677" t="s">
        <v>5</v>
      </c>
      <c r="S6" s="678"/>
      <c r="T6" s="679" t="s">
        <v>69</v>
      </c>
      <c r="U6" s="68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85" t="str">
        <f>IFERROR(VLOOKUP(DeliveryAddress,Table,3,0),1)</f>
        <v>1</v>
      </c>
      <c r="E7" s="686"/>
      <c r="F7" s="686"/>
      <c r="G7" s="686"/>
      <c r="H7" s="686"/>
      <c r="I7" s="686"/>
      <c r="J7" s="686"/>
      <c r="K7" s="686"/>
      <c r="L7" s="687"/>
      <c r="N7" s="29"/>
      <c r="O7" s="49"/>
      <c r="P7" s="49"/>
      <c r="R7" s="677"/>
      <c r="S7" s="678"/>
      <c r="T7" s="681"/>
      <c r="U7" s="682"/>
      <c r="Z7" s="60"/>
      <c r="AA7" s="60"/>
      <c r="AB7" s="60"/>
    </row>
    <row r="8" spans="1:29" s="17" customFormat="1" ht="25.5" customHeight="1" x14ac:dyDescent="0.2">
      <c r="A8" s="688" t="s">
        <v>60</v>
      </c>
      <c r="B8" s="688"/>
      <c r="C8" s="688"/>
      <c r="D8" s="689"/>
      <c r="E8" s="689"/>
      <c r="F8" s="689"/>
      <c r="G8" s="689"/>
      <c r="H8" s="689"/>
      <c r="I8" s="689"/>
      <c r="J8" s="689"/>
      <c r="K8" s="689"/>
      <c r="L8" s="689"/>
      <c r="N8" s="27" t="s">
        <v>11</v>
      </c>
      <c r="O8" s="669">
        <v>0.33333333333333331</v>
      </c>
      <c r="P8" s="669"/>
      <c r="R8" s="677"/>
      <c r="S8" s="678"/>
      <c r="T8" s="681"/>
      <c r="U8" s="682"/>
      <c r="Z8" s="60"/>
      <c r="AA8" s="60"/>
      <c r="AB8" s="60"/>
    </row>
    <row r="9" spans="1:29" s="17" customFormat="1" ht="39.950000000000003" customHeight="1" x14ac:dyDescent="0.2">
      <c r="A9" s="6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65"/>
      <c r="C9" s="665"/>
      <c r="D9" s="666" t="s">
        <v>48</v>
      </c>
      <c r="E9" s="667"/>
      <c r="F9" s="6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65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0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0"/>
      <c r="L9" s="690"/>
      <c r="N9" s="31" t="s">
        <v>15</v>
      </c>
      <c r="O9" s="691"/>
      <c r="P9" s="691"/>
      <c r="R9" s="677"/>
      <c r="S9" s="678"/>
      <c r="T9" s="683"/>
      <c r="U9" s="68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65"/>
      <c r="C10" s="665"/>
      <c r="D10" s="666"/>
      <c r="E10" s="667"/>
      <c r="F10" s="6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65"/>
      <c r="H10" s="668" t="str">
        <f>IFERROR(VLOOKUP($D$10,Proxy,2,FALSE),"")</f>
        <v/>
      </c>
      <c r="I10" s="668"/>
      <c r="J10" s="668"/>
      <c r="K10" s="668"/>
      <c r="L10" s="668"/>
      <c r="N10" s="31" t="s">
        <v>35</v>
      </c>
      <c r="O10" s="669"/>
      <c r="P10" s="669"/>
      <c r="S10" s="29" t="s">
        <v>12</v>
      </c>
      <c r="T10" s="670" t="s">
        <v>70</v>
      </c>
      <c r="U10" s="67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69"/>
      <c r="P11" s="669"/>
      <c r="S11" s="29" t="s">
        <v>31</v>
      </c>
      <c r="T11" s="657" t="s">
        <v>57</v>
      </c>
      <c r="U11" s="65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56" t="s">
        <v>71</v>
      </c>
      <c r="B12" s="656"/>
      <c r="C12" s="656"/>
      <c r="D12" s="656"/>
      <c r="E12" s="656"/>
      <c r="F12" s="656"/>
      <c r="G12" s="656"/>
      <c r="H12" s="656"/>
      <c r="I12" s="656"/>
      <c r="J12" s="656"/>
      <c r="K12" s="656"/>
      <c r="L12" s="656"/>
      <c r="N12" s="27" t="s">
        <v>33</v>
      </c>
      <c r="O12" s="672"/>
      <c r="P12" s="672"/>
      <c r="Q12" s="28"/>
      <c r="R12"/>
      <c r="S12" s="29" t="s">
        <v>48</v>
      </c>
      <c r="T12" s="673"/>
      <c r="U12" s="673"/>
      <c r="V12"/>
      <c r="Z12" s="60"/>
      <c r="AA12" s="60"/>
      <c r="AB12" s="60"/>
    </row>
    <row r="13" spans="1:29" s="17" customFormat="1" ht="23.25" customHeight="1" x14ac:dyDescent="0.2">
      <c r="A13" s="656" t="s">
        <v>72</v>
      </c>
      <c r="B13" s="656"/>
      <c r="C13" s="656"/>
      <c r="D13" s="656"/>
      <c r="E13" s="656"/>
      <c r="F13" s="656"/>
      <c r="G13" s="656"/>
      <c r="H13" s="656"/>
      <c r="I13" s="656"/>
      <c r="J13" s="656"/>
      <c r="K13" s="656"/>
      <c r="L13" s="656"/>
      <c r="M13" s="31"/>
      <c r="N13" s="31" t="s">
        <v>34</v>
      </c>
      <c r="O13" s="657"/>
      <c r="P13" s="65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56" t="s">
        <v>73</v>
      </c>
      <c r="B14" s="656"/>
      <c r="C14" s="656"/>
      <c r="D14" s="656"/>
      <c r="E14" s="656"/>
      <c r="F14" s="656"/>
      <c r="G14" s="656"/>
      <c r="H14" s="656"/>
      <c r="I14" s="656"/>
      <c r="J14" s="656"/>
      <c r="K14" s="656"/>
      <c r="L14" s="65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58" t="s">
        <v>74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/>
      <c r="N15" s="659" t="s">
        <v>63</v>
      </c>
      <c r="O15" s="659"/>
      <c r="P15" s="659"/>
      <c r="Q15" s="659"/>
      <c r="R15" s="65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0"/>
      <c r="O16" s="660"/>
      <c r="P16" s="660"/>
      <c r="Q16" s="660"/>
      <c r="R16" s="66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44" t="s">
        <v>61</v>
      </c>
      <c r="B17" s="644" t="s">
        <v>51</v>
      </c>
      <c r="C17" s="662" t="s">
        <v>50</v>
      </c>
      <c r="D17" s="644" t="s">
        <v>52</v>
      </c>
      <c r="E17" s="644"/>
      <c r="F17" s="644" t="s">
        <v>24</v>
      </c>
      <c r="G17" s="644" t="s">
        <v>27</v>
      </c>
      <c r="H17" s="644" t="s">
        <v>25</v>
      </c>
      <c r="I17" s="644" t="s">
        <v>26</v>
      </c>
      <c r="J17" s="663" t="s">
        <v>16</v>
      </c>
      <c r="K17" s="663" t="s">
        <v>65</v>
      </c>
      <c r="L17" s="663" t="s">
        <v>2</v>
      </c>
      <c r="M17" s="644" t="s">
        <v>28</v>
      </c>
      <c r="N17" s="644" t="s">
        <v>17</v>
      </c>
      <c r="O17" s="644"/>
      <c r="P17" s="644"/>
      <c r="Q17" s="644"/>
      <c r="R17" s="644"/>
      <c r="S17" s="661" t="s">
        <v>58</v>
      </c>
      <c r="T17" s="644"/>
      <c r="U17" s="644" t="s">
        <v>6</v>
      </c>
      <c r="V17" s="644" t="s">
        <v>44</v>
      </c>
      <c r="W17" s="645" t="s">
        <v>56</v>
      </c>
      <c r="X17" s="644" t="s">
        <v>18</v>
      </c>
      <c r="Y17" s="647" t="s">
        <v>62</v>
      </c>
      <c r="Z17" s="647" t="s">
        <v>19</v>
      </c>
      <c r="AA17" s="648" t="s">
        <v>59</v>
      </c>
      <c r="AB17" s="649"/>
      <c r="AC17" s="650"/>
      <c r="AD17" s="654"/>
      <c r="BA17" s="655" t="s">
        <v>64</v>
      </c>
    </row>
    <row r="18" spans="1:53" ht="14.25" customHeight="1" x14ac:dyDescent="0.2">
      <c r="A18" s="644"/>
      <c r="B18" s="644"/>
      <c r="C18" s="662"/>
      <c r="D18" s="644"/>
      <c r="E18" s="644"/>
      <c r="F18" s="644" t="s">
        <v>20</v>
      </c>
      <c r="G18" s="644" t="s">
        <v>21</v>
      </c>
      <c r="H18" s="644" t="s">
        <v>22</v>
      </c>
      <c r="I18" s="644" t="s">
        <v>22</v>
      </c>
      <c r="J18" s="664"/>
      <c r="K18" s="664"/>
      <c r="L18" s="664"/>
      <c r="M18" s="644"/>
      <c r="N18" s="644"/>
      <c r="O18" s="644"/>
      <c r="P18" s="644"/>
      <c r="Q18" s="644"/>
      <c r="R18" s="644"/>
      <c r="S18" s="36" t="s">
        <v>47</v>
      </c>
      <c r="T18" s="36" t="s">
        <v>46</v>
      </c>
      <c r="U18" s="644"/>
      <c r="V18" s="644"/>
      <c r="W18" s="646"/>
      <c r="X18" s="644"/>
      <c r="Y18" s="647"/>
      <c r="Z18" s="647"/>
      <c r="AA18" s="651"/>
      <c r="AB18" s="652"/>
      <c r="AC18" s="653"/>
      <c r="AD18" s="654"/>
      <c r="BA18" s="655"/>
    </row>
    <row r="19" spans="1:53" ht="27.75" customHeight="1" x14ac:dyDescent="0.2">
      <c r="A19" s="379" t="s">
        <v>75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55"/>
      <c r="Z19" s="55"/>
    </row>
    <row r="20" spans="1:53" ht="16.5" customHeight="1" x14ac:dyDescent="0.25">
      <c r="A20" s="380" t="s">
        <v>75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66"/>
      <c r="Z20" s="66"/>
    </row>
    <row r="21" spans="1:53" ht="14.25" customHeight="1" x14ac:dyDescent="0.25">
      <c r="A21" s="371" t="s">
        <v>76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8">
        <v>4607091389258</v>
      </c>
      <c r="E22" s="35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4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68"/>
      <c r="N23" s="365" t="s">
        <v>43</v>
      </c>
      <c r="O23" s="366"/>
      <c r="P23" s="366"/>
      <c r="Q23" s="366"/>
      <c r="R23" s="366"/>
      <c r="S23" s="366"/>
      <c r="T23" s="36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68"/>
      <c r="N24" s="365" t="s">
        <v>43</v>
      </c>
      <c r="O24" s="366"/>
      <c r="P24" s="366"/>
      <c r="Q24" s="366"/>
      <c r="R24" s="366"/>
      <c r="S24" s="366"/>
      <c r="T24" s="36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1" t="s">
        <v>81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8">
        <v>4607091383881</v>
      </c>
      <c r="E26" s="35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58">
        <v>4607091388237</v>
      </c>
      <c r="E27" s="35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58">
        <v>4607091383935</v>
      </c>
      <c r="E28" s="35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58">
        <v>4680115881853</v>
      </c>
      <c r="E29" s="3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4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58">
        <v>4607091383911</v>
      </c>
      <c r="E30" s="35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58">
        <v>4607091383911</v>
      </c>
      <c r="E31" s="35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35" t="s">
        <v>93</v>
      </c>
      <c r="O31" s="360"/>
      <c r="P31" s="360"/>
      <c r="Q31" s="360"/>
      <c r="R31" s="36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358">
        <v>4607091388244</v>
      </c>
      <c r="E32" s="358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6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94</v>
      </c>
      <c r="B33" s="64" t="s">
        <v>96</v>
      </c>
      <c r="C33" s="37">
        <v>4301051592</v>
      </c>
      <c r="D33" s="358">
        <v>4607091388244</v>
      </c>
      <c r="E33" s="35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63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0"/>
      <c r="P33" s="360"/>
      <c r="Q33" s="360"/>
      <c r="R33" s="361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55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68"/>
      <c r="N34" s="365" t="s">
        <v>43</v>
      </c>
      <c r="O34" s="366"/>
      <c r="P34" s="366"/>
      <c r="Q34" s="366"/>
      <c r="R34" s="366"/>
      <c r="S34" s="366"/>
      <c r="T34" s="367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68"/>
      <c r="N35" s="365" t="s">
        <v>43</v>
      </c>
      <c r="O35" s="366"/>
      <c r="P35" s="366"/>
      <c r="Q35" s="366"/>
      <c r="R35" s="366"/>
      <c r="S35" s="366"/>
      <c r="T35" s="367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71" t="s">
        <v>97</v>
      </c>
      <c r="B36" s="371"/>
      <c r="C36" s="371"/>
      <c r="D36" s="371"/>
      <c r="E36" s="371"/>
      <c r="F36" s="371"/>
      <c r="G36" s="371"/>
      <c r="H36" s="371"/>
      <c r="I36" s="371"/>
      <c r="J36" s="371"/>
      <c r="K36" s="371"/>
      <c r="L36" s="371"/>
      <c r="M36" s="371"/>
      <c r="N36" s="371"/>
      <c r="O36" s="371"/>
      <c r="P36" s="371"/>
      <c r="Q36" s="371"/>
      <c r="R36" s="371"/>
      <c r="S36" s="371"/>
      <c r="T36" s="371"/>
      <c r="U36" s="371"/>
      <c r="V36" s="371"/>
      <c r="W36" s="371"/>
      <c r="X36" s="371"/>
      <c r="Y36" s="67"/>
      <c r="Z36" s="67"/>
    </row>
    <row r="37" spans="1:53" ht="27" customHeight="1" x14ac:dyDescent="0.25">
      <c r="A37" s="64" t="s">
        <v>98</v>
      </c>
      <c r="B37" s="64" t="s">
        <v>99</v>
      </c>
      <c r="C37" s="37">
        <v>4301032013</v>
      </c>
      <c r="D37" s="358">
        <v>4607091388503</v>
      </c>
      <c r="E37" s="35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6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0"/>
      <c r="P37" s="360"/>
      <c r="Q37" s="360"/>
      <c r="R37" s="361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x14ac:dyDescent="0.2">
      <c r="A38" s="355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68"/>
      <c r="N38" s="365" t="s">
        <v>43</v>
      </c>
      <c r="O38" s="366"/>
      <c r="P38" s="366"/>
      <c r="Q38" s="366"/>
      <c r="R38" s="366"/>
      <c r="S38" s="366"/>
      <c r="T38" s="367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68"/>
      <c r="N39" s="365" t="s">
        <v>43</v>
      </c>
      <c r="O39" s="366"/>
      <c r="P39" s="366"/>
      <c r="Q39" s="366"/>
      <c r="R39" s="366"/>
      <c r="S39" s="366"/>
      <c r="T39" s="367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71" t="s">
        <v>102</v>
      </c>
      <c r="B40" s="371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371"/>
      <c r="W40" s="371"/>
      <c r="X40" s="371"/>
      <c r="Y40" s="67"/>
      <c r="Z40" s="67"/>
    </row>
    <row r="41" spans="1:53" ht="80.25" customHeight="1" x14ac:dyDescent="0.25">
      <c r="A41" s="64" t="s">
        <v>103</v>
      </c>
      <c r="B41" s="64" t="s">
        <v>104</v>
      </c>
      <c r="C41" s="37">
        <v>4301160001</v>
      </c>
      <c r="D41" s="358">
        <v>4607091388282</v>
      </c>
      <c r="E41" s="35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0"/>
      <c r="P41" s="360"/>
      <c r="Q41" s="360"/>
      <c r="R41" s="361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x14ac:dyDescent="0.2">
      <c r="A42" s="355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68"/>
      <c r="N42" s="365" t="s">
        <v>43</v>
      </c>
      <c r="O42" s="366"/>
      <c r="P42" s="366"/>
      <c r="Q42" s="366"/>
      <c r="R42" s="366"/>
      <c r="S42" s="366"/>
      <c r="T42" s="367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68"/>
      <c r="N43" s="365" t="s">
        <v>43</v>
      </c>
      <c r="O43" s="366"/>
      <c r="P43" s="366"/>
      <c r="Q43" s="366"/>
      <c r="R43" s="366"/>
      <c r="S43" s="366"/>
      <c r="T43" s="367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71" t="s">
        <v>106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371"/>
      <c r="Y44" s="67"/>
      <c r="Z44" s="67"/>
    </row>
    <row r="45" spans="1:53" ht="27" customHeight="1" x14ac:dyDescent="0.25">
      <c r="A45" s="64" t="s">
        <v>107</v>
      </c>
      <c r="B45" s="64" t="s">
        <v>108</v>
      </c>
      <c r="C45" s="37">
        <v>4301170002</v>
      </c>
      <c r="D45" s="358">
        <v>4607091389111</v>
      </c>
      <c r="E45" s="358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0"/>
      <c r="P45" s="360"/>
      <c r="Q45" s="360"/>
      <c r="R45" s="361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x14ac:dyDescent="0.2">
      <c r="A46" s="355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68"/>
      <c r="N46" s="365" t="s">
        <v>43</v>
      </c>
      <c r="O46" s="366"/>
      <c r="P46" s="366"/>
      <c r="Q46" s="366"/>
      <c r="R46" s="366"/>
      <c r="S46" s="366"/>
      <c r="T46" s="367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68"/>
      <c r="N47" s="365" t="s">
        <v>43</v>
      </c>
      <c r="O47" s="366"/>
      <c r="P47" s="366"/>
      <c r="Q47" s="366"/>
      <c r="R47" s="366"/>
      <c r="S47" s="366"/>
      <c r="T47" s="367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79" t="s">
        <v>109</v>
      </c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379"/>
      <c r="X48" s="379"/>
      <c r="Y48" s="55"/>
      <c r="Z48" s="55"/>
    </row>
    <row r="49" spans="1:53" ht="16.5" customHeight="1" x14ac:dyDescent="0.25">
      <c r="A49" s="380" t="s">
        <v>110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66"/>
      <c r="Z49" s="66"/>
    </row>
    <row r="50" spans="1:53" ht="14.25" customHeight="1" x14ac:dyDescent="0.25">
      <c r="A50" s="371" t="s">
        <v>111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371"/>
      <c r="Y50" s="67"/>
      <c r="Z50" s="67"/>
    </row>
    <row r="51" spans="1:53" ht="27" customHeight="1" x14ac:dyDescent="0.25">
      <c r="A51" s="64" t="s">
        <v>112</v>
      </c>
      <c r="B51" s="64" t="s">
        <v>113</v>
      </c>
      <c r="C51" s="37">
        <v>4301020234</v>
      </c>
      <c r="D51" s="358">
        <v>4680115881440</v>
      </c>
      <c r="E51" s="358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0"/>
      <c r="P51" s="360"/>
      <c r="Q51" s="360"/>
      <c r="R51" s="361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116</v>
      </c>
      <c r="B52" s="64" t="s">
        <v>117</v>
      </c>
      <c r="C52" s="37">
        <v>4301020232</v>
      </c>
      <c r="D52" s="358">
        <v>4680115881433</v>
      </c>
      <c r="E52" s="358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6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0"/>
      <c r="P52" s="360"/>
      <c r="Q52" s="360"/>
      <c r="R52" s="361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55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68"/>
      <c r="N53" s="365" t="s">
        <v>43</v>
      </c>
      <c r="O53" s="366"/>
      <c r="P53" s="366"/>
      <c r="Q53" s="366"/>
      <c r="R53" s="366"/>
      <c r="S53" s="366"/>
      <c r="T53" s="367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68"/>
      <c r="N54" s="365" t="s">
        <v>43</v>
      </c>
      <c r="O54" s="366"/>
      <c r="P54" s="366"/>
      <c r="Q54" s="366"/>
      <c r="R54" s="366"/>
      <c r="S54" s="366"/>
      <c r="T54" s="367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80" t="s">
        <v>118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66"/>
      <c r="Z55" s="66"/>
    </row>
    <row r="56" spans="1:53" ht="14.25" customHeight="1" x14ac:dyDescent="0.25">
      <c r="A56" s="371" t="s">
        <v>119</v>
      </c>
      <c r="B56" s="371"/>
      <c r="C56" s="371"/>
      <c r="D56" s="371"/>
      <c r="E56" s="371"/>
      <c r="F56" s="371"/>
      <c r="G56" s="371"/>
      <c r="H56" s="371"/>
      <c r="I56" s="371"/>
      <c r="J56" s="371"/>
      <c r="K56" s="371"/>
      <c r="L56" s="371"/>
      <c r="M56" s="371"/>
      <c r="N56" s="371"/>
      <c r="O56" s="371"/>
      <c r="P56" s="371"/>
      <c r="Q56" s="371"/>
      <c r="R56" s="371"/>
      <c r="S56" s="371"/>
      <c r="T56" s="371"/>
      <c r="U56" s="371"/>
      <c r="V56" s="371"/>
      <c r="W56" s="371"/>
      <c r="X56" s="371"/>
      <c r="Y56" s="67"/>
      <c r="Z56" s="67"/>
    </row>
    <row r="57" spans="1:53" ht="27" customHeight="1" x14ac:dyDescent="0.25">
      <c r="A57" s="64" t="s">
        <v>120</v>
      </c>
      <c r="B57" s="64" t="s">
        <v>121</v>
      </c>
      <c r="C57" s="37">
        <v>4301011452</v>
      </c>
      <c r="D57" s="358">
        <v>4680115881426</v>
      </c>
      <c r="E57" s="358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62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120</v>
      </c>
      <c r="B58" s="64" t="s">
        <v>122</v>
      </c>
      <c r="C58" s="37">
        <v>4301011481</v>
      </c>
      <c r="D58" s="358">
        <v>4680115881426</v>
      </c>
      <c r="E58" s="358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62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0"/>
      <c r="P58" s="360"/>
      <c r="Q58" s="360"/>
      <c r="R58" s="36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124</v>
      </c>
      <c r="B59" s="64" t="s">
        <v>125</v>
      </c>
      <c r="C59" s="37">
        <v>4301011437</v>
      </c>
      <c r="D59" s="358">
        <v>4680115881419</v>
      </c>
      <c r="E59" s="358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62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0"/>
      <c r="P59" s="360"/>
      <c r="Q59" s="360"/>
      <c r="R59" s="361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126</v>
      </c>
      <c r="B60" s="64" t="s">
        <v>127</v>
      </c>
      <c r="C60" s="37">
        <v>4301011458</v>
      </c>
      <c r="D60" s="358">
        <v>4680115881525</v>
      </c>
      <c r="E60" s="358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629" t="s">
        <v>128</v>
      </c>
      <c r="O60" s="360"/>
      <c r="P60" s="360"/>
      <c r="Q60" s="360"/>
      <c r="R60" s="361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55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68"/>
      <c r="N61" s="365" t="s">
        <v>43</v>
      </c>
      <c r="O61" s="366"/>
      <c r="P61" s="366"/>
      <c r="Q61" s="366"/>
      <c r="R61" s="366"/>
      <c r="S61" s="366"/>
      <c r="T61" s="367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68"/>
      <c r="N62" s="365" t="s">
        <v>43</v>
      </c>
      <c r="O62" s="366"/>
      <c r="P62" s="366"/>
      <c r="Q62" s="366"/>
      <c r="R62" s="366"/>
      <c r="S62" s="366"/>
      <c r="T62" s="367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80" t="s">
        <v>109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66"/>
      <c r="Z63" s="66"/>
    </row>
    <row r="64" spans="1:53" ht="14.25" customHeight="1" x14ac:dyDescent="0.25">
      <c r="A64" s="371" t="s">
        <v>119</v>
      </c>
      <c r="B64" s="371"/>
      <c r="C64" s="371"/>
      <c r="D64" s="371"/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  <c r="R64" s="371"/>
      <c r="S64" s="371"/>
      <c r="T64" s="371"/>
      <c r="U64" s="371"/>
      <c r="V64" s="371"/>
      <c r="W64" s="371"/>
      <c r="X64" s="371"/>
      <c r="Y64" s="67"/>
      <c r="Z64" s="67"/>
    </row>
    <row r="65" spans="1:53" ht="27" customHeight="1" x14ac:dyDescent="0.25">
      <c r="A65" s="64" t="s">
        <v>129</v>
      </c>
      <c r="B65" s="64" t="s">
        <v>130</v>
      </c>
      <c r="C65" s="37">
        <v>4301011623</v>
      </c>
      <c r="D65" s="358">
        <v>4607091382945</v>
      </c>
      <c r="E65" s="358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6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0"/>
      <c r="P65" s="360"/>
      <c r="Q65" s="360"/>
      <c r="R65" s="36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131</v>
      </c>
      <c r="B66" s="64" t="s">
        <v>132</v>
      </c>
      <c r="C66" s="37">
        <v>4301011380</v>
      </c>
      <c r="D66" s="358">
        <v>4607091385670</v>
      </c>
      <c r="E66" s="35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62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0"/>
      <c r="P66" s="360"/>
      <c r="Q66" s="360"/>
      <c r="R66" s="36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131</v>
      </c>
      <c r="B67" s="64" t="s">
        <v>133</v>
      </c>
      <c r="C67" s="37">
        <v>4301011540</v>
      </c>
      <c r="D67" s="358">
        <v>4607091385670</v>
      </c>
      <c r="E67" s="35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6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0"/>
      <c r="P67" s="360"/>
      <c r="Q67" s="360"/>
      <c r="R67" s="361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135</v>
      </c>
      <c r="B68" s="64" t="s">
        <v>136</v>
      </c>
      <c r="C68" s="37">
        <v>4301011625</v>
      </c>
      <c r="D68" s="358">
        <v>4680115883956</v>
      </c>
      <c r="E68" s="358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0"/>
      <c r="P68" s="360"/>
      <c r="Q68" s="360"/>
      <c r="R68" s="36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137</v>
      </c>
      <c r="B69" s="64" t="s">
        <v>138</v>
      </c>
      <c r="C69" s="37">
        <v>4301011468</v>
      </c>
      <c r="D69" s="358">
        <v>4680115881327</v>
      </c>
      <c r="E69" s="358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6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0"/>
      <c r="P69" s="360"/>
      <c r="Q69" s="360"/>
      <c r="R69" s="36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140</v>
      </c>
      <c r="B70" s="64" t="s">
        <v>141</v>
      </c>
      <c r="C70" s="37">
        <v>4301011703</v>
      </c>
      <c r="D70" s="358">
        <v>4680115882133</v>
      </c>
      <c r="E70" s="358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115</v>
      </c>
      <c r="L70" s="39" t="s">
        <v>114</v>
      </c>
      <c r="M70" s="38">
        <v>50</v>
      </c>
      <c r="N70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140</v>
      </c>
      <c r="B71" s="64" t="s">
        <v>142</v>
      </c>
      <c r="C71" s="37">
        <v>4301011514</v>
      </c>
      <c r="D71" s="358">
        <v>4680115882133</v>
      </c>
      <c r="E71" s="358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115</v>
      </c>
      <c r="L71" s="39" t="s">
        <v>114</v>
      </c>
      <c r="M71" s="38">
        <v>50</v>
      </c>
      <c r="N71" s="62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0"/>
      <c r="P71" s="360"/>
      <c r="Q71" s="360"/>
      <c r="R71" s="36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143</v>
      </c>
      <c r="B72" s="64" t="s">
        <v>144</v>
      </c>
      <c r="C72" s="37">
        <v>4301011192</v>
      </c>
      <c r="D72" s="358">
        <v>4607091382952</v>
      </c>
      <c r="E72" s="358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61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0"/>
      <c r="P72" s="360"/>
      <c r="Q72" s="360"/>
      <c r="R72" s="36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145</v>
      </c>
      <c r="B73" s="64" t="s">
        <v>146</v>
      </c>
      <c r="C73" s="37">
        <v>4301011382</v>
      </c>
      <c r="D73" s="358">
        <v>4607091385687</v>
      </c>
      <c r="E73" s="35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6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0"/>
      <c r="P73" s="360"/>
      <c r="Q73" s="360"/>
      <c r="R73" s="36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147</v>
      </c>
      <c r="B74" s="64" t="s">
        <v>148</v>
      </c>
      <c r="C74" s="37">
        <v>4301011565</v>
      </c>
      <c r="D74" s="358">
        <v>4680115882539</v>
      </c>
      <c r="E74" s="358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6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0"/>
      <c r="P74" s="360"/>
      <c r="Q74" s="360"/>
      <c r="R74" s="36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149</v>
      </c>
      <c r="B75" s="64" t="s">
        <v>150</v>
      </c>
      <c r="C75" s="37">
        <v>4301011344</v>
      </c>
      <c r="D75" s="358">
        <v>4607091384604</v>
      </c>
      <c r="E75" s="358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6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0"/>
      <c r="P75" s="360"/>
      <c r="Q75" s="360"/>
      <c r="R75" s="36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151</v>
      </c>
      <c r="B76" s="64" t="s">
        <v>152</v>
      </c>
      <c r="C76" s="37">
        <v>4301011386</v>
      </c>
      <c r="D76" s="358">
        <v>4680115880283</v>
      </c>
      <c r="E76" s="358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0"/>
      <c r="P76" s="360"/>
      <c r="Q76" s="360"/>
      <c r="R76" s="36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153</v>
      </c>
      <c r="B77" s="64" t="s">
        <v>154</v>
      </c>
      <c r="C77" s="37">
        <v>4301011624</v>
      </c>
      <c r="D77" s="358">
        <v>4680115883949</v>
      </c>
      <c r="E77" s="358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60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0"/>
      <c r="P77" s="360"/>
      <c r="Q77" s="360"/>
      <c r="R77" s="361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155</v>
      </c>
      <c r="B78" s="64" t="s">
        <v>156</v>
      </c>
      <c r="C78" s="37">
        <v>4301011476</v>
      </c>
      <c r="D78" s="358">
        <v>4680115881518</v>
      </c>
      <c r="E78" s="358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134</v>
      </c>
      <c r="M78" s="38">
        <v>50</v>
      </c>
      <c r="N78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0"/>
      <c r="P78" s="360"/>
      <c r="Q78" s="360"/>
      <c r="R78" s="36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158</v>
      </c>
      <c r="C79" s="37">
        <v>4301011443</v>
      </c>
      <c r="D79" s="358">
        <v>4680115881303</v>
      </c>
      <c r="E79" s="358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139</v>
      </c>
      <c r="M79" s="38">
        <v>50</v>
      </c>
      <c r="N79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0"/>
      <c r="P79" s="360"/>
      <c r="Q79" s="360"/>
      <c r="R79" s="36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4301011562</v>
      </c>
      <c r="D80" s="358">
        <v>4680115882577</v>
      </c>
      <c r="E80" s="358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61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0"/>
      <c r="P80" s="360"/>
      <c r="Q80" s="360"/>
      <c r="R80" s="36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159</v>
      </c>
      <c r="B81" s="64" t="s">
        <v>161</v>
      </c>
      <c r="C81" s="37">
        <v>4301011564</v>
      </c>
      <c r="D81" s="358">
        <v>4680115882577</v>
      </c>
      <c r="E81" s="358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101</v>
      </c>
      <c r="M81" s="38">
        <v>90</v>
      </c>
      <c r="N81" s="6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0"/>
      <c r="P81" s="360"/>
      <c r="Q81" s="360"/>
      <c r="R81" s="36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162</v>
      </c>
      <c r="B82" s="64" t="s">
        <v>163</v>
      </c>
      <c r="C82" s="37">
        <v>4301011432</v>
      </c>
      <c r="D82" s="358">
        <v>4680115882720</v>
      </c>
      <c r="E82" s="358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114</v>
      </c>
      <c r="M82" s="38">
        <v>90</v>
      </c>
      <c r="N82" s="60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0"/>
      <c r="P82" s="360"/>
      <c r="Q82" s="360"/>
      <c r="R82" s="36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164</v>
      </c>
      <c r="B83" s="64" t="s">
        <v>165</v>
      </c>
      <c r="C83" s="37">
        <v>4301011417</v>
      </c>
      <c r="D83" s="358">
        <v>4680115880269</v>
      </c>
      <c r="E83" s="358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134</v>
      </c>
      <c r="M83" s="38">
        <v>50</v>
      </c>
      <c r="N83" s="6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0"/>
      <c r="P83" s="360"/>
      <c r="Q83" s="360"/>
      <c r="R83" s="36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166</v>
      </c>
      <c r="B84" s="64" t="s">
        <v>167</v>
      </c>
      <c r="C84" s="37">
        <v>4301011415</v>
      </c>
      <c r="D84" s="358">
        <v>4680115880429</v>
      </c>
      <c r="E84" s="358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6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0"/>
      <c r="P84" s="360"/>
      <c r="Q84" s="360"/>
      <c r="R84" s="361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168</v>
      </c>
      <c r="B85" s="64" t="s">
        <v>169</v>
      </c>
      <c r="C85" s="37">
        <v>4301011462</v>
      </c>
      <c r="D85" s="358">
        <v>4680115881457</v>
      </c>
      <c r="E85" s="358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134</v>
      </c>
      <c r="M85" s="38">
        <v>50</v>
      </c>
      <c r="N85" s="6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0"/>
      <c r="P85" s="360"/>
      <c r="Q85" s="360"/>
      <c r="R85" s="361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68"/>
      <c r="N86" s="365" t="s">
        <v>43</v>
      </c>
      <c r="O86" s="366"/>
      <c r="P86" s="366"/>
      <c r="Q86" s="366"/>
      <c r="R86" s="366"/>
      <c r="S86" s="366"/>
      <c r="T86" s="367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68"/>
      <c r="N87" s="365" t="s">
        <v>43</v>
      </c>
      <c r="O87" s="366"/>
      <c r="P87" s="366"/>
      <c r="Q87" s="366"/>
      <c r="R87" s="366"/>
      <c r="S87" s="366"/>
      <c r="T87" s="367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371" t="s">
        <v>111</v>
      </c>
      <c r="B88" s="371"/>
      <c r="C88" s="371"/>
      <c r="D88" s="371"/>
      <c r="E88" s="371"/>
      <c r="F88" s="371"/>
      <c r="G88" s="371"/>
      <c r="H88" s="371"/>
      <c r="I88" s="371"/>
      <c r="J88" s="371"/>
      <c r="K88" s="371"/>
      <c r="L88" s="371"/>
      <c r="M88" s="371"/>
      <c r="N88" s="371"/>
      <c r="O88" s="371"/>
      <c r="P88" s="371"/>
      <c r="Q88" s="371"/>
      <c r="R88" s="371"/>
      <c r="S88" s="371"/>
      <c r="T88" s="371"/>
      <c r="U88" s="371"/>
      <c r="V88" s="371"/>
      <c r="W88" s="371"/>
      <c r="X88" s="371"/>
      <c r="Y88" s="67"/>
      <c r="Z88" s="67"/>
    </row>
    <row r="89" spans="1:53" ht="16.5" customHeight="1" x14ac:dyDescent="0.25">
      <c r="A89" s="64" t="s">
        <v>170</v>
      </c>
      <c r="B89" s="64" t="s">
        <v>171</v>
      </c>
      <c r="C89" s="37">
        <v>4301020235</v>
      </c>
      <c r="D89" s="358">
        <v>4680115881488</v>
      </c>
      <c r="E89" s="358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115</v>
      </c>
      <c r="L89" s="39" t="s">
        <v>114</v>
      </c>
      <c r="M89" s="38">
        <v>50</v>
      </c>
      <c r="N89" s="6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0"/>
      <c r="P89" s="360"/>
      <c r="Q89" s="360"/>
      <c r="R89" s="361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172</v>
      </c>
      <c r="B90" s="64" t="s">
        <v>173</v>
      </c>
      <c r="C90" s="37">
        <v>4301020183</v>
      </c>
      <c r="D90" s="358">
        <v>4607091384765</v>
      </c>
      <c r="E90" s="358"/>
      <c r="F90" s="63">
        <v>0.42</v>
      </c>
      <c r="G90" s="38">
        <v>6</v>
      </c>
      <c r="H90" s="63">
        <v>2.52</v>
      </c>
      <c r="I90" s="63">
        <v>2.72</v>
      </c>
      <c r="J90" s="38">
        <v>156</v>
      </c>
      <c r="K90" s="38" t="s">
        <v>80</v>
      </c>
      <c r="L90" s="39" t="s">
        <v>114</v>
      </c>
      <c r="M90" s="38">
        <v>45</v>
      </c>
      <c r="N90" s="602" t="s">
        <v>174</v>
      </c>
      <c r="O90" s="360"/>
      <c r="P90" s="360"/>
      <c r="Q90" s="360"/>
      <c r="R90" s="361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4301020228</v>
      </c>
      <c r="D91" s="358">
        <v>4680115882751</v>
      </c>
      <c r="E91" s="358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80</v>
      </c>
      <c r="L91" s="39" t="s">
        <v>114</v>
      </c>
      <c r="M91" s="38">
        <v>90</v>
      </c>
      <c r="N91" s="60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60"/>
      <c r="P91" s="360"/>
      <c r="Q91" s="360"/>
      <c r="R91" s="361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IFERROR(IF(W91=0,"",ROUNDUP(W91/H91,0)*0.00937),"")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177</v>
      </c>
      <c r="B92" s="64" t="s">
        <v>178</v>
      </c>
      <c r="C92" s="37">
        <v>4301020258</v>
      </c>
      <c r="D92" s="358">
        <v>4680115882775</v>
      </c>
      <c r="E92" s="358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179</v>
      </c>
      <c r="L92" s="39" t="s">
        <v>134</v>
      </c>
      <c r="M92" s="38">
        <v>50</v>
      </c>
      <c r="N92" s="6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60"/>
      <c r="P92" s="360"/>
      <c r="Q92" s="360"/>
      <c r="R92" s="361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IFERROR(IF(W92=0,"",ROUNDUP(W92/H92,0)*0.00502),"")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25">
      <c r="A93" s="64" t="s">
        <v>180</v>
      </c>
      <c r="B93" s="64" t="s">
        <v>181</v>
      </c>
      <c r="C93" s="37">
        <v>4301020217</v>
      </c>
      <c r="D93" s="358">
        <v>4680115880658</v>
      </c>
      <c r="E93" s="358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80</v>
      </c>
      <c r="L93" s="39" t="s">
        <v>114</v>
      </c>
      <c r="M93" s="38">
        <v>50</v>
      </c>
      <c r="N93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60"/>
      <c r="P93" s="360"/>
      <c r="Q93" s="360"/>
      <c r="R93" s="361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IFERROR(IF(W93=0,"",ROUNDUP(W93/H93,0)*0.00753),"")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x14ac:dyDescent="0.2">
      <c r="A94" s="355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68"/>
      <c r="N94" s="365" t="s">
        <v>43</v>
      </c>
      <c r="O94" s="366"/>
      <c r="P94" s="366"/>
      <c r="Q94" s="366"/>
      <c r="R94" s="366"/>
      <c r="S94" s="366"/>
      <c r="T94" s="367"/>
      <c r="U94" s="43" t="s">
        <v>42</v>
      </c>
      <c r="V94" s="44">
        <f>IFERROR(V89/H89,"0")+IFERROR(V90/H90,"0")+IFERROR(V91/H91,"0")+IFERROR(V92/H92,"0")+IFERROR(V93/H93,"0")</f>
        <v>0</v>
      </c>
      <c r="W94" s="44">
        <f>IFERROR(W89/H89,"0")+IFERROR(W90/H90,"0")+IFERROR(W91/H91,"0")+IFERROR(W92/H92,"0")+IFERROR(W93/H93,"0")</f>
        <v>0</v>
      </c>
      <c r="X94" s="44">
        <f>IFERROR(IF(X89="",0,X89),"0")+IFERROR(IF(X90="",0,X90),"0")+IFERROR(IF(X91="",0,X91),"0")+IFERROR(IF(X92="",0,X92),"0")+IFERROR(IF(X93="",0,X93),"0")</f>
        <v>0</v>
      </c>
      <c r="Y94" s="68"/>
      <c r="Z94" s="68"/>
    </row>
    <row r="95" spans="1:53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68"/>
      <c r="N95" s="365" t="s">
        <v>43</v>
      </c>
      <c r="O95" s="366"/>
      <c r="P95" s="366"/>
      <c r="Q95" s="366"/>
      <c r="R95" s="366"/>
      <c r="S95" s="366"/>
      <c r="T95" s="367"/>
      <c r="U95" s="43" t="s">
        <v>0</v>
      </c>
      <c r="V95" s="44">
        <f>IFERROR(SUM(V89:V93),"0")</f>
        <v>0</v>
      </c>
      <c r="W95" s="44">
        <f>IFERROR(SUM(W89:W93),"0")</f>
        <v>0</v>
      </c>
      <c r="X95" s="43"/>
      <c r="Y95" s="68"/>
      <c r="Z95" s="68"/>
    </row>
    <row r="96" spans="1:53" ht="14.25" customHeight="1" x14ac:dyDescent="0.25">
      <c r="A96" s="371" t="s">
        <v>76</v>
      </c>
      <c r="B96" s="371"/>
      <c r="C96" s="371"/>
      <c r="D96" s="371"/>
      <c r="E96" s="371"/>
      <c r="F96" s="371"/>
      <c r="G96" s="371"/>
      <c r="H96" s="371"/>
      <c r="I96" s="371"/>
      <c r="J96" s="371"/>
      <c r="K96" s="371"/>
      <c r="L96" s="371"/>
      <c r="M96" s="371"/>
      <c r="N96" s="371"/>
      <c r="O96" s="371"/>
      <c r="P96" s="371"/>
      <c r="Q96" s="371"/>
      <c r="R96" s="371"/>
      <c r="S96" s="371"/>
      <c r="T96" s="371"/>
      <c r="U96" s="371"/>
      <c r="V96" s="371"/>
      <c r="W96" s="371"/>
      <c r="X96" s="371"/>
      <c r="Y96" s="67"/>
      <c r="Z96" s="67"/>
    </row>
    <row r="97" spans="1:53" ht="16.5" customHeight="1" x14ac:dyDescent="0.25">
      <c r="A97" s="64" t="s">
        <v>182</v>
      </c>
      <c r="B97" s="64" t="s">
        <v>183</v>
      </c>
      <c r="C97" s="37">
        <v>4301030895</v>
      </c>
      <c r="D97" s="358">
        <v>4607091387667</v>
      </c>
      <c r="E97" s="358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115</v>
      </c>
      <c r="L97" s="39" t="s">
        <v>114</v>
      </c>
      <c r="M97" s="38">
        <v>40</v>
      </c>
      <c r="N97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60"/>
      <c r="P97" s="360"/>
      <c r="Q97" s="360"/>
      <c r="R97" s="36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ref="W97:W104" si="5">IFERROR(IF(V97="",0,CEILING((V97/$H97),1)*$H97),"")</f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4301030961</v>
      </c>
      <c r="D98" s="358">
        <v>4607091387636</v>
      </c>
      <c r="E98" s="358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80</v>
      </c>
      <c r="L98" s="39" t="s">
        <v>79</v>
      </c>
      <c r="M98" s="38">
        <v>40</v>
      </c>
      <c r="N98" s="6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60"/>
      <c r="P98" s="360"/>
      <c r="Q98" s="360"/>
      <c r="R98" s="36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IFERROR(IF(W98=0,"",ROUNDUP(W98/H98,0)*0.00937),"")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186</v>
      </c>
      <c r="B99" s="64" t="s">
        <v>187</v>
      </c>
      <c r="C99" s="37">
        <v>4301030963</v>
      </c>
      <c r="D99" s="358">
        <v>4607091382426</v>
      </c>
      <c r="E99" s="358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115</v>
      </c>
      <c r="L99" s="39" t="s">
        <v>79</v>
      </c>
      <c r="M99" s="38">
        <v>40</v>
      </c>
      <c r="N99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60"/>
      <c r="P99" s="360"/>
      <c r="Q99" s="360"/>
      <c r="R99" s="36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4301030962</v>
      </c>
      <c r="D100" s="358">
        <v>4607091386547</v>
      </c>
      <c r="E100" s="358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179</v>
      </c>
      <c r="L100" s="39" t="s">
        <v>79</v>
      </c>
      <c r="M100" s="38">
        <v>40</v>
      </c>
      <c r="N100" s="5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60"/>
      <c r="P100" s="360"/>
      <c r="Q100" s="360"/>
      <c r="R100" s="36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4301031079</v>
      </c>
      <c r="D101" s="358">
        <v>4607091384734</v>
      </c>
      <c r="E101" s="358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179</v>
      </c>
      <c r="L101" s="39" t="s">
        <v>79</v>
      </c>
      <c r="M101" s="38">
        <v>45</v>
      </c>
      <c r="N101" s="5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60"/>
      <c r="P101" s="360"/>
      <c r="Q101" s="360"/>
      <c r="R101" s="36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4301030964</v>
      </c>
      <c r="D102" s="358">
        <v>4607091382464</v>
      </c>
      <c r="E102" s="358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179</v>
      </c>
      <c r="L102" s="39" t="s">
        <v>79</v>
      </c>
      <c r="M102" s="38">
        <v>40</v>
      </c>
      <c r="N102" s="5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60"/>
      <c r="P102" s="360"/>
      <c r="Q102" s="360"/>
      <c r="R102" s="36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194</v>
      </c>
      <c r="B103" s="64" t="s">
        <v>195</v>
      </c>
      <c r="C103" s="37">
        <v>4301031235</v>
      </c>
      <c r="D103" s="358">
        <v>4680115883444</v>
      </c>
      <c r="E103" s="358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5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0"/>
      <c r="P103" s="360"/>
      <c r="Q103" s="360"/>
      <c r="R103" s="361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194</v>
      </c>
      <c r="B104" s="64" t="s">
        <v>196</v>
      </c>
      <c r="C104" s="37">
        <v>4301031234</v>
      </c>
      <c r="D104" s="358">
        <v>4680115883444</v>
      </c>
      <c r="E104" s="358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101</v>
      </c>
      <c r="M104" s="38">
        <v>90</v>
      </c>
      <c r="N104" s="5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60"/>
      <c r="P104" s="360"/>
      <c r="Q104" s="360"/>
      <c r="R104" s="361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355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68"/>
      <c r="N105" s="365" t="s">
        <v>43</v>
      </c>
      <c r="O105" s="366"/>
      <c r="P105" s="366"/>
      <c r="Q105" s="366"/>
      <c r="R105" s="366"/>
      <c r="S105" s="366"/>
      <c r="T105" s="367"/>
      <c r="U105" s="43" t="s">
        <v>42</v>
      </c>
      <c r="V105" s="44">
        <f>IFERROR(V97/H97,"0")+IFERROR(V98/H98,"0")+IFERROR(V99/H99,"0")+IFERROR(V100/H100,"0")+IFERROR(V101/H101,"0")+IFERROR(V102/H102,"0")+IFERROR(V103/H103,"0")+IFERROR(V104/H104,"0")</f>
        <v>0</v>
      </c>
      <c r="W105" s="44">
        <f>IFERROR(W97/H97,"0")+IFERROR(W98/H98,"0")+IFERROR(W99/H99,"0")+IFERROR(W100/H100,"0")+IFERROR(W101/H101,"0")+IFERROR(W102/H102,"0")+IFERROR(W103/H103,"0")+IFERROR(W104/H104,"0")</f>
        <v>0</v>
      </c>
      <c r="X105" s="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68"/>
      <c r="N106" s="365" t="s">
        <v>43</v>
      </c>
      <c r="O106" s="366"/>
      <c r="P106" s="366"/>
      <c r="Q106" s="366"/>
      <c r="R106" s="366"/>
      <c r="S106" s="366"/>
      <c r="T106" s="367"/>
      <c r="U106" s="43" t="s">
        <v>0</v>
      </c>
      <c r="V106" s="44">
        <f>IFERROR(SUM(V97:V104),"0")</f>
        <v>0</v>
      </c>
      <c r="W106" s="44">
        <f>IFERROR(SUM(W97:W104),"0")</f>
        <v>0</v>
      </c>
      <c r="X106" s="43"/>
      <c r="Y106" s="68"/>
      <c r="Z106" s="68"/>
    </row>
    <row r="107" spans="1:53" ht="14.25" customHeight="1" x14ac:dyDescent="0.25">
      <c r="A107" s="371" t="s">
        <v>81</v>
      </c>
      <c r="B107" s="371"/>
      <c r="C107" s="371"/>
      <c r="D107" s="371"/>
      <c r="E107" s="371"/>
      <c r="F107" s="371"/>
      <c r="G107" s="371"/>
      <c r="H107" s="371"/>
      <c r="I107" s="371"/>
      <c r="J107" s="371"/>
      <c r="K107" s="371"/>
      <c r="L107" s="371"/>
      <c r="M107" s="371"/>
      <c r="N107" s="371"/>
      <c r="O107" s="371"/>
      <c r="P107" s="371"/>
      <c r="Q107" s="371"/>
      <c r="R107" s="371"/>
      <c r="S107" s="371"/>
      <c r="T107" s="371"/>
      <c r="U107" s="371"/>
      <c r="V107" s="371"/>
      <c r="W107" s="371"/>
      <c r="X107" s="371"/>
      <c r="Y107" s="67"/>
      <c r="Z107" s="67"/>
    </row>
    <row r="108" spans="1:53" ht="27" customHeight="1" x14ac:dyDescent="0.25">
      <c r="A108" s="64" t="s">
        <v>197</v>
      </c>
      <c r="B108" s="64" t="s">
        <v>198</v>
      </c>
      <c r="C108" s="37">
        <v>4301051543</v>
      </c>
      <c r="D108" s="358">
        <v>4607091386967</v>
      </c>
      <c r="E108" s="358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115</v>
      </c>
      <c r="L108" s="39" t="s">
        <v>79</v>
      </c>
      <c r="M108" s="38">
        <v>45</v>
      </c>
      <c r="N108" s="5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0"/>
      <c r="P108" s="360"/>
      <c r="Q108" s="360"/>
      <c r="R108" s="361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197</v>
      </c>
      <c r="B109" s="64" t="s">
        <v>199</v>
      </c>
      <c r="C109" s="37">
        <v>4301051437</v>
      </c>
      <c r="D109" s="358">
        <v>4607091386967</v>
      </c>
      <c r="E109" s="358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115</v>
      </c>
      <c r="L109" s="39" t="s">
        <v>134</v>
      </c>
      <c r="M109" s="38">
        <v>45</v>
      </c>
      <c r="N109" s="59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9" s="360"/>
      <c r="P109" s="360"/>
      <c r="Q109" s="360"/>
      <c r="R109" s="36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201</v>
      </c>
      <c r="C110" s="37">
        <v>4301051611</v>
      </c>
      <c r="D110" s="358">
        <v>4607091385304</v>
      </c>
      <c r="E110" s="358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115</v>
      </c>
      <c r="L110" s="39" t="s">
        <v>79</v>
      </c>
      <c r="M110" s="38">
        <v>40</v>
      </c>
      <c r="N110" s="5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0"/>
      <c r="P110" s="360"/>
      <c r="Q110" s="360"/>
      <c r="R110" s="361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4301051306</v>
      </c>
      <c r="D111" s="358">
        <v>4607091386264</v>
      </c>
      <c r="E111" s="358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58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60"/>
      <c r="P111" s="360"/>
      <c r="Q111" s="360"/>
      <c r="R111" s="36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204</v>
      </c>
      <c r="B112" s="64" t="s">
        <v>205</v>
      </c>
      <c r="C112" s="37">
        <v>4301051477</v>
      </c>
      <c r="D112" s="358">
        <v>4680115882584</v>
      </c>
      <c r="E112" s="358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101</v>
      </c>
      <c r="M112" s="38">
        <v>60</v>
      </c>
      <c r="N112" s="5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0"/>
      <c r="P112" s="360"/>
      <c r="Q112" s="360"/>
      <c r="R112" s="36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204</v>
      </c>
      <c r="B113" s="64" t="s">
        <v>206</v>
      </c>
      <c r="C113" s="37">
        <v>4301051476</v>
      </c>
      <c r="D113" s="358">
        <v>4680115882584</v>
      </c>
      <c r="E113" s="358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101</v>
      </c>
      <c r="M113" s="38">
        <v>60</v>
      </c>
      <c r="N113" s="58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0"/>
      <c r="P113" s="360"/>
      <c r="Q113" s="360"/>
      <c r="R113" s="36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4301051436</v>
      </c>
      <c r="D114" s="358">
        <v>4607091385731</v>
      </c>
      <c r="E114" s="358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134</v>
      </c>
      <c r="M114" s="38">
        <v>45</v>
      </c>
      <c r="N114" s="58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0"/>
      <c r="P114" s="360"/>
      <c r="Q114" s="360"/>
      <c r="R114" s="36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4301051439</v>
      </c>
      <c r="D115" s="358">
        <v>4680115880214</v>
      </c>
      <c r="E115" s="358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134</v>
      </c>
      <c r="M115" s="38">
        <v>45</v>
      </c>
      <c r="N115" s="5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0"/>
      <c r="P115" s="360"/>
      <c r="Q115" s="360"/>
      <c r="R115" s="361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211</v>
      </c>
      <c r="B116" s="64" t="s">
        <v>212</v>
      </c>
      <c r="C116" s="37">
        <v>4301051438</v>
      </c>
      <c r="D116" s="358">
        <v>4680115880894</v>
      </c>
      <c r="E116" s="35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134</v>
      </c>
      <c r="M116" s="38">
        <v>45</v>
      </c>
      <c r="N116" s="5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0"/>
      <c r="P116" s="360"/>
      <c r="Q116" s="360"/>
      <c r="R116" s="361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4301051313</v>
      </c>
      <c r="D117" s="358">
        <v>4607091385427</v>
      </c>
      <c r="E117" s="358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5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0"/>
      <c r="P117" s="360"/>
      <c r="Q117" s="360"/>
      <c r="R117" s="361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215</v>
      </c>
      <c r="B118" s="64" t="s">
        <v>216</v>
      </c>
      <c r="C118" s="37">
        <v>4301051480</v>
      </c>
      <c r="D118" s="358">
        <v>4680115882645</v>
      </c>
      <c r="E118" s="358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5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0"/>
      <c r="P118" s="360"/>
      <c r="Q118" s="360"/>
      <c r="R118" s="361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55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68"/>
      <c r="N119" s="365" t="s">
        <v>43</v>
      </c>
      <c r="O119" s="366"/>
      <c r="P119" s="366"/>
      <c r="Q119" s="366"/>
      <c r="R119" s="366"/>
      <c r="S119" s="366"/>
      <c r="T119" s="367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68"/>
      <c r="N120" s="365" t="s">
        <v>43</v>
      </c>
      <c r="O120" s="366"/>
      <c r="P120" s="366"/>
      <c r="Q120" s="366"/>
      <c r="R120" s="366"/>
      <c r="S120" s="366"/>
      <c r="T120" s="367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371" t="s">
        <v>217</v>
      </c>
      <c r="B121" s="371"/>
      <c r="C121" s="371"/>
      <c r="D121" s="371"/>
      <c r="E121" s="371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  <c r="X121" s="371"/>
      <c r="Y121" s="67"/>
      <c r="Z121" s="67"/>
    </row>
    <row r="122" spans="1:53" ht="27" customHeight="1" x14ac:dyDescent="0.25">
      <c r="A122" s="64" t="s">
        <v>218</v>
      </c>
      <c r="B122" s="64" t="s">
        <v>219</v>
      </c>
      <c r="C122" s="37">
        <v>4301060296</v>
      </c>
      <c r="D122" s="358">
        <v>4607091383065</v>
      </c>
      <c r="E122" s="358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0"/>
      <c r="P122" s="360"/>
      <c r="Q122" s="360"/>
      <c r="R122" s="361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220</v>
      </c>
      <c r="B123" s="64" t="s">
        <v>221</v>
      </c>
      <c r="C123" s="37">
        <v>4301060366</v>
      </c>
      <c r="D123" s="358">
        <v>4680115881532</v>
      </c>
      <c r="E123" s="358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115</v>
      </c>
      <c r="L123" s="39" t="s">
        <v>79</v>
      </c>
      <c r="M123" s="38">
        <v>30</v>
      </c>
      <c r="N123" s="5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0"/>
      <c r="P123" s="360"/>
      <c r="Q123" s="360"/>
      <c r="R123" s="361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220</v>
      </c>
      <c r="B124" s="64" t="s">
        <v>222</v>
      </c>
      <c r="C124" s="37">
        <v>4301060371</v>
      </c>
      <c r="D124" s="358">
        <v>4680115881532</v>
      </c>
      <c r="E124" s="358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115</v>
      </c>
      <c r="L124" s="39" t="s">
        <v>79</v>
      </c>
      <c r="M124" s="38">
        <v>30</v>
      </c>
      <c r="N124" s="579" t="s">
        <v>223</v>
      </c>
      <c r="O124" s="360"/>
      <c r="P124" s="360"/>
      <c r="Q124" s="360"/>
      <c r="R124" s="361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220</v>
      </c>
      <c r="B125" s="64" t="s">
        <v>224</v>
      </c>
      <c r="C125" s="37">
        <v>4301060350</v>
      </c>
      <c r="D125" s="358">
        <v>4680115881532</v>
      </c>
      <c r="E125" s="358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115</v>
      </c>
      <c r="L125" s="39" t="s">
        <v>134</v>
      </c>
      <c r="M125" s="38">
        <v>30</v>
      </c>
      <c r="N125" s="58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60"/>
      <c r="P125" s="360"/>
      <c r="Q125" s="360"/>
      <c r="R125" s="361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225</v>
      </c>
      <c r="B126" s="64" t="s">
        <v>226</v>
      </c>
      <c r="C126" s="37">
        <v>4301060356</v>
      </c>
      <c r="D126" s="358">
        <v>4680115882652</v>
      </c>
      <c r="E126" s="358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5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0"/>
      <c r="P126" s="360"/>
      <c r="Q126" s="360"/>
      <c r="R126" s="361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227</v>
      </c>
      <c r="B127" s="64" t="s">
        <v>228</v>
      </c>
      <c r="C127" s="37">
        <v>4301060309</v>
      </c>
      <c r="D127" s="358">
        <v>4680115880238</v>
      </c>
      <c r="E127" s="358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57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0"/>
      <c r="P127" s="360"/>
      <c r="Q127" s="360"/>
      <c r="R127" s="361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229</v>
      </c>
      <c r="B128" s="64" t="s">
        <v>230</v>
      </c>
      <c r="C128" s="37">
        <v>4301060351</v>
      </c>
      <c r="D128" s="358">
        <v>4680115881464</v>
      </c>
      <c r="E128" s="358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134</v>
      </c>
      <c r="M128" s="38">
        <v>30</v>
      </c>
      <c r="N128" s="57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0"/>
      <c r="P128" s="360"/>
      <c r="Q128" s="360"/>
      <c r="R128" s="361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355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68"/>
      <c r="N129" s="365" t="s">
        <v>43</v>
      </c>
      <c r="O129" s="366"/>
      <c r="P129" s="366"/>
      <c r="Q129" s="366"/>
      <c r="R129" s="366"/>
      <c r="S129" s="366"/>
      <c r="T129" s="367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68"/>
      <c r="N130" s="365" t="s">
        <v>43</v>
      </c>
      <c r="O130" s="366"/>
      <c r="P130" s="366"/>
      <c r="Q130" s="366"/>
      <c r="R130" s="366"/>
      <c r="S130" s="366"/>
      <c r="T130" s="367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80" t="s">
        <v>231</v>
      </c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0"/>
      <c r="O131" s="380"/>
      <c r="P131" s="380"/>
      <c r="Q131" s="380"/>
      <c r="R131" s="380"/>
      <c r="S131" s="380"/>
      <c r="T131" s="380"/>
      <c r="U131" s="380"/>
      <c r="V131" s="380"/>
      <c r="W131" s="380"/>
      <c r="X131" s="380"/>
      <c r="Y131" s="66"/>
      <c r="Z131" s="66"/>
    </row>
    <row r="132" spans="1:53" ht="14.25" customHeight="1" x14ac:dyDescent="0.25">
      <c r="A132" s="371" t="s">
        <v>81</v>
      </c>
      <c r="B132" s="371"/>
      <c r="C132" s="371"/>
      <c r="D132" s="371"/>
      <c r="E132" s="371"/>
      <c r="F132" s="371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371"/>
      <c r="Y132" s="67"/>
      <c r="Z132" s="67"/>
    </row>
    <row r="133" spans="1:53" ht="27" customHeight="1" x14ac:dyDescent="0.25">
      <c r="A133" s="64" t="s">
        <v>232</v>
      </c>
      <c r="B133" s="64" t="s">
        <v>233</v>
      </c>
      <c r="C133" s="37">
        <v>4301051612</v>
      </c>
      <c r="D133" s="358">
        <v>4607091385168</v>
      </c>
      <c r="E133" s="358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115</v>
      </c>
      <c r="L133" s="39" t="s">
        <v>79</v>
      </c>
      <c r="M133" s="38">
        <v>45</v>
      </c>
      <c r="N133" s="5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0"/>
      <c r="P133" s="360"/>
      <c r="Q133" s="360"/>
      <c r="R133" s="361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232</v>
      </c>
      <c r="B134" s="64" t="s">
        <v>234</v>
      </c>
      <c r="C134" s="37">
        <v>4301051360</v>
      </c>
      <c r="D134" s="358">
        <v>4607091385168</v>
      </c>
      <c r="E134" s="358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115</v>
      </c>
      <c r="L134" s="39" t="s">
        <v>134</v>
      </c>
      <c r="M134" s="38">
        <v>45</v>
      </c>
      <c r="N134" s="5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0"/>
      <c r="P134" s="360"/>
      <c r="Q134" s="360"/>
      <c r="R134" s="361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4301051362</v>
      </c>
      <c r="D135" s="358">
        <v>4607091383256</v>
      </c>
      <c r="E135" s="358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134</v>
      </c>
      <c r="M135" s="38">
        <v>45</v>
      </c>
      <c r="N135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60"/>
      <c r="P135" s="360"/>
      <c r="Q135" s="360"/>
      <c r="R135" s="361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237</v>
      </c>
      <c r="B136" s="64" t="s">
        <v>238</v>
      </c>
      <c r="C136" s="37">
        <v>4301051358</v>
      </c>
      <c r="D136" s="358">
        <v>4607091385748</v>
      </c>
      <c r="E136" s="358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134</v>
      </c>
      <c r="M136" s="38">
        <v>45</v>
      </c>
      <c r="N136" s="57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60"/>
      <c r="P136" s="360"/>
      <c r="Q136" s="360"/>
      <c r="R136" s="361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355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68"/>
      <c r="N137" s="365" t="s">
        <v>43</v>
      </c>
      <c r="O137" s="366"/>
      <c r="P137" s="366"/>
      <c r="Q137" s="366"/>
      <c r="R137" s="366"/>
      <c r="S137" s="366"/>
      <c r="T137" s="367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68"/>
      <c r="N138" s="365" t="s">
        <v>43</v>
      </c>
      <c r="O138" s="366"/>
      <c r="P138" s="366"/>
      <c r="Q138" s="366"/>
      <c r="R138" s="366"/>
      <c r="S138" s="366"/>
      <c r="T138" s="367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379" t="s">
        <v>239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55"/>
      <c r="Z139" s="55"/>
    </row>
    <row r="140" spans="1:53" ht="16.5" customHeight="1" x14ac:dyDescent="0.25">
      <c r="A140" s="380" t="s">
        <v>240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66"/>
      <c r="Z140" s="66"/>
    </row>
    <row r="141" spans="1:53" ht="14.25" customHeight="1" x14ac:dyDescent="0.25">
      <c r="A141" s="371" t="s">
        <v>119</v>
      </c>
      <c r="B141" s="371"/>
      <c r="C141" s="371"/>
      <c r="D141" s="371"/>
      <c r="E141" s="371"/>
      <c r="F141" s="371"/>
      <c r="G141" s="371"/>
      <c r="H141" s="371"/>
      <c r="I141" s="371"/>
      <c r="J141" s="371"/>
      <c r="K141" s="371"/>
      <c r="L141" s="371"/>
      <c r="M141" s="371"/>
      <c r="N141" s="371"/>
      <c r="O141" s="371"/>
      <c r="P141" s="371"/>
      <c r="Q141" s="371"/>
      <c r="R141" s="371"/>
      <c r="S141" s="371"/>
      <c r="T141" s="371"/>
      <c r="U141" s="371"/>
      <c r="V141" s="371"/>
      <c r="W141" s="371"/>
      <c r="X141" s="371"/>
      <c r="Y141" s="67"/>
      <c r="Z141" s="67"/>
    </row>
    <row r="142" spans="1:53" ht="27" customHeight="1" x14ac:dyDescent="0.25">
      <c r="A142" s="64" t="s">
        <v>241</v>
      </c>
      <c r="B142" s="64" t="s">
        <v>242</v>
      </c>
      <c r="C142" s="37">
        <v>4301011223</v>
      </c>
      <c r="D142" s="358">
        <v>4607091383423</v>
      </c>
      <c r="E142" s="35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115</v>
      </c>
      <c r="L142" s="39" t="s">
        <v>134</v>
      </c>
      <c r="M142" s="38">
        <v>35</v>
      </c>
      <c r="N142" s="5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60"/>
      <c r="P142" s="360"/>
      <c r="Q142" s="360"/>
      <c r="R142" s="361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243</v>
      </c>
      <c r="B143" s="64" t="s">
        <v>244</v>
      </c>
      <c r="C143" s="37">
        <v>4301011338</v>
      </c>
      <c r="D143" s="358">
        <v>4607091381405</v>
      </c>
      <c r="E143" s="358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115</v>
      </c>
      <c r="L143" s="39" t="s">
        <v>79</v>
      </c>
      <c r="M143" s="38">
        <v>35</v>
      </c>
      <c r="N143" s="56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60"/>
      <c r="P143" s="360"/>
      <c r="Q143" s="360"/>
      <c r="R143" s="361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245</v>
      </c>
      <c r="B144" s="64" t="s">
        <v>246</v>
      </c>
      <c r="C144" s="37">
        <v>4301011333</v>
      </c>
      <c r="D144" s="358">
        <v>4607091386516</v>
      </c>
      <c r="E144" s="358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115</v>
      </c>
      <c r="L144" s="39" t="s">
        <v>79</v>
      </c>
      <c r="M144" s="38">
        <v>30</v>
      </c>
      <c r="N144" s="5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60"/>
      <c r="P144" s="360"/>
      <c r="Q144" s="360"/>
      <c r="R144" s="361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355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68"/>
      <c r="N145" s="365" t="s">
        <v>43</v>
      </c>
      <c r="O145" s="366"/>
      <c r="P145" s="366"/>
      <c r="Q145" s="366"/>
      <c r="R145" s="366"/>
      <c r="S145" s="366"/>
      <c r="T145" s="367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68"/>
      <c r="N146" s="365" t="s">
        <v>43</v>
      </c>
      <c r="O146" s="366"/>
      <c r="P146" s="366"/>
      <c r="Q146" s="366"/>
      <c r="R146" s="366"/>
      <c r="S146" s="366"/>
      <c r="T146" s="367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380" t="s">
        <v>247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66"/>
      <c r="Z147" s="66"/>
    </row>
    <row r="148" spans="1:53" ht="14.25" customHeight="1" x14ac:dyDescent="0.25">
      <c r="A148" s="371" t="s">
        <v>76</v>
      </c>
      <c r="B148" s="371"/>
      <c r="C148" s="371"/>
      <c r="D148" s="371"/>
      <c r="E148" s="371"/>
      <c r="F148" s="371"/>
      <c r="G148" s="371"/>
      <c r="H148" s="371"/>
      <c r="I148" s="371"/>
      <c r="J148" s="371"/>
      <c r="K148" s="371"/>
      <c r="L148" s="371"/>
      <c r="M148" s="371"/>
      <c r="N148" s="371"/>
      <c r="O148" s="371"/>
      <c r="P148" s="371"/>
      <c r="Q148" s="371"/>
      <c r="R148" s="371"/>
      <c r="S148" s="371"/>
      <c r="T148" s="371"/>
      <c r="U148" s="371"/>
      <c r="V148" s="371"/>
      <c r="W148" s="371"/>
      <c r="X148" s="371"/>
      <c r="Y148" s="67"/>
      <c r="Z148" s="67"/>
    </row>
    <row r="149" spans="1:53" ht="27" customHeight="1" x14ac:dyDescent="0.25">
      <c r="A149" s="64" t="s">
        <v>248</v>
      </c>
      <c r="B149" s="64" t="s">
        <v>249</v>
      </c>
      <c r="C149" s="37">
        <v>4301031191</v>
      </c>
      <c r="D149" s="358">
        <v>4680115880993</v>
      </c>
      <c r="E149" s="358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60"/>
      <c r="P149" s="360"/>
      <c r="Q149" s="360"/>
      <c r="R149" s="361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4301031204</v>
      </c>
      <c r="D150" s="358">
        <v>4680115881761</v>
      </c>
      <c r="E150" s="358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60"/>
      <c r="P150" s="360"/>
      <c r="Q150" s="360"/>
      <c r="R150" s="361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4301031201</v>
      </c>
      <c r="D151" s="358">
        <v>4680115881563</v>
      </c>
      <c r="E151" s="358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60"/>
      <c r="P151" s="360"/>
      <c r="Q151" s="360"/>
      <c r="R151" s="361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4301031199</v>
      </c>
      <c r="D152" s="358">
        <v>4680115880986</v>
      </c>
      <c r="E152" s="358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179</v>
      </c>
      <c r="L152" s="39" t="s">
        <v>79</v>
      </c>
      <c r="M152" s="38">
        <v>40</v>
      </c>
      <c r="N152" s="5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60"/>
      <c r="P152" s="360"/>
      <c r="Q152" s="360"/>
      <c r="R152" s="361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4301031190</v>
      </c>
      <c r="D153" s="358">
        <v>4680115880207</v>
      </c>
      <c r="E153" s="358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6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60"/>
      <c r="P153" s="360"/>
      <c r="Q153" s="360"/>
      <c r="R153" s="361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4301031205</v>
      </c>
      <c r="D154" s="358">
        <v>4680115881785</v>
      </c>
      <c r="E154" s="358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179</v>
      </c>
      <c r="L154" s="39" t="s">
        <v>79</v>
      </c>
      <c r="M154" s="38">
        <v>40</v>
      </c>
      <c r="N154" s="5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60"/>
      <c r="P154" s="360"/>
      <c r="Q154" s="360"/>
      <c r="R154" s="361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4301031202</v>
      </c>
      <c r="D155" s="358">
        <v>4680115881679</v>
      </c>
      <c r="E155" s="358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179</v>
      </c>
      <c r="L155" s="39" t="s">
        <v>79</v>
      </c>
      <c r="M155" s="38">
        <v>40</v>
      </c>
      <c r="N155" s="5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60"/>
      <c r="P155" s="360"/>
      <c r="Q155" s="360"/>
      <c r="R155" s="361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262</v>
      </c>
      <c r="B156" s="64" t="s">
        <v>263</v>
      </c>
      <c r="C156" s="37">
        <v>4301031158</v>
      </c>
      <c r="D156" s="358">
        <v>4680115880191</v>
      </c>
      <c r="E156" s="358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60"/>
      <c r="P156" s="360"/>
      <c r="Q156" s="360"/>
      <c r="R156" s="361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264</v>
      </c>
      <c r="B157" s="64" t="s">
        <v>265</v>
      </c>
      <c r="C157" s="37">
        <v>4301031245</v>
      </c>
      <c r="D157" s="358">
        <v>4680115883963</v>
      </c>
      <c r="E157" s="358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179</v>
      </c>
      <c r="L157" s="39" t="s">
        <v>79</v>
      </c>
      <c r="M157" s="38">
        <v>40</v>
      </c>
      <c r="N157" s="5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60"/>
      <c r="P157" s="360"/>
      <c r="Q157" s="360"/>
      <c r="R157" s="361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68"/>
      <c r="N158" s="365" t="s">
        <v>43</v>
      </c>
      <c r="O158" s="366"/>
      <c r="P158" s="366"/>
      <c r="Q158" s="366"/>
      <c r="R158" s="366"/>
      <c r="S158" s="366"/>
      <c r="T158" s="367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68"/>
      <c r="N159" s="365" t="s">
        <v>43</v>
      </c>
      <c r="O159" s="366"/>
      <c r="P159" s="366"/>
      <c r="Q159" s="366"/>
      <c r="R159" s="366"/>
      <c r="S159" s="366"/>
      <c r="T159" s="367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380" t="s">
        <v>266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66"/>
      <c r="Z160" s="66"/>
    </row>
    <row r="161" spans="1:53" ht="14.25" customHeight="1" x14ac:dyDescent="0.25">
      <c r="A161" s="371" t="s">
        <v>119</v>
      </c>
      <c r="B161" s="371"/>
      <c r="C161" s="371"/>
      <c r="D161" s="371"/>
      <c r="E161" s="371"/>
      <c r="F161" s="371"/>
      <c r="G161" s="371"/>
      <c r="H161" s="371"/>
      <c r="I161" s="371"/>
      <c r="J161" s="371"/>
      <c r="K161" s="371"/>
      <c r="L161" s="371"/>
      <c r="M161" s="371"/>
      <c r="N161" s="371"/>
      <c r="O161" s="371"/>
      <c r="P161" s="371"/>
      <c r="Q161" s="371"/>
      <c r="R161" s="371"/>
      <c r="S161" s="371"/>
      <c r="T161" s="371"/>
      <c r="U161" s="371"/>
      <c r="V161" s="371"/>
      <c r="W161" s="371"/>
      <c r="X161" s="371"/>
      <c r="Y161" s="67"/>
      <c r="Z161" s="67"/>
    </row>
    <row r="162" spans="1:53" ht="16.5" customHeight="1" x14ac:dyDescent="0.25">
      <c r="A162" s="64" t="s">
        <v>267</v>
      </c>
      <c r="B162" s="64" t="s">
        <v>268</v>
      </c>
      <c r="C162" s="37">
        <v>4301011450</v>
      </c>
      <c r="D162" s="358">
        <v>4680115881402</v>
      </c>
      <c r="E162" s="358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115</v>
      </c>
      <c r="L162" s="39" t="s">
        <v>114</v>
      </c>
      <c r="M162" s="38">
        <v>55</v>
      </c>
      <c r="N162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60"/>
      <c r="P162" s="360"/>
      <c r="Q162" s="360"/>
      <c r="R162" s="361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269</v>
      </c>
      <c r="B163" s="64" t="s">
        <v>270</v>
      </c>
      <c r="C163" s="37">
        <v>4301011454</v>
      </c>
      <c r="D163" s="358">
        <v>4680115881396</v>
      </c>
      <c r="E163" s="358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60"/>
      <c r="P163" s="360"/>
      <c r="Q163" s="360"/>
      <c r="R163" s="361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355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68"/>
      <c r="N164" s="365" t="s">
        <v>43</v>
      </c>
      <c r="O164" s="366"/>
      <c r="P164" s="366"/>
      <c r="Q164" s="366"/>
      <c r="R164" s="366"/>
      <c r="S164" s="366"/>
      <c r="T164" s="367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68"/>
      <c r="N165" s="365" t="s">
        <v>43</v>
      </c>
      <c r="O165" s="366"/>
      <c r="P165" s="366"/>
      <c r="Q165" s="366"/>
      <c r="R165" s="366"/>
      <c r="S165" s="366"/>
      <c r="T165" s="367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71" t="s">
        <v>111</v>
      </c>
      <c r="B166" s="371"/>
      <c r="C166" s="371"/>
      <c r="D166" s="371"/>
      <c r="E166" s="371"/>
      <c r="F166" s="371"/>
      <c r="G166" s="371"/>
      <c r="H166" s="371"/>
      <c r="I166" s="371"/>
      <c r="J166" s="371"/>
      <c r="K166" s="371"/>
      <c r="L166" s="371"/>
      <c r="M166" s="371"/>
      <c r="N166" s="371"/>
      <c r="O166" s="371"/>
      <c r="P166" s="371"/>
      <c r="Q166" s="371"/>
      <c r="R166" s="371"/>
      <c r="S166" s="371"/>
      <c r="T166" s="371"/>
      <c r="U166" s="371"/>
      <c r="V166" s="371"/>
      <c r="W166" s="371"/>
      <c r="X166" s="371"/>
      <c r="Y166" s="67"/>
      <c r="Z166" s="67"/>
    </row>
    <row r="167" spans="1:53" ht="16.5" customHeight="1" x14ac:dyDescent="0.25">
      <c r="A167" s="64" t="s">
        <v>271</v>
      </c>
      <c r="B167" s="64" t="s">
        <v>272</v>
      </c>
      <c r="C167" s="37">
        <v>4301020262</v>
      </c>
      <c r="D167" s="358">
        <v>4680115882935</v>
      </c>
      <c r="E167" s="358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115</v>
      </c>
      <c r="L167" s="39" t="s">
        <v>134</v>
      </c>
      <c r="M167" s="38">
        <v>50</v>
      </c>
      <c r="N167" s="5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60"/>
      <c r="P167" s="360"/>
      <c r="Q167" s="360"/>
      <c r="R167" s="361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273</v>
      </c>
      <c r="B168" s="64" t="s">
        <v>274</v>
      </c>
      <c r="C168" s="37">
        <v>4301020220</v>
      </c>
      <c r="D168" s="358">
        <v>4680115880764</v>
      </c>
      <c r="E168" s="358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114</v>
      </c>
      <c r="M168" s="38">
        <v>50</v>
      </c>
      <c r="N168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60"/>
      <c r="P168" s="360"/>
      <c r="Q168" s="360"/>
      <c r="R168" s="361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355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68"/>
      <c r="N169" s="365" t="s">
        <v>43</v>
      </c>
      <c r="O169" s="366"/>
      <c r="P169" s="366"/>
      <c r="Q169" s="366"/>
      <c r="R169" s="366"/>
      <c r="S169" s="366"/>
      <c r="T169" s="367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68"/>
      <c r="N170" s="365" t="s">
        <v>43</v>
      </c>
      <c r="O170" s="366"/>
      <c r="P170" s="366"/>
      <c r="Q170" s="366"/>
      <c r="R170" s="366"/>
      <c r="S170" s="366"/>
      <c r="T170" s="367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371" t="s">
        <v>76</v>
      </c>
      <c r="B171" s="371"/>
      <c r="C171" s="371"/>
      <c r="D171" s="371"/>
      <c r="E171" s="371"/>
      <c r="F171" s="371"/>
      <c r="G171" s="371"/>
      <c r="H171" s="371"/>
      <c r="I171" s="371"/>
      <c r="J171" s="371"/>
      <c r="K171" s="371"/>
      <c r="L171" s="371"/>
      <c r="M171" s="371"/>
      <c r="N171" s="371"/>
      <c r="O171" s="371"/>
      <c r="P171" s="371"/>
      <c r="Q171" s="371"/>
      <c r="R171" s="371"/>
      <c r="S171" s="371"/>
      <c r="T171" s="371"/>
      <c r="U171" s="371"/>
      <c r="V171" s="371"/>
      <c r="W171" s="371"/>
      <c r="X171" s="371"/>
      <c r="Y171" s="67"/>
      <c r="Z171" s="67"/>
    </row>
    <row r="172" spans="1:53" ht="27" customHeight="1" x14ac:dyDescent="0.25">
      <c r="A172" s="64" t="s">
        <v>275</v>
      </c>
      <c r="B172" s="64" t="s">
        <v>276</v>
      </c>
      <c r="C172" s="37">
        <v>4301031224</v>
      </c>
      <c r="D172" s="358">
        <v>4680115882683</v>
      </c>
      <c r="E172" s="358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60"/>
      <c r="P172" s="360"/>
      <c r="Q172" s="360"/>
      <c r="R172" s="361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4301031230</v>
      </c>
      <c r="D173" s="358">
        <v>4680115882690</v>
      </c>
      <c r="E173" s="35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60"/>
      <c r="P173" s="360"/>
      <c r="Q173" s="360"/>
      <c r="R173" s="361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4301031220</v>
      </c>
      <c r="D174" s="358">
        <v>4680115882669</v>
      </c>
      <c r="E174" s="35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60"/>
      <c r="P174" s="360"/>
      <c r="Q174" s="360"/>
      <c r="R174" s="361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281</v>
      </c>
      <c r="B175" s="64" t="s">
        <v>282</v>
      </c>
      <c r="C175" s="37">
        <v>4301031221</v>
      </c>
      <c r="D175" s="358">
        <v>4680115882676</v>
      </c>
      <c r="E175" s="35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60"/>
      <c r="P175" s="360"/>
      <c r="Q175" s="360"/>
      <c r="R175" s="361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68"/>
      <c r="N176" s="365" t="s">
        <v>43</v>
      </c>
      <c r="O176" s="366"/>
      <c r="P176" s="366"/>
      <c r="Q176" s="366"/>
      <c r="R176" s="366"/>
      <c r="S176" s="366"/>
      <c r="T176" s="367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68"/>
      <c r="N177" s="365" t="s">
        <v>43</v>
      </c>
      <c r="O177" s="366"/>
      <c r="P177" s="366"/>
      <c r="Q177" s="366"/>
      <c r="R177" s="366"/>
      <c r="S177" s="366"/>
      <c r="T177" s="367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371" t="s">
        <v>81</v>
      </c>
      <c r="B178" s="371"/>
      <c r="C178" s="371"/>
      <c r="D178" s="371"/>
      <c r="E178" s="371"/>
      <c r="F178" s="371"/>
      <c r="G178" s="371"/>
      <c r="H178" s="371"/>
      <c r="I178" s="371"/>
      <c r="J178" s="371"/>
      <c r="K178" s="371"/>
      <c r="L178" s="371"/>
      <c r="M178" s="371"/>
      <c r="N178" s="371"/>
      <c r="O178" s="371"/>
      <c r="P178" s="371"/>
      <c r="Q178" s="371"/>
      <c r="R178" s="371"/>
      <c r="S178" s="371"/>
      <c r="T178" s="371"/>
      <c r="U178" s="371"/>
      <c r="V178" s="371"/>
      <c r="W178" s="371"/>
      <c r="X178" s="371"/>
      <c r="Y178" s="67"/>
      <c r="Z178" s="67"/>
    </row>
    <row r="179" spans="1:53" ht="27" customHeight="1" x14ac:dyDescent="0.25">
      <c r="A179" s="64" t="s">
        <v>283</v>
      </c>
      <c r="B179" s="64" t="s">
        <v>284</v>
      </c>
      <c r="C179" s="37">
        <v>4301051409</v>
      </c>
      <c r="D179" s="358">
        <v>4680115881556</v>
      </c>
      <c r="E179" s="358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134</v>
      </c>
      <c r="M179" s="38">
        <v>45</v>
      </c>
      <c r="N179" s="54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60"/>
      <c r="P179" s="360"/>
      <c r="Q179" s="360"/>
      <c r="R179" s="36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285</v>
      </c>
      <c r="B180" s="64" t="s">
        <v>286</v>
      </c>
      <c r="C180" s="37">
        <v>4301051538</v>
      </c>
      <c r="D180" s="358">
        <v>4680115880573</v>
      </c>
      <c r="E180" s="358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115</v>
      </c>
      <c r="L180" s="39" t="s">
        <v>79</v>
      </c>
      <c r="M180" s="38">
        <v>45</v>
      </c>
      <c r="N180" s="54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60"/>
      <c r="P180" s="360"/>
      <c r="Q180" s="360"/>
      <c r="R180" s="361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4301051408</v>
      </c>
      <c r="D181" s="358">
        <v>4680115881594</v>
      </c>
      <c r="E181" s="358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115</v>
      </c>
      <c r="L181" s="39" t="s">
        <v>134</v>
      </c>
      <c r="M181" s="38">
        <v>40</v>
      </c>
      <c r="N181" s="5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60"/>
      <c r="P181" s="360"/>
      <c r="Q181" s="360"/>
      <c r="R181" s="361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289</v>
      </c>
      <c r="B182" s="64" t="s">
        <v>290</v>
      </c>
      <c r="C182" s="37">
        <v>4301051505</v>
      </c>
      <c r="D182" s="358">
        <v>4680115881587</v>
      </c>
      <c r="E182" s="358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115</v>
      </c>
      <c r="L182" s="39" t="s">
        <v>79</v>
      </c>
      <c r="M182" s="38">
        <v>40</v>
      </c>
      <c r="N182" s="5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60"/>
      <c r="P182" s="360"/>
      <c r="Q182" s="360"/>
      <c r="R182" s="36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291</v>
      </c>
      <c r="B183" s="64" t="s">
        <v>292</v>
      </c>
      <c r="C183" s="37">
        <v>4301051380</v>
      </c>
      <c r="D183" s="358">
        <v>4680115880962</v>
      </c>
      <c r="E183" s="358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115</v>
      </c>
      <c r="L183" s="39" t="s">
        <v>79</v>
      </c>
      <c r="M183" s="38">
        <v>40</v>
      </c>
      <c r="N183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60"/>
      <c r="P183" s="360"/>
      <c r="Q183" s="360"/>
      <c r="R183" s="361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4301051411</v>
      </c>
      <c r="D184" s="358">
        <v>4680115881617</v>
      </c>
      <c r="E184" s="358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115</v>
      </c>
      <c r="L184" s="39" t="s">
        <v>134</v>
      </c>
      <c r="M184" s="38">
        <v>40</v>
      </c>
      <c r="N184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60"/>
      <c r="P184" s="360"/>
      <c r="Q184" s="360"/>
      <c r="R184" s="361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4301051487</v>
      </c>
      <c r="D185" s="358">
        <v>4680115881228</v>
      </c>
      <c r="E185" s="358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60"/>
      <c r="P185" s="360"/>
      <c r="Q185" s="360"/>
      <c r="R185" s="361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4301051506</v>
      </c>
      <c r="D186" s="358">
        <v>4680115881037</v>
      </c>
      <c r="E186" s="358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60"/>
      <c r="P186" s="360"/>
      <c r="Q186" s="360"/>
      <c r="R186" s="36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4301051384</v>
      </c>
      <c r="D187" s="358">
        <v>4680115881211</v>
      </c>
      <c r="E187" s="358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60"/>
      <c r="P187" s="360"/>
      <c r="Q187" s="360"/>
      <c r="R187" s="361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4301051378</v>
      </c>
      <c r="D188" s="358">
        <v>4680115881020</v>
      </c>
      <c r="E188" s="358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60"/>
      <c r="P188" s="360"/>
      <c r="Q188" s="360"/>
      <c r="R188" s="36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4301051407</v>
      </c>
      <c r="D189" s="358">
        <v>4680115882195</v>
      </c>
      <c r="E189" s="358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134</v>
      </c>
      <c r="M189" s="38">
        <v>40</v>
      </c>
      <c r="N189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60"/>
      <c r="P189" s="360"/>
      <c r="Q189" s="360"/>
      <c r="R189" s="361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4301051479</v>
      </c>
      <c r="D190" s="358">
        <v>4680115882607</v>
      </c>
      <c r="E190" s="358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134</v>
      </c>
      <c r="M190" s="38">
        <v>45</v>
      </c>
      <c r="N190" s="53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60"/>
      <c r="P190" s="360"/>
      <c r="Q190" s="360"/>
      <c r="R190" s="361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4301051468</v>
      </c>
      <c r="D191" s="358">
        <v>4680115880092</v>
      </c>
      <c r="E191" s="358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3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60"/>
      <c r="P191" s="360"/>
      <c r="Q191" s="360"/>
      <c r="R191" s="361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309</v>
      </c>
      <c r="B192" s="64" t="s">
        <v>310</v>
      </c>
      <c r="C192" s="37">
        <v>4301051469</v>
      </c>
      <c r="D192" s="358">
        <v>4680115880221</v>
      </c>
      <c r="E192" s="358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134</v>
      </c>
      <c r="M192" s="38">
        <v>45</v>
      </c>
      <c r="N192" s="5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60"/>
      <c r="P192" s="360"/>
      <c r="Q192" s="360"/>
      <c r="R192" s="361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4301051523</v>
      </c>
      <c r="D193" s="358">
        <v>4680115882942</v>
      </c>
      <c r="E193" s="358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60"/>
      <c r="P193" s="360"/>
      <c r="Q193" s="360"/>
      <c r="R193" s="361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313</v>
      </c>
      <c r="B194" s="64" t="s">
        <v>314</v>
      </c>
      <c r="C194" s="37">
        <v>4301051326</v>
      </c>
      <c r="D194" s="358">
        <v>4680115880504</v>
      </c>
      <c r="E194" s="358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60"/>
      <c r="P194" s="360"/>
      <c r="Q194" s="360"/>
      <c r="R194" s="361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315</v>
      </c>
      <c r="B195" s="64" t="s">
        <v>316</v>
      </c>
      <c r="C195" s="37">
        <v>4301051410</v>
      </c>
      <c r="D195" s="358">
        <v>4680115882164</v>
      </c>
      <c r="E195" s="358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134</v>
      </c>
      <c r="M195" s="38">
        <v>40</v>
      </c>
      <c r="N195" s="5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60"/>
      <c r="P195" s="360"/>
      <c r="Q195" s="360"/>
      <c r="R195" s="361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355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68"/>
      <c r="N196" s="365" t="s">
        <v>43</v>
      </c>
      <c r="O196" s="366"/>
      <c r="P196" s="366"/>
      <c r="Q196" s="366"/>
      <c r="R196" s="366"/>
      <c r="S196" s="366"/>
      <c r="T196" s="367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68"/>
      <c r="N197" s="365" t="s">
        <v>43</v>
      </c>
      <c r="O197" s="366"/>
      <c r="P197" s="366"/>
      <c r="Q197" s="366"/>
      <c r="R197" s="366"/>
      <c r="S197" s="366"/>
      <c r="T197" s="367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371" t="s">
        <v>217</v>
      </c>
      <c r="B198" s="371"/>
      <c r="C198" s="371"/>
      <c r="D198" s="371"/>
      <c r="E198" s="371"/>
      <c r="F198" s="371"/>
      <c r="G198" s="371"/>
      <c r="H198" s="371"/>
      <c r="I198" s="371"/>
      <c r="J198" s="371"/>
      <c r="K198" s="371"/>
      <c r="L198" s="371"/>
      <c r="M198" s="371"/>
      <c r="N198" s="371"/>
      <c r="O198" s="371"/>
      <c r="P198" s="371"/>
      <c r="Q198" s="371"/>
      <c r="R198" s="371"/>
      <c r="S198" s="371"/>
      <c r="T198" s="371"/>
      <c r="U198" s="371"/>
      <c r="V198" s="371"/>
      <c r="W198" s="371"/>
      <c r="X198" s="371"/>
      <c r="Y198" s="67"/>
      <c r="Z198" s="67"/>
    </row>
    <row r="199" spans="1:53" ht="16.5" customHeight="1" x14ac:dyDescent="0.25">
      <c r="A199" s="64" t="s">
        <v>317</v>
      </c>
      <c r="B199" s="64" t="s">
        <v>318</v>
      </c>
      <c r="C199" s="37">
        <v>4301060360</v>
      </c>
      <c r="D199" s="358">
        <v>4680115882874</v>
      </c>
      <c r="E199" s="358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60"/>
      <c r="P199" s="360"/>
      <c r="Q199" s="360"/>
      <c r="R199" s="361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4301060359</v>
      </c>
      <c r="D200" s="358">
        <v>4680115884434</v>
      </c>
      <c r="E200" s="358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60"/>
      <c r="P200" s="360"/>
      <c r="Q200" s="360"/>
      <c r="R200" s="361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321</v>
      </c>
      <c r="B201" s="64" t="s">
        <v>322</v>
      </c>
      <c r="C201" s="37">
        <v>4301060338</v>
      </c>
      <c r="D201" s="358">
        <v>4680115880801</v>
      </c>
      <c r="E201" s="358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60"/>
      <c r="P201" s="360"/>
      <c r="Q201" s="360"/>
      <c r="R201" s="361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323</v>
      </c>
      <c r="B202" s="64" t="s">
        <v>324</v>
      </c>
      <c r="C202" s="37">
        <v>4301060339</v>
      </c>
      <c r="D202" s="358">
        <v>4680115880818</v>
      </c>
      <c r="E202" s="358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60"/>
      <c r="P202" s="360"/>
      <c r="Q202" s="360"/>
      <c r="R202" s="361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355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68"/>
      <c r="N203" s="365" t="s">
        <v>43</v>
      </c>
      <c r="O203" s="366"/>
      <c r="P203" s="366"/>
      <c r="Q203" s="366"/>
      <c r="R203" s="366"/>
      <c r="S203" s="366"/>
      <c r="T203" s="367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68"/>
      <c r="N204" s="365" t="s">
        <v>43</v>
      </c>
      <c r="O204" s="366"/>
      <c r="P204" s="366"/>
      <c r="Q204" s="366"/>
      <c r="R204" s="366"/>
      <c r="S204" s="366"/>
      <c r="T204" s="367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380" t="s">
        <v>325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66"/>
      <c r="Z205" s="66"/>
    </row>
    <row r="206" spans="1:53" ht="14.25" customHeight="1" x14ac:dyDescent="0.25">
      <c r="A206" s="371" t="s">
        <v>76</v>
      </c>
      <c r="B206" s="371"/>
      <c r="C206" s="371"/>
      <c r="D206" s="371"/>
      <c r="E206" s="371"/>
      <c r="F206" s="371"/>
      <c r="G206" s="371"/>
      <c r="H206" s="371"/>
      <c r="I206" s="371"/>
      <c r="J206" s="371"/>
      <c r="K206" s="371"/>
      <c r="L206" s="371"/>
      <c r="M206" s="371"/>
      <c r="N206" s="371"/>
      <c r="O206" s="371"/>
      <c r="P206" s="371"/>
      <c r="Q206" s="371"/>
      <c r="R206" s="371"/>
      <c r="S206" s="371"/>
      <c r="T206" s="371"/>
      <c r="U206" s="371"/>
      <c r="V206" s="371"/>
      <c r="W206" s="371"/>
      <c r="X206" s="371"/>
      <c r="Y206" s="67"/>
      <c r="Z206" s="67"/>
    </row>
    <row r="207" spans="1:53" ht="27" customHeight="1" x14ac:dyDescent="0.25">
      <c r="A207" s="64" t="s">
        <v>326</v>
      </c>
      <c r="B207" s="64" t="s">
        <v>327</v>
      </c>
      <c r="C207" s="37">
        <v>4301031151</v>
      </c>
      <c r="D207" s="358">
        <v>4607091389845</v>
      </c>
      <c r="E207" s="358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179</v>
      </c>
      <c r="L207" s="39" t="s">
        <v>79</v>
      </c>
      <c r="M207" s="38">
        <v>40</v>
      </c>
      <c r="N207" s="5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60"/>
      <c r="P207" s="360"/>
      <c r="Q207" s="360"/>
      <c r="R207" s="361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355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68"/>
      <c r="N208" s="365" t="s">
        <v>43</v>
      </c>
      <c r="O208" s="366"/>
      <c r="P208" s="366"/>
      <c r="Q208" s="366"/>
      <c r="R208" s="366"/>
      <c r="S208" s="366"/>
      <c r="T208" s="367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68"/>
      <c r="N209" s="365" t="s">
        <v>43</v>
      </c>
      <c r="O209" s="366"/>
      <c r="P209" s="366"/>
      <c r="Q209" s="366"/>
      <c r="R209" s="366"/>
      <c r="S209" s="366"/>
      <c r="T209" s="367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380" t="s">
        <v>328</v>
      </c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0"/>
      <c r="M210" s="380"/>
      <c r="N210" s="380"/>
      <c r="O210" s="380"/>
      <c r="P210" s="380"/>
      <c r="Q210" s="380"/>
      <c r="R210" s="380"/>
      <c r="S210" s="380"/>
      <c r="T210" s="380"/>
      <c r="U210" s="380"/>
      <c r="V210" s="380"/>
      <c r="W210" s="380"/>
      <c r="X210" s="380"/>
      <c r="Y210" s="66"/>
      <c r="Z210" s="66"/>
    </row>
    <row r="211" spans="1:53" ht="14.25" customHeight="1" x14ac:dyDescent="0.25">
      <c r="A211" s="371" t="s">
        <v>119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371"/>
      <c r="Y211" s="67"/>
      <c r="Z211" s="67"/>
    </row>
    <row r="212" spans="1:53" ht="27" customHeight="1" x14ac:dyDescent="0.25">
      <c r="A212" s="64" t="s">
        <v>329</v>
      </c>
      <c r="B212" s="64" t="s">
        <v>330</v>
      </c>
      <c r="C212" s="37">
        <v>4301011826</v>
      </c>
      <c r="D212" s="358">
        <v>4680115884137</v>
      </c>
      <c r="E212" s="358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24" t="s">
        <v>331</v>
      </c>
      <c r="O212" s="360"/>
      <c r="P212" s="360"/>
      <c r="Q212" s="360"/>
      <c r="R212" s="361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17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332</v>
      </c>
      <c r="AD212" s="71"/>
      <c r="BA212" s="189" t="s">
        <v>66</v>
      </c>
    </row>
    <row r="213" spans="1:53" ht="27" customHeight="1" x14ac:dyDescent="0.25">
      <c r="A213" s="64" t="s">
        <v>333</v>
      </c>
      <c r="B213" s="64" t="s">
        <v>334</v>
      </c>
      <c r="C213" s="37">
        <v>4301011824</v>
      </c>
      <c r="D213" s="358">
        <v>4680115884144</v>
      </c>
      <c r="E213" s="358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114</v>
      </c>
      <c r="M213" s="38">
        <v>55</v>
      </c>
      <c r="N213" s="525" t="s">
        <v>335</v>
      </c>
      <c r="O213" s="360"/>
      <c r="P213" s="360"/>
      <c r="Q213" s="360"/>
      <c r="R213" s="361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332</v>
      </c>
      <c r="AD213" s="71"/>
      <c r="BA213" s="190" t="s">
        <v>66</v>
      </c>
    </row>
    <row r="214" spans="1:53" ht="27" customHeight="1" x14ac:dyDescent="0.25">
      <c r="A214" s="64" t="s">
        <v>336</v>
      </c>
      <c r="B214" s="64" t="s">
        <v>337</v>
      </c>
      <c r="C214" s="37">
        <v>4301011724</v>
      </c>
      <c r="D214" s="358">
        <v>4680115884236</v>
      </c>
      <c r="E214" s="358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115</v>
      </c>
      <c r="L214" s="39" t="s">
        <v>114</v>
      </c>
      <c r="M214" s="38">
        <v>55</v>
      </c>
      <c r="N214" s="526" t="s">
        <v>338</v>
      </c>
      <c r="O214" s="360"/>
      <c r="P214" s="360"/>
      <c r="Q214" s="360"/>
      <c r="R214" s="361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332</v>
      </c>
      <c r="AD214" s="71"/>
      <c r="BA214" s="191" t="s">
        <v>66</v>
      </c>
    </row>
    <row r="215" spans="1:53" ht="27" customHeight="1" x14ac:dyDescent="0.25">
      <c r="A215" s="64" t="s">
        <v>339</v>
      </c>
      <c r="B215" s="64" t="s">
        <v>340</v>
      </c>
      <c r="C215" s="37">
        <v>4301011721</v>
      </c>
      <c r="D215" s="358">
        <v>4680115884175</v>
      </c>
      <c r="E215" s="358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115</v>
      </c>
      <c r="L215" s="39" t="s">
        <v>114</v>
      </c>
      <c r="M215" s="38">
        <v>55</v>
      </c>
      <c r="N215" s="527" t="s">
        <v>341</v>
      </c>
      <c r="O215" s="360"/>
      <c r="P215" s="360"/>
      <c r="Q215" s="360"/>
      <c r="R215" s="361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332</v>
      </c>
      <c r="AD215" s="71"/>
      <c r="BA215" s="192" t="s">
        <v>66</v>
      </c>
    </row>
    <row r="216" spans="1:53" ht="27" customHeight="1" x14ac:dyDescent="0.25">
      <c r="A216" s="64" t="s">
        <v>342</v>
      </c>
      <c r="B216" s="64" t="s">
        <v>343</v>
      </c>
      <c r="C216" s="37">
        <v>4301011726</v>
      </c>
      <c r="D216" s="358">
        <v>4680115884182</v>
      </c>
      <c r="E216" s="358"/>
      <c r="F216" s="63">
        <v>0.37</v>
      </c>
      <c r="G216" s="38">
        <v>10</v>
      </c>
      <c r="H216" s="63">
        <v>3.7</v>
      </c>
      <c r="I216" s="63">
        <v>3.94</v>
      </c>
      <c r="J216" s="38">
        <v>120</v>
      </c>
      <c r="K216" s="38" t="s">
        <v>80</v>
      </c>
      <c r="L216" s="39" t="s">
        <v>114</v>
      </c>
      <c r="M216" s="38">
        <v>55</v>
      </c>
      <c r="N216" s="522" t="s">
        <v>344</v>
      </c>
      <c r="O216" s="360"/>
      <c r="P216" s="360"/>
      <c r="Q216" s="360"/>
      <c r="R216" s="361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345</v>
      </c>
      <c r="B217" s="64" t="s">
        <v>346</v>
      </c>
      <c r="C217" s="37">
        <v>4301011722</v>
      </c>
      <c r="D217" s="358">
        <v>4680115884205</v>
      </c>
      <c r="E217" s="358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55</v>
      </c>
      <c r="N217" s="523" t="s">
        <v>347</v>
      </c>
      <c r="O217" s="360"/>
      <c r="P217" s="360"/>
      <c r="Q217" s="360"/>
      <c r="R217" s="361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x14ac:dyDescent="0.2">
      <c r="A218" s="355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68"/>
      <c r="N218" s="365" t="s">
        <v>43</v>
      </c>
      <c r="O218" s="366"/>
      <c r="P218" s="366"/>
      <c r="Q218" s="366"/>
      <c r="R218" s="366"/>
      <c r="S218" s="366"/>
      <c r="T218" s="367"/>
      <c r="U218" s="43" t="s">
        <v>42</v>
      </c>
      <c r="V218" s="44">
        <f>IFERROR(V212/H212,"0")+IFERROR(V213/H213,"0")+IFERROR(V214/H214,"0")+IFERROR(V215/H215,"0")+IFERROR(V216/H216,"0")+IFERROR(V217/H217,"0")</f>
        <v>0</v>
      </c>
      <c r="W218" s="44">
        <f>IFERROR(W212/H212,"0")+IFERROR(W213/H213,"0")+IFERROR(W214/H214,"0")+IFERROR(W215/H215,"0")+IFERROR(W216/H216,"0")+IFERROR(W217/H217,"0")</f>
        <v>0</v>
      </c>
      <c r="X218" s="44">
        <f>IFERROR(IF(X212="",0,X212),"0")+IFERROR(IF(X213="",0,X213),"0")+IFERROR(IF(X214="",0,X214),"0")+IFERROR(IF(X215="",0,X215),"0")+IFERROR(IF(X216="",0,X216),"0")+IFERROR(IF(X217="",0,X217),"0")</f>
        <v>0</v>
      </c>
      <c r="Y218" s="68"/>
      <c r="Z218" s="68"/>
    </row>
    <row r="219" spans="1:53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68"/>
      <c r="N219" s="365" t="s">
        <v>43</v>
      </c>
      <c r="O219" s="366"/>
      <c r="P219" s="366"/>
      <c r="Q219" s="366"/>
      <c r="R219" s="366"/>
      <c r="S219" s="366"/>
      <c r="T219" s="367"/>
      <c r="U219" s="43" t="s">
        <v>0</v>
      </c>
      <c r="V219" s="44">
        <f>IFERROR(SUM(V212:V217),"0")</f>
        <v>0</v>
      </c>
      <c r="W219" s="44">
        <f>IFERROR(SUM(W212:W217),"0")</f>
        <v>0</v>
      </c>
      <c r="X219" s="43"/>
      <c r="Y219" s="68"/>
      <c r="Z219" s="68"/>
    </row>
    <row r="220" spans="1:53" ht="16.5" customHeight="1" x14ac:dyDescent="0.25">
      <c r="A220" s="380" t="s">
        <v>348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66"/>
      <c r="Z220" s="66"/>
    </row>
    <row r="221" spans="1:53" ht="14.25" customHeight="1" x14ac:dyDescent="0.25">
      <c r="A221" s="371" t="s">
        <v>119</v>
      </c>
      <c r="B221" s="371"/>
      <c r="C221" s="371"/>
      <c r="D221" s="371"/>
      <c r="E221" s="371"/>
      <c r="F221" s="371"/>
      <c r="G221" s="371"/>
      <c r="H221" s="371"/>
      <c r="I221" s="371"/>
      <c r="J221" s="371"/>
      <c r="K221" s="371"/>
      <c r="L221" s="371"/>
      <c r="M221" s="371"/>
      <c r="N221" s="371"/>
      <c r="O221" s="371"/>
      <c r="P221" s="371"/>
      <c r="Q221" s="371"/>
      <c r="R221" s="371"/>
      <c r="S221" s="371"/>
      <c r="T221" s="371"/>
      <c r="U221" s="371"/>
      <c r="V221" s="371"/>
      <c r="W221" s="371"/>
      <c r="X221" s="371"/>
      <c r="Y221" s="67"/>
      <c r="Z221" s="67"/>
    </row>
    <row r="222" spans="1:53" ht="27" customHeight="1" x14ac:dyDescent="0.25">
      <c r="A222" s="64" t="s">
        <v>349</v>
      </c>
      <c r="B222" s="64" t="s">
        <v>350</v>
      </c>
      <c r="C222" s="37">
        <v>4301011346</v>
      </c>
      <c r="D222" s="358">
        <v>4607091387445</v>
      </c>
      <c r="E222" s="358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1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60"/>
      <c r="P222" s="360"/>
      <c r="Q222" s="360"/>
      <c r="R222" s="361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ref="W222:W236" si="12">IFERROR(IF(V222="",0,CEILING((V222/$H222),1)*$H222),"")</f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351</v>
      </c>
      <c r="B223" s="64" t="s">
        <v>352</v>
      </c>
      <c r="C223" s="37">
        <v>4301011362</v>
      </c>
      <c r="D223" s="358">
        <v>4607091386004</v>
      </c>
      <c r="E223" s="358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115</v>
      </c>
      <c r="L223" s="39" t="s">
        <v>123</v>
      </c>
      <c r="M223" s="38">
        <v>55</v>
      </c>
      <c r="N223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60"/>
      <c r="P223" s="360"/>
      <c r="Q223" s="360"/>
      <c r="R223" s="361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351</v>
      </c>
      <c r="B224" s="64" t="s">
        <v>353</v>
      </c>
      <c r="C224" s="37">
        <v>4301011308</v>
      </c>
      <c r="D224" s="358">
        <v>4607091386004</v>
      </c>
      <c r="E224" s="358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115</v>
      </c>
      <c r="L224" s="39" t="s">
        <v>114</v>
      </c>
      <c r="M224" s="38">
        <v>55</v>
      </c>
      <c r="N224" s="51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60"/>
      <c r="P224" s="360"/>
      <c r="Q224" s="360"/>
      <c r="R224" s="361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354</v>
      </c>
      <c r="B225" s="64" t="s">
        <v>355</v>
      </c>
      <c r="C225" s="37">
        <v>4301011347</v>
      </c>
      <c r="D225" s="358">
        <v>4607091386073</v>
      </c>
      <c r="E225" s="358"/>
      <c r="F225" s="63">
        <v>0.9</v>
      </c>
      <c r="G225" s="38">
        <v>10</v>
      </c>
      <c r="H225" s="63">
        <v>9</v>
      </c>
      <c r="I225" s="63">
        <v>9.6300000000000008</v>
      </c>
      <c r="J225" s="38">
        <v>56</v>
      </c>
      <c r="K225" s="38" t="s">
        <v>115</v>
      </c>
      <c r="L225" s="39" t="s">
        <v>114</v>
      </c>
      <c r="M225" s="38">
        <v>31</v>
      </c>
      <c r="N225" s="5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60"/>
      <c r="P225" s="360"/>
      <c r="Q225" s="360"/>
      <c r="R225" s="361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356</v>
      </c>
      <c r="B226" s="64" t="s">
        <v>357</v>
      </c>
      <c r="C226" s="37">
        <v>4301010928</v>
      </c>
      <c r="D226" s="358">
        <v>4607091387322</v>
      </c>
      <c r="E226" s="358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115</v>
      </c>
      <c r="L226" s="39" t="s">
        <v>114</v>
      </c>
      <c r="M226" s="38">
        <v>55</v>
      </c>
      <c r="N226" s="5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60"/>
      <c r="P226" s="360"/>
      <c r="Q226" s="360"/>
      <c r="R226" s="361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356</v>
      </c>
      <c r="B227" s="64" t="s">
        <v>358</v>
      </c>
      <c r="C227" s="37">
        <v>4301011395</v>
      </c>
      <c r="D227" s="358">
        <v>4607091387322</v>
      </c>
      <c r="E227" s="358"/>
      <c r="F227" s="63">
        <v>1.35</v>
      </c>
      <c r="G227" s="38">
        <v>8</v>
      </c>
      <c r="H227" s="63">
        <v>10.8</v>
      </c>
      <c r="I227" s="63">
        <v>11.28</v>
      </c>
      <c r="J227" s="38">
        <v>48</v>
      </c>
      <c r="K227" s="38" t="s">
        <v>115</v>
      </c>
      <c r="L227" s="39" t="s">
        <v>123</v>
      </c>
      <c r="M227" s="38">
        <v>55</v>
      </c>
      <c r="N227" s="5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60"/>
      <c r="P227" s="360"/>
      <c r="Q227" s="360"/>
      <c r="R227" s="361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IFERROR(IF(W227=0,"",ROUNDUP(W227/H227,0)*0.02039),"")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359</v>
      </c>
      <c r="B228" s="64" t="s">
        <v>360</v>
      </c>
      <c r="C228" s="37">
        <v>4301011311</v>
      </c>
      <c r="D228" s="358">
        <v>4607091387377</v>
      </c>
      <c r="E228" s="358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8" t="s">
        <v>115</v>
      </c>
      <c r="L228" s="39" t="s">
        <v>114</v>
      </c>
      <c r="M228" s="38">
        <v>55</v>
      </c>
      <c r="N228" s="51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60"/>
      <c r="P228" s="360"/>
      <c r="Q228" s="360"/>
      <c r="R228" s="361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361</v>
      </c>
      <c r="B229" s="64" t="s">
        <v>362</v>
      </c>
      <c r="C229" s="37">
        <v>4301010945</v>
      </c>
      <c r="D229" s="358">
        <v>4607091387353</v>
      </c>
      <c r="E229" s="358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115</v>
      </c>
      <c r="L229" s="39" t="s">
        <v>114</v>
      </c>
      <c r="M229" s="38">
        <v>55</v>
      </c>
      <c r="N229" s="5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60"/>
      <c r="P229" s="360"/>
      <c r="Q229" s="360"/>
      <c r="R229" s="361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363</v>
      </c>
      <c r="B230" s="64" t="s">
        <v>364</v>
      </c>
      <c r="C230" s="37">
        <v>4301011328</v>
      </c>
      <c r="D230" s="358">
        <v>4607091386011</v>
      </c>
      <c r="E230" s="358"/>
      <c r="F230" s="63">
        <v>0.5</v>
      </c>
      <c r="G230" s="38">
        <v>10</v>
      </c>
      <c r="H230" s="63">
        <v>5</v>
      </c>
      <c r="I230" s="63">
        <v>5.21</v>
      </c>
      <c r="J230" s="38">
        <v>120</v>
      </c>
      <c r="K230" s="38" t="s">
        <v>80</v>
      </c>
      <c r="L230" s="39" t="s">
        <v>79</v>
      </c>
      <c r="M230" s="38">
        <v>55</v>
      </c>
      <c r="N230" s="5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60"/>
      <c r="P230" s="360"/>
      <c r="Q230" s="360"/>
      <c r="R230" s="361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ref="X230:X236" si="13">IFERROR(IF(W230=0,"",ROUNDUP(W230/H230,0)*0.00937),"")</f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365</v>
      </c>
      <c r="B231" s="64" t="s">
        <v>366</v>
      </c>
      <c r="C231" s="37">
        <v>4301011329</v>
      </c>
      <c r="D231" s="358">
        <v>4607091387308</v>
      </c>
      <c r="E231" s="358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8" t="s">
        <v>80</v>
      </c>
      <c r="L231" s="39" t="s">
        <v>79</v>
      </c>
      <c r="M231" s="38">
        <v>55</v>
      </c>
      <c r="N231" s="5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60"/>
      <c r="P231" s="360"/>
      <c r="Q231" s="360"/>
      <c r="R231" s="361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367</v>
      </c>
      <c r="B232" s="64" t="s">
        <v>368</v>
      </c>
      <c r="C232" s="37">
        <v>4301011049</v>
      </c>
      <c r="D232" s="358">
        <v>4607091387339</v>
      </c>
      <c r="E232" s="358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8" t="s">
        <v>80</v>
      </c>
      <c r="L232" s="39" t="s">
        <v>114</v>
      </c>
      <c r="M232" s="38">
        <v>55</v>
      </c>
      <c r="N232" s="5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60"/>
      <c r="P232" s="360"/>
      <c r="Q232" s="360"/>
      <c r="R232" s="361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4301011433</v>
      </c>
      <c r="D233" s="358">
        <v>4680115882638</v>
      </c>
      <c r="E233" s="358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90</v>
      </c>
      <c r="N233" s="5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60"/>
      <c r="P233" s="360"/>
      <c r="Q233" s="360"/>
      <c r="R233" s="361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4301011573</v>
      </c>
      <c r="D234" s="358">
        <v>4680115881938</v>
      </c>
      <c r="E234" s="358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114</v>
      </c>
      <c r="M234" s="38">
        <v>90</v>
      </c>
      <c r="N234" s="5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60"/>
      <c r="P234" s="360"/>
      <c r="Q234" s="360"/>
      <c r="R234" s="361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27" customHeight="1" x14ac:dyDescent="0.25">
      <c r="A235" s="64" t="s">
        <v>373</v>
      </c>
      <c r="B235" s="64" t="s">
        <v>374</v>
      </c>
      <c r="C235" s="37">
        <v>4301010944</v>
      </c>
      <c r="D235" s="358">
        <v>4607091387346</v>
      </c>
      <c r="E235" s="358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80</v>
      </c>
      <c r="L235" s="39" t="s">
        <v>114</v>
      </c>
      <c r="M235" s="38">
        <v>55</v>
      </c>
      <c r="N235" s="5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60"/>
      <c r="P235" s="360"/>
      <c r="Q235" s="360"/>
      <c r="R235" s="361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 t="shared" si="13"/>
        <v/>
      </c>
      <c r="Y235" s="69" t="s">
        <v>48</v>
      </c>
      <c r="Z235" s="70" t="s">
        <v>48</v>
      </c>
      <c r="AD235" s="71"/>
      <c r="BA235" s="208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4301011353</v>
      </c>
      <c r="D236" s="358">
        <v>4607091389807</v>
      </c>
      <c r="E236" s="358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80</v>
      </c>
      <c r="L236" s="39" t="s">
        <v>114</v>
      </c>
      <c r="M236" s="38">
        <v>55</v>
      </c>
      <c r="N236" s="5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60"/>
      <c r="P236" s="360"/>
      <c r="Q236" s="360"/>
      <c r="R236" s="361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 t="shared" si="13"/>
        <v/>
      </c>
      <c r="Y236" s="69" t="s">
        <v>48</v>
      </c>
      <c r="Z236" s="70" t="s">
        <v>48</v>
      </c>
      <c r="AD236" s="71"/>
      <c r="BA236" s="209" t="s">
        <v>66</v>
      </c>
    </row>
    <row r="237" spans="1:53" x14ac:dyDescent="0.2">
      <c r="A237" s="355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68"/>
      <c r="N237" s="365" t="s">
        <v>43</v>
      </c>
      <c r="O237" s="366"/>
      <c r="P237" s="366"/>
      <c r="Q237" s="366"/>
      <c r="R237" s="366"/>
      <c r="S237" s="366"/>
      <c r="T237" s="367"/>
      <c r="U237" s="43" t="s">
        <v>42</v>
      </c>
      <c r="V237" s="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0</v>
      </c>
      <c r="W237" s="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0</v>
      </c>
      <c r="X237" s="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</v>
      </c>
      <c r="Y237" s="68"/>
      <c r="Z237" s="68"/>
    </row>
    <row r="238" spans="1:53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68"/>
      <c r="N238" s="365" t="s">
        <v>43</v>
      </c>
      <c r="O238" s="366"/>
      <c r="P238" s="366"/>
      <c r="Q238" s="366"/>
      <c r="R238" s="366"/>
      <c r="S238" s="366"/>
      <c r="T238" s="367"/>
      <c r="U238" s="43" t="s">
        <v>0</v>
      </c>
      <c r="V238" s="44">
        <f>IFERROR(SUM(V222:V236),"0")</f>
        <v>0</v>
      </c>
      <c r="W238" s="44">
        <f>IFERROR(SUM(W222:W236),"0")</f>
        <v>0</v>
      </c>
      <c r="X238" s="43"/>
      <c r="Y238" s="68"/>
      <c r="Z238" s="68"/>
    </row>
    <row r="239" spans="1:53" ht="14.25" customHeight="1" x14ac:dyDescent="0.25">
      <c r="A239" s="371" t="s">
        <v>111</v>
      </c>
      <c r="B239" s="371"/>
      <c r="C239" s="371"/>
      <c r="D239" s="371"/>
      <c r="E239" s="371"/>
      <c r="F239" s="371"/>
      <c r="G239" s="371"/>
      <c r="H239" s="371"/>
      <c r="I239" s="371"/>
      <c r="J239" s="371"/>
      <c r="K239" s="371"/>
      <c r="L239" s="371"/>
      <c r="M239" s="371"/>
      <c r="N239" s="371"/>
      <c r="O239" s="371"/>
      <c r="P239" s="371"/>
      <c r="Q239" s="371"/>
      <c r="R239" s="371"/>
      <c r="S239" s="371"/>
      <c r="T239" s="371"/>
      <c r="U239" s="371"/>
      <c r="V239" s="371"/>
      <c r="W239" s="371"/>
      <c r="X239" s="371"/>
      <c r="Y239" s="67"/>
      <c r="Z239" s="67"/>
    </row>
    <row r="240" spans="1:53" ht="27" customHeight="1" x14ac:dyDescent="0.25">
      <c r="A240" s="64" t="s">
        <v>377</v>
      </c>
      <c r="B240" s="64" t="s">
        <v>378</v>
      </c>
      <c r="C240" s="37">
        <v>4301020254</v>
      </c>
      <c r="D240" s="358">
        <v>4680115881914</v>
      </c>
      <c r="E240" s="358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114</v>
      </c>
      <c r="M240" s="38">
        <v>90</v>
      </c>
      <c r="N240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60"/>
      <c r="P240" s="360"/>
      <c r="Q240" s="360"/>
      <c r="R240" s="361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x14ac:dyDescent="0.2">
      <c r="A241" s="355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68"/>
      <c r="N241" s="365" t="s">
        <v>43</v>
      </c>
      <c r="O241" s="366"/>
      <c r="P241" s="366"/>
      <c r="Q241" s="366"/>
      <c r="R241" s="366"/>
      <c r="S241" s="366"/>
      <c r="T241" s="367"/>
      <c r="U241" s="43" t="s">
        <v>42</v>
      </c>
      <c r="V241" s="44">
        <f>IFERROR(V240/H240,"0")</f>
        <v>0</v>
      </c>
      <c r="W241" s="44">
        <f>IFERROR(W240/H240,"0")</f>
        <v>0</v>
      </c>
      <c r="X241" s="44">
        <f>IFERROR(IF(X240="",0,X240),"0")</f>
        <v>0</v>
      </c>
      <c r="Y241" s="68"/>
      <c r="Z241" s="68"/>
    </row>
    <row r="242" spans="1:53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68"/>
      <c r="N242" s="365" t="s">
        <v>43</v>
      </c>
      <c r="O242" s="366"/>
      <c r="P242" s="366"/>
      <c r="Q242" s="366"/>
      <c r="R242" s="366"/>
      <c r="S242" s="366"/>
      <c r="T242" s="367"/>
      <c r="U242" s="43" t="s">
        <v>0</v>
      </c>
      <c r="V242" s="44">
        <f>IFERROR(SUM(V240:V240),"0")</f>
        <v>0</v>
      </c>
      <c r="W242" s="44">
        <f>IFERROR(SUM(W240:W240),"0")</f>
        <v>0</v>
      </c>
      <c r="X242" s="43"/>
      <c r="Y242" s="68"/>
      <c r="Z242" s="68"/>
    </row>
    <row r="243" spans="1:53" ht="14.25" customHeight="1" x14ac:dyDescent="0.25">
      <c r="A243" s="371" t="s">
        <v>76</v>
      </c>
      <c r="B243" s="371"/>
      <c r="C243" s="371"/>
      <c r="D243" s="371"/>
      <c r="E243" s="371"/>
      <c r="F243" s="371"/>
      <c r="G243" s="371"/>
      <c r="H243" s="371"/>
      <c r="I243" s="371"/>
      <c r="J243" s="371"/>
      <c r="K243" s="371"/>
      <c r="L243" s="371"/>
      <c r="M243" s="371"/>
      <c r="N243" s="371"/>
      <c r="O243" s="371"/>
      <c r="P243" s="371"/>
      <c r="Q243" s="371"/>
      <c r="R243" s="371"/>
      <c r="S243" s="371"/>
      <c r="T243" s="371"/>
      <c r="U243" s="371"/>
      <c r="V243" s="371"/>
      <c r="W243" s="371"/>
      <c r="X243" s="371"/>
      <c r="Y243" s="67"/>
      <c r="Z243" s="67"/>
    </row>
    <row r="244" spans="1:53" ht="27" customHeight="1" x14ac:dyDescent="0.25">
      <c r="A244" s="64" t="s">
        <v>379</v>
      </c>
      <c r="B244" s="64" t="s">
        <v>380</v>
      </c>
      <c r="C244" s="37">
        <v>4301030878</v>
      </c>
      <c r="D244" s="358">
        <v>4607091387193</v>
      </c>
      <c r="E244" s="358"/>
      <c r="F244" s="63">
        <v>0.7</v>
      </c>
      <c r="G244" s="38">
        <v>6</v>
      </c>
      <c r="H244" s="63">
        <v>4.2</v>
      </c>
      <c r="I244" s="63">
        <v>4.46</v>
      </c>
      <c r="J244" s="38">
        <v>156</v>
      </c>
      <c r="K244" s="38" t="s">
        <v>80</v>
      </c>
      <c r="L244" s="39" t="s">
        <v>79</v>
      </c>
      <c r="M244" s="38">
        <v>35</v>
      </c>
      <c r="N244" s="5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60"/>
      <c r="P244" s="360"/>
      <c r="Q244" s="360"/>
      <c r="R244" s="361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t="27" customHeight="1" x14ac:dyDescent="0.25">
      <c r="A245" s="64" t="s">
        <v>381</v>
      </c>
      <c r="B245" s="64" t="s">
        <v>382</v>
      </c>
      <c r="C245" s="37">
        <v>4301031153</v>
      </c>
      <c r="D245" s="358">
        <v>4607091387230</v>
      </c>
      <c r="E245" s="358"/>
      <c r="F245" s="63">
        <v>0.7</v>
      </c>
      <c r="G245" s="38">
        <v>6</v>
      </c>
      <c r="H245" s="63">
        <v>4.2</v>
      </c>
      <c r="I245" s="63">
        <v>4.46</v>
      </c>
      <c r="J245" s="38">
        <v>156</v>
      </c>
      <c r="K245" s="38" t="s">
        <v>80</v>
      </c>
      <c r="L245" s="39" t="s">
        <v>79</v>
      </c>
      <c r="M245" s="38">
        <v>40</v>
      </c>
      <c r="N245" s="5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60"/>
      <c r="P245" s="360"/>
      <c r="Q245" s="360"/>
      <c r="R245" s="361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27" customHeight="1" x14ac:dyDescent="0.25">
      <c r="A246" s="64" t="s">
        <v>383</v>
      </c>
      <c r="B246" s="64" t="s">
        <v>384</v>
      </c>
      <c r="C246" s="37">
        <v>4301031152</v>
      </c>
      <c r="D246" s="358">
        <v>4607091387285</v>
      </c>
      <c r="E246" s="358"/>
      <c r="F246" s="63">
        <v>0.35</v>
      </c>
      <c r="G246" s="38">
        <v>6</v>
      </c>
      <c r="H246" s="63">
        <v>2.1</v>
      </c>
      <c r="I246" s="63">
        <v>2.23</v>
      </c>
      <c r="J246" s="38">
        <v>234</v>
      </c>
      <c r="K246" s="38" t="s">
        <v>179</v>
      </c>
      <c r="L246" s="39" t="s">
        <v>79</v>
      </c>
      <c r="M246" s="38">
        <v>40</v>
      </c>
      <c r="N246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60"/>
      <c r="P246" s="360"/>
      <c r="Q246" s="360"/>
      <c r="R246" s="361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IFERROR(IF(W246=0,"",ROUNDUP(W246/H246,0)*0.00502),"")</f>
        <v/>
      </c>
      <c r="Y246" s="69" t="s">
        <v>48</v>
      </c>
      <c r="Z246" s="70" t="s">
        <v>48</v>
      </c>
      <c r="AD246" s="71"/>
      <c r="BA246" s="213" t="s">
        <v>66</v>
      </c>
    </row>
    <row r="247" spans="1:53" ht="27" customHeight="1" x14ac:dyDescent="0.25">
      <c r="A247" s="64" t="s">
        <v>385</v>
      </c>
      <c r="B247" s="64" t="s">
        <v>386</v>
      </c>
      <c r="C247" s="37">
        <v>4301031164</v>
      </c>
      <c r="D247" s="358">
        <v>4680115880481</v>
      </c>
      <c r="E247" s="358"/>
      <c r="F247" s="63">
        <v>0.28000000000000003</v>
      </c>
      <c r="G247" s="38">
        <v>6</v>
      </c>
      <c r="H247" s="63">
        <v>1.68</v>
      </c>
      <c r="I247" s="63">
        <v>1.78</v>
      </c>
      <c r="J247" s="38">
        <v>234</v>
      </c>
      <c r="K247" s="38" t="s">
        <v>179</v>
      </c>
      <c r="L247" s="39" t="s">
        <v>79</v>
      </c>
      <c r="M247" s="38">
        <v>40</v>
      </c>
      <c r="N247" s="5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60"/>
      <c r="P247" s="360"/>
      <c r="Q247" s="360"/>
      <c r="R247" s="361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IFERROR(IF(W247=0,"",ROUNDUP(W247/H247,0)*0.00502),"")</f>
        <v/>
      </c>
      <c r="Y247" s="69" t="s">
        <v>48</v>
      </c>
      <c r="Z247" s="70" t="s">
        <v>48</v>
      </c>
      <c r="AD247" s="71"/>
      <c r="BA247" s="214" t="s">
        <v>66</v>
      </c>
    </row>
    <row r="248" spans="1:53" x14ac:dyDescent="0.2">
      <c r="A248" s="355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68"/>
      <c r="N248" s="365" t="s">
        <v>43</v>
      </c>
      <c r="O248" s="366"/>
      <c r="P248" s="366"/>
      <c r="Q248" s="366"/>
      <c r="R248" s="366"/>
      <c r="S248" s="366"/>
      <c r="T248" s="367"/>
      <c r="U248" s="43" t="s">
        <v>42</v>
      </c>
      <c r="V248" s="44">
        <f>IFERROR(V244/H244,"0")+IFERROR(V245/H245,"0")+IFERROR(V246/H246,"0")+IFERROR(V247/H247,"0")</f>
        <v>0</v>
      </c>
      <c r="W248" s="44">
        <f>IFERROR(W244/H244,"0")+IFERROR(W245/H245,"0")+IFERROR(W246/H246,"0")+IFERROR(W247/H247,"0")</f>
        <v>0</v>
      </c>
      <c r="X248" s="44">
        <f>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68"/>
      <c r="N249" s="365" t="s">
        <v>43</v>
      </c>
      <c r="O249" s="366"/>
      <c r="P249" s="366"/>
      <c r="Q249" s="366"/>
      <c r="R249" s="366"/>
      <c r="S249" s="366"/>
      <c r="T249" s="367"/>
      <c r="U249" s="43" t="s">
        <v>0</v>
      </c>
      <c r="V249" s="44">
        <f>IFERROR(SUM(V244:V247),"0")</f>
        <v>0</v>
      </c>
      <c r="W249" s="44">
        <f>IFERROR(SUM(W244:W247),"0")</f>
        <v>0</v>
      </c>
      <c r="X249" s="43"/>
      <c r="Y249" s="68"/>
      <c r="Z249" s="68"/>
    </row>
    <row r="250" spans="1:53" ht="14.25" customHeight="1" x14ac:dyDescent="0.25">
      <c r="A250" s="371" t="s">
        <v>81</v>
      </c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1"/>
      <c r="N250" s="371"/>
      <c r="O250" s="371"/>
      <c r="P250" s="371"/>
      <c r="Q250" s="371"/>
      <c r="R250" s="371"/>
      <c r="S250" s="371"/>
      <c r="T250" s="371"/>
      <c r="U250" s="371"/>
      <c r="V250" s="371"/>
      <c r="W250" s="371"/>
      <c r="X250" s="371"/>
      <c r="Y250" s="67"/>
      <c r="Z250" s="67"/>
    </row>
    <row r="251" spans="1:53" ht="16.5" customHeight="1" x14ac:dyDescent="0.25">
      <c r="A251" s="64" t="s">
        <v>387</v>
      </c>
      <c r="B251" s="64" t="s">
        <v>388</v>
      </c>
      <c r="C251" s="37">
        <v>4301051100</v>
      </c>
      <c r="D251" s="358">
        <v>4607091387766</v>
      </c>
      <c r="E251" s="358"/>
      <c r="F251" s="63">
        <v>1.3</v>
      </c>
      <c r="G251" s="38">
        <v>6</v>
      </c>
      <c r="H251" s="63">
        <v>7.8</v>
      </c>
      <c r="I251" s="63">
        <v>8.3580000000000005</v>
      </c>
      <c r="J251" s="38">
        <v>56</v>
      </c>
      <c r="K251" s="38" t="s">
        <v>115</v>
      </c>
      <c r="L251" s="39" t="s">
        <v>134</v>
      </c>
      <c r="M251" s="38">
        <v>40</v>
      </c>
      <c r="N251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60"/>
      <c r="P251" s="360"/>
      <c r="Q251" s="360"/>
      <c r="R251" s="361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ref="W251:W260" si="14"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389</v>
      </c>
      <c r="B252" s="64" t="s">
        <v>390</v>
      </c>
      <c r="C252" s="37">
        <v>4301051116</v>
      </c>
      <c r="D252" s="358">
        <v>4607091387957</v>
      </c>
      <c r="E252" s="358"/>
      <c r="F252" s="63">
        <v>1.3</v>
      </c>
      <c r="G252" s="38">
        <v>6</v>
      </c>
      <c r="H252" s="63">
        <v>7.8</v>
      </c>
      <c r="I252" s="63">
        <v>8.3640000000000008</v>
      </c>
      <c r="J252" s="38">
        <v>56</v>
      </c>
      <c r="K252" s="38" t="s">
        <v>115</v>
      </c>
      <c r="L252" s="39" t="s">
        <v>79</v>
      </c>
      <c r="M252" s="38">
        <v>40</v>
      </c>
      <c r="N252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60"/>
      <c r="P252" s="360"/>
      <c r="Q252" s="360"/>
      <c r="R252" s="361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391</v>
      </c>
      <c r="B253" s="64" t="s">
        <v>392</v>
      </c>
      <c r="C253" s="37">
        <v>4301051115</v>
      </c>
      <c r="D253" s="358">
        <v>4607091387964</v>
      </c>
      <c r="E253" s="358"/>
      <c r="F253" s="63">
        <v>1.35</v>
      </c>
      <c r="G253" s="38">
        <v>6</v>
      </c>
      <c r="H253" s="63">
        <v>8.1</v>
      </c>
      <c r="I253" s="63">
        <v>8.6460000000000008</v>
      </c>
      <c r="J253" s="38">
        <v>56</v>
      </c>
      <c r="K253" s="38" t="s">
        <v>115</v>
      </c>
      <c r="L253" s="39" t="s">
        <v>79</v>
      </c>
      <c r="M253" s="38">
        <v>40</v>
      </c>
      <c r="N253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60"/>
      <c r="P253" s="360"/>
      <c r="Q253" s="360"/>
      <c r="R253" s="361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393</v>
      </c>
      <c r="B254" s="64" t="s">
        <v>394</v>
      </c>
      <c r="C254" s="37">
        <v>4301051461</v>
      </c>
      <c r="D254" s="358">
        <v>4680115883604</v>
      </c>
      <c r="E254" s="358"/>
      <c r="F254" s="63">
        <v>0.35</v>
      </c>
      <c r="G254" s="38">
        <v>6</v>
      </c>
      <c r="H254" s="63">
        <v>2.1</v>
      </c>
      <c r="I254" s="63">
        <v>2.3719999999999999</v>
      </c>
      <c r="J254" s="38">
        <v>156</v>
      </c>
      <c r="K254" s="38" t="s">
        <v>80</v>
      </c>
      <c r="L254" s="39" t="s">
        <v>134</v>
      </c>
      <c r="M254" s="38">
        <v>45</v>
      </c>
      <c r="N254" s="4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60"/>
      <c r="P254" s="360"/>
      <c r="Q254" s="360"/>
      <c r="R254" s="361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395</v>
      </c>
      <c r="B255" s="64" t="s">
        <v>396</v>
      </c>
      <c r="C255" s="37">
        <v>4301051485</v>
      </c>
      <c r="D255" s="358">
        <v>4680115883567</v>
      </c>
      <c r="E255" s="358"/>
      <c r="F255" s="63">
        <v>0.35</v>
      </c>
      <c r="G255" s="38">
        <v>6</v>
      </c>
      <c r="H255" s="63">
        <v>2.1</v>
      </c>
      <c r="I255" s="63">
        <v>2.36</v>
      </c>
      <c r="J255" s="38">
        <v>156</v>
      </c>
      <c r="K255" s="38" t="s">
        <v>80</v>
      </c>
      <c r="L255" s="39" t="s">
        <v>79</v>
      </c>
      <c r="M255" s="38">
        <v>40</v>
      </c>
      <c r="N255" s="4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60"/>
      <c r="P255" s="360"/>
      <c r="Q255" s="360"/>
      <c r="R255" s="361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397</v>
      </c>
      <c r="B256" s="64" t="s">
        <v>398</v>
      </c>
      <c r="C256" s="37">
        <v>4301051134</v>
      </c>
      <c r="D256" s="358">
        <v>4607091381672</v>
      </c>
      <c r="E256" s="358"/>
      <c r="F256" s="63">
        <v>0.6</v>
      </c>
      <c r="G256" s="38">
        <v>6</v>
      </c>
      <c r="H256" s="63">
        <v>3.6</v>
      </c>
      <c r="I256" s="63">
        <v>3.8759999999999999</v>
      </c>
      <c r="J256" s="38">
        <v>120</v>
      </c>
      <c r="K256" s="38" t="s">
        <v>80</v>
      </c>
      <c r="L256" s="39" t="s">
        <v>79</v>
      </c>
      <c r="M256" s="38">
        <v>40</v>
      </c>
      <c r="N256" s="49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60"/>
      <c r="P256" s="360"/>
      <c r="Q256" s="360"/>
      <c r="R256" s="361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IFERROR(IF(W256=0,"",ROUNDUP(W256/H256,0)*0.00937),"")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399</v>
      </c>
      <c r="B257" s="64" t="s">
        <v>400</v>
      </c>
      <c r="C257" s="37">
        <v>4301051130</v>
      </c>
      <c r="D257" s="358">
        <v>4607091387537</v>
      </c>
      <c r="E257" s="358"/>
      <c r="F257" s="63">
        <v>0.45</v>
      </c>
      <c r="G257" s="38">
        <v>6</v>
      </c>
      <c r="H257" s="63">
        <v>2.7</v>
      </c>
      <c r="I257" s="63">
        <v>2.99</v>
      </c>
      <c r="J257" s="38">
        <v>156</v>
      </c>
      <c r="K257" s="38" t="s">
        <v>80</v>
      </c>
      <c r="L257" s="39" t="s">
        <v>79</v>
      </c>
      <c r="M257" s="38">
        <v>40</v>
      </c>
      <c r="N257" s="4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60"/>
      <c r="P257" s="360"/>
      <c r="Q257" s="360"/>
      <c r="R257" s="361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401</v>
      </c>
      <c r="B258" s="64" t="s">
        <v>402</v>
      </c>
      <c r="C258" s="37">
        <v>4301051132</v>
      </c>
      <c r="D258" s="358">
        <v>4607091387513</v>
      </c>
      <c r="E258" s="358"/>
      <c r="F258" s="63">
        <v>0.45</v>
      </c>
      <c r="G258" s="38">
        <v>6</v>
      </c>
      <c r="H258" s="63">
        <v>2.7</v>
      </c>
      <c r="I258" s="63">
        <v>2.9780000000000002</v>
      </c>
      <c r="J258" s="38">
        <v>156</v>
      </c>
      <c r="K258" s="38" t="s">
        <v>80</v>
      </c>
      <c r="L258" s="39" t="s">
        <v>79</v>
      </c>
      <c r="M258" s="38">
        <v>40</v>
      </c>
      <c r="N258" s="4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60"/>
      <c r="P258" s="360"/>
      <c r="Q258" s="360"/>
      <c r="R258" s="361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403</v>
      </c>
      <c r="B259" s="64" t="s">
        <v>404</v>
      </c>
      <c r="C259" s="37">
        <v>4301051277</v>
      </c>
      <c r="D259" s="358">
        <v>4680115880511</v>
      </c>
      <c r="E259" s="358"/>
      <c r="F259" s="63">
        <v>0.33</v>
      </c>
      <c r="G259" s="38">
        <v>6</v>
      </c>
      <c r="H259" s="63">
        <v>1.98</v>
      </c>
      <c r="I259" s="63">
        <v>2.1800000000000002</v>
      </c>
      <c r="J259" s="38">
        <v>156</v>
      </c>
      <c r="K259" s="38" t="s">
        <v>80</v>
      </c>
      <c r="L259" s="39" t="s">
        <v>134</v>
      </c>
      <c r="M259" s="38">
        <v>40</v>
      </c>
      <c r="N259" s="49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60"/>
      <c r="P259" s="360"/>
      <c r="Q259" s="360"/>
      <c r="R259" s="361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4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4301051344</v>
      </c>
      <c r="D260" s="358">
        <v>4680115880412</v>
      </c>
      <c r="E260" s="358"/>
      <c r="F260" s="63">
        <v>0.33</v>
      </c>
      <c r="G260" s="38">
        <v>6</v>
      </c>
      <c r="H260" s="63">
        <v>1.98</v>
      </c>
      <c r="I260" s="63">
        <v>2.246</v>
      </c>
      <c r="J260" s="38">
        <v>156</v>
      </c>
      <c r="K260" s="38" t="s">
        <v>80</v>
      </c>
      <c r="L260" s="39" t="s">
        <v>134</v>
      </c>
      <c r="M260" s="38">
        <v>45</v>
      </c>
      <c r="N260" s="49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60"/>
      <c r="P260" s="360"/>
      <c r="Q260" s="360"/>
      <c r="R260" s="361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4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4" t="s">
        <v>66</v>
      </c>
    </row>
    <row r="261" spans="1:53" x14ac:dyDescent="0.2">
      <c r="A261" s="355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68"/>
      <c r="N261" s="365" t="s">
        <v>43</v>
      </c>
      <c r="O261" s="366"/>
      <c r="P261" s="366"/>
      <c r="Q261" s="366"/>
      <c r="R261" s="366"/>
      <c r="S261" s="366"/>
      <c r="T261" s="367"/>
      <c r="U261" s="43" t="s">
        <v>42</v>
      </c>
      <c r="V261" s="44">
        <f>IFERROR(V251/H251,"0")+IFERROR(V252/H252,"0")+IFERROR(V253/H253,"0")+IFERROR(V254/H254,"0")+IFERROR(V255/H255,"0")+IFERROR(V256/H256,"0")+IFERROR(V257/H257,"0")+IFERROR(V258/H258,"0")+IFERROR(V259/H259,"0")+IFERROR(V260/H260,"0")</f>
        <v>0</v>
      </c>
      <c r="W261" s="44">
        <f>IFERROR(W251/H251,"0")+IFERROR(W252/H252,"0")+IFERROR(W253/H253,"0")+IFERROR(W254/H254,"0")+IFERROR(W255/H255,"0")+IFERROR(W256/H256,"0")+IFERROR(W257/H257,"0")+IFERROR(W258/H258,"0")+IFERROR(W259/H259,"0")+IFERROR(W260/H260,"0")</f>
        <v>0</v>
      </c>
      <c r="X261" s="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</v>
      </c>
      <c r="Y261" s="68"/>
      <c r="Z261" s="68"/>
    </row>
    <row r="262" spans="1:53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68"/>
      <c r="N262" s="365" t="s">
        <v>43</v>
      </c>
      <c r="O262" s="366"/>
      <c r="P262" s="366"/>
      <c r="Q262" s="366"/>
      <c r="R262" s="366"/>
      <c r="S262" s="366"/>
      <c r="T262" s="367"/>
      <c r="U262" s="43" t="s">
        <v>0</v>
      </c>
      <c r="V262" s="44">
        <f>IFERROR(SUM(V251:V260),"0")</f>
        <v>0</v>
      </c>
      <c r="W262" s="44">
        <f>IFERROR(SUM(W251:W260),"0")</f>
        <v>0</v>
      </c>
      <c r="X262" s="43"/>
      <c r="Y262" s="68"/>
      <c r="Z262" s="68"/>
    </row>
    <row r="263" spans="1:53" ht="14.25" customHeight="1" x14ac:dyDescent="0.25">
      <c r="A263" s="371" t="s">
        <v>217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371"/>
      <c r="Y263" s="67"/>
      <c r="Z263" s="67"/>
    </row>
    <row r="264" spans="1:53" ht="16.5" customHeight="1" x14ac:dyDescent="0.25">
      <c r="A264" s="64" t="s">
        <v>407</v>
      </c>
      <c r="B264" s="64" t="s">
        <v>408</v>
      </c>
      <c r="C264" s="37">
        <v>4301060326</v>
      </c>
      <c r="D264" s="358">
        <v>4607091380880</v>
      </c>
      <c r="E264" s="358"/>
      <c r="F264" s="63">
        <v>1.4</v>
      </c>
      <c r="G264" s="38">
        <v>6</v>
      </c>
      <c r="H264" s="63">
        <v>8.4</v>
      </c>
      <c r="I264" s="63">
        <v>8.9640000000000004</v>
      </c>
      <c r="J264" s="38">
        <v>56</v>
      </c>
      <c r="K264" s="38" t="s">
        <v>115</v>
      </c>
      <c r="L264" s="39" t="s">
        <v>79</v>
      </c>
      <c r="M264" s="38">
        <v>30</v>
      </c>
      <c r="N264" s="4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60"/>
      <c r="P264" s="360"/>
      <c r="Q264" s="360"/>
      <c r="R264" s="361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409</v>
      </c>
      <c r="B265" s="64" t="s">
        <v>410</v>
      </c>
      <c r="C265" s="37">
        <v>4301060308</v>
      </c>
      <c r="D265" s="358">
        <v>4607091384482</v>
      </c>
      <c r="E265" s="358"/>
      <c r="F265" s="63">
        <v>1.3</v>
      </c>
      <c r="G265" s="38">
        <v>6</v>
      </c>
      <c r="H265" s="63">
        <v>7.8</v>
      </c>
      <c r="I265" s="63">
        <v>8.3640000000000008</v>
      </c>
      <c r="J265" s="38">
        <v>56</v>
      </c>
      <c r="K265" s="38" t="s">
        <v>115</v>
      </c>
      <c r="L265" s="39" t="s">
        <v>79</v>
      </c>
      <c r="M265" s="38">
        <v>30</v>
      </c>
      <c r="N265" s="4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60"/>
      <c r="P265" s="360"/>
      <c r="Q265" s="360"/>
      <c r="R265" s="361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16.5" customHeight="1" x14ac:dyDescent="0.25">
      <c r="A266" s="64" t="s">
        <v>411</v>
      </c>
      <c r="B266" s="64" t="s">
        <v>412</v>
      </c>
      <c r="C266" s="37">
        <v>4301060325</v>
      </c>
      <c r="D266" s="358">
        <v>4607091380897</v>
      </c>
      <c r="E266" s="358"/>
      <c r="F266" s="63">
        <v>1.4</v>
      </c>
      <c r="G266" s="38">
        <v>6</v>
      </c>
      <c r="H266" s="63">
        <v>8.4</v>
      </c>
      <c r="I266" s="63">
        <v>8.9640000000000004</v>
      </c>
      <c r="J266" s="38">
        <v>56</v>
      </c>
      <c r="K266" s="38" t="s">
        <v>115</v>
      </c>
      <c r="L266" s="39" t="s">
        <v>79</v>
      </c>
      <c r="M266" s="38">
        <v>30</v>
      </c>
      <c r="N266" s="4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60"/>
      <c r="P266" s="360"/>
      <c r="Q266" s="360"/>
      <c r="R266" s="361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355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68"/>
      <c r="N267" s="365" t="s">
        <v>43</v>
      </c>
      <c r="O267" s="366"/>
      <c r="P267" s="366"/>
      <c r="Q267" s="366"/>
      <c r="R267" s="366"/>
      <c r="S267" s="366"/>
      <c r="T267" s="367"/>
      <c r="U267" s="43" t="s">
        <v>42</v>
      </c>
      <c r="V267" s="44">
        <f>IFERROR(V264/H264,"0")+IFERROR(V265/H265,"0")+IFERROR(V266/H266,"0")</f>
        <v>0</v>
      </c>
      <c r="W267" s="44">
        <f>IFERROR(W264/H264,"0")+IFERROR(W265/H265,"0")+IFERROR(W266/H266,"0")</f>
        <v>0</v>
      </c>
      <c r="X267" s="44">
        <f>IFERROR(IF(X264="",0,X264),"0")+IFERROR(IF(X265="",0,X265),"0")+IFERROR(IF(X266="",0,X266),"0")</f>
        <v>0</v>
      </c>
      <c r="Y267" s="68"/>
      <c r="Z267" s="68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68"/>
      <c r="N268" s="365" t="s">
        <v>43</v>
      </c>
      <c r="O268" s="366"/>
      <c r="P268" s="366"/>
      <c r="Q268" s="366"/>
      <c r="R268" s="366"/>
      <c r="S268" s="366"/>
      <c r="T268" s="367"/>
      <c r="U268" s="43" t="s">
        <v>0</v>
      </c>
      <c r="V268" s="44">
        <f>IFERROR(SUM(V264:V266),"0")</f>
        <v>0</v>
      </c>
      <c r="W268" s="44">
        <f>IFERROR(SUM(W264:W266),"0")</f>
        <v>0</v>
      </c>
      <c r="X268" s="43"/>
      <c r="Y268" s="68"/>
      <c r="Z268" s="68"/>
    </row>
    <row r="269" spans="1:53" ht="14.25" customHeight="1" x14ac:dyDescent="0.25">
      <c r="A269" s="371" t="s">
        <v>97</v>
      </c>
      <c r="B269" s="371"/>
      <c r="C269" s="371"/>
      <c r="D269" s="371"/>
      <c r="E269" s="371"/>
      <c r="F269" s="371"/>
      <c r="G269" s="371"/>
      <c r="H269" s="371"/>
      <c r="I269" s="371"/>
      <c r="J269" s="371"/>
      <c r="K269" s="371"/>
      <c r="L269" s="371"/>
      <c r="M269" s="371"/>
      <c r="N269" s="371"/>
      <c r="O269" s="371"/>
      <c r="P269" s="371"/>
      <c r="Q269" s="371"/>
      <c r="R269" s="371"/>
      <c r="S269" s="371"/>
      <c r="T269" s="371"/>
      <c r="U269" s="371"/>
      <c r="V269" s="371"/>
      <c r="W269" s="371"/>
      <c r="X269" s="371"/>
      <c r="Y269" s="67"/>
      <c r="Z269" s="67"/>
    </row>
    <row r="270" spans="1:53" ht="16.5" customHeight="1" x14ac:dyDescent="0.25">
      <c r="A270" s="64" t="s">
        <v>413</v>
      </c>
      <c r="B270" s="64" t="s">
        <v>414</v>
      </c>
      <c r="C270" s="37">
        <v>4301030232</v>
      </c>
      <c r="D270" s="358">
        <v>4607091388374</v>
      </c>
      <c r="E270" s="358"/>
      <c r="F270" s="63">
        <v>0.38</v>
      </c>
      <c r="G270" s="38">
        <v>8</v>
      </c>
      <c r="H270" s="63">
        <v>3.04</v>
      </c>
      <c r="I270" s="63">
        <v>3.28</v>
      </c>
      <c r="J270" s="38">
        <v>156</v>
      </c>
      <c r="K270" s="38" t="s">
        <v>80</v>
      </c>
      <c r="L270" s="39" t="s">
        <v>101</v>
      </c>
      <c r="M270" s="38">
        <v>180</v>
      </c>
      <c r="N270" s="490" t="s">
        <v>415</v>
      </c>
      <c r="O270" s="360"/>
      <c r="P270" s="360"/>
      <c r="Q270" s="360"/>
      <c r="R270" s="361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416</v>
      </c>
      <c r="B271" s="64" t="s">
        <v>417</v>
      </c>
      <c r="C271" s="37">
        <v>4301030235</v>
      </c>
      <c r="D271" s="358">
        <v>4607091388381</v>
      </c>
      <c r="E271" s="358"/>
      <c r="F271" s="63">
        <v>0.38</v>
      </c>
      <c r="G271" s="38">
        <v>8</v>
      </c>
      <c r="H271" s="63">
        <v>3.04</v>
      </c>
      <c r="I271" s="63">
        <v>3.32</v>
      </c>
      <c r="J271" s="38">
        <v>156</v>
      </c>
      <c r="K271" s="38" t="s">
        <v>80</v>
      </c>
      <c r="L271" s="39" t="s">
        <v>101</v>
      </c>
      <c r="M271" s="38">
        <v>180</v>
      </c>
      <c r="N271" s="485" t="s">
        <v>418</v>
      </c>
      <c r="O271" s="360"/>
      <c r="P271" s="360"/>
      <c r="Q271" s="360"/>
      <c r="R271" s="361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419</v>
      </c>
      <c r="B272" s="64" t="s">
        <v>420</v>
      </c>
      <c r="C272" s="37">
        <v>4301030233</v>
      </c>
      <c r="D272" s="358">
        <v>4607091388404</v>
      </c>
      <c r="E272" s="358"/>
      <c r="F272" s="63">
        <v>0.17</v>
      </c>
      <c r="G272" s="38">
        <v>15</v>
      </c>
      <c r="H272" s="63">
        <v>2.5499999999999998</v>
      </c>
      <c r="I272" s="63">
        <v>2.9</v>
      </c>
      <c r="J272" s="38">
        <v>156</v>
      </c>
      <c r="K272" s="38" t="s">
        <v>80</v>
      </c>
      <c r="L272" s="39" t="s">
        <v>101</v>
      </c>
      <c r="M272" s="38">
        <v>180</v>
      </c>
      <c r="N272" s="4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60"/>
      <c r="P272" s="360"/>
      <c r="Q272" s="360"/>
      <c r="R272" s="361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355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68"/>
      <c r="N273" s="365" t="s">
        <v>43</v>
      </c>
      <c r="O273" s="366"/>
      <c r="P273" s="366"/>
      <c r="Q273" s="366"/>
      <c r="R273" s="366"/>
      <c r="S273" s="366"/>
      <c r="T273" s="367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68"/>
      <c r="N274" s="365" t="s">
        <v>43</v>
      </c>
      <c r="O274" s="366"/>
      <c r="P274" s="366"/>
      <c r="Q274" s="366"/>
      <c r="R274" s="366"/>
      <c r="S274" s="366"/>
      <c r="T274" s="367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371" t="s">
        <v>421</v>
      </c>
      <c r="B275" s="371"/>
      <c r="C275" s="371"/>
      <c r="D275" s="371"/>
      <c r="E275" s="371"/>
      <c r="F275" s="371"/>
      <c r="G275" s="371"/>
      <c r="H275" s="371"/>
      <c r="I275" s="371"/>
      <c r="J275" s="371"/>
      <c r="K275" s="371"/>
      <c r="L275" s="371"/>
      <c r="M275" s="371"/>
      <c r="N275" s="371"/>
      <c r="O275" s="371"/>
      <c r="P275" s="371"/>
      <c r="Q275" s="371"/>
      <c r="R275" s="371"/>
      <c r="S275" s="371"/>
      <c r="T275" s="371"/>
      <c r="U275" s="371"/>
      <c r="V275" s="371"/>
      <c r="W275" s="371"/>
      <c r="X275" s="371"/>
      <c r="Y275" s="67"/>
      <c r="Z275" s="67"/>
    </row>
    <row r="276" spans="1:53" ht="16.5" customHeight="1" x14ac:dyDescent="0.25">
      <c r="A276" s="64" t="s">
        <v>422</v>
      </c>
      <c r="B276" s="64" t="s">
        <v>423</v>
      </c>
      <c r="C276" s="37">
        <v>4301180007</v>
      </c>
      <c r="D276" s="358">
        <v>4680115881808</v>
      </c>
      <c r="E276" s="358"/>
      <c r="F276" s="63">
        <v>0.1</v>
      </c>
      <c r="G276" s="38">
        <v>20</v>
      </c>
      <c r="H276" s="63">
        <v>2</v>
      </c>
      <c r="I276" s="63">
        <v>2.2400000000000002</v>
      </c>
      <c r="J276" s="38">
        <v>238</v>
      </c>
      <c r="K276" s="38" t="s">
        <v>425</v>
      </c>
      <c r="L276" s="39" t="s">
        <v>424</v>
      </c>
      <c r="M276" s="38">
        <v>730</v>
      </c>
      <c r="N276" s="4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60"/>
      <c r="P276" s="360"/>
      <c r="Q276" s="360"/>
      <c r="R276" s="361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IFERROR(IF(W276=0,"",ROUNDUP(W276/H276,0)*0.00474),"")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426</v>
      </c>
      <c r="B277" s="64" t="s">
        <v>427</v>
      </c>
      <c r="C277" s="37">
        <v>4301180006</v>
      </c>
      <c r="D277" s="358">
        <v>4680115881822</v>
      </c>
      <c r="E277" s="358"/>
      <c r="F277" s="63">
        <v>0.1</v>
      </c>
      <c r="G277" s="38">
        <v>20</v>
      </c>
      <c r="H277" s="63">
        <v>2</v>
      </c>
      <c r="I277" s="63">
        <v>2.2400000000000002</v>
      </c>
      <c r="J277" s="38">
        <v>238</v>
      </c>
      <c r="K277" s="38" t="s">
        <v>425</v>
      </c>
      <c r="L277" s="39" t="s">
        <v>424</v>
      </c>
      <c r="M277" s="38">
        <v>730</v>
      </c>
      <c r="N277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60"/>
      <c r="P277" s="360"/>
      <c r="Q277" s="360"/>
      <c r="R277" s="361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IFERROR(IF(W277=0,"",ROUNDUP(W277/H277,0)*0.00474),"")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428</v>
      </c>
      <c r="B278" s="64" t="s">
        <v>429</v>
      </c>
      <c r="C278" s="37">
        <v>4301180001</v>
      </c>
      <c r="D278" s="358">
        <v>4680115880016</v>
      </c>
      <c r="E278" s="358"/>
      <c r="F278" s="63">
        <v>0.1</v>
      </c>
      <c r="G278" s="38">
        <v>20</v>
      </c>
      <c r="H278" s="63">
        <v>2</v>
      </c>
      <c r="I278" s="63">
        <v>2.2400000000000002</v>
      </c>
      <c r="J278" s="38">
        <v>238</v>
      </c>
      <c r="K278" s="38" t="s">
        <v>425</v>
      </c>
      <c r="L278" s="39" t="s">
        <v>424</v>
      </c>
      <c r="M278" s="38">
        <v>730</v>
      </c>
      <c r="N278" s="4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60"/>
      <c r="P278" s="360"/>
      <c r="Q278" s="360"/>
      <c r="R278" s="361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IFERROR(IF(W278=0,"",ROUNDUP(W278/H278,0)*0.00474),"")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355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68"/>
      <c r="N279" s="365" t="s">
        <v>43</v>
      </c>
      <c r="O279" s="366"/>
      <c r="P279" s="366"/>
      <c r="Q279" s="366"/>
      <c r="R279" s="366"/>
      <c r="S279" s="366"/>
      <c r="T279" s="367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68"/>
      <c r="N280" s="365" t="s">
        <v>43</v>
      </c>
      <c r="O280" s="366"/>
      <c r="P280" s="366"/>
      <c r="Q280" s="366"/>
      <c r="R280" s="366"/>
      <c r="S280" s="366"/>
      <c r="T280" s="367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6.5" customHeight="1" x14ac:dyDescent="0.25">
      <c r="A281" s="380" t="s">
        <v>430</v>
      </c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  <c r="X281" s="380"/>
      <c r="Y281" s="66"/>
      <c r="Z281" s="66"/>
    </row>
    <row r="282" spans="1:53" ht="14.25" customHeight="1" x14ac:dyDescent="0.25">
      <c r="A282" s="371" t="s">
        <v>119</v>
      </c>
      <c r="B282" s="371"/>
      <c r="C282" s="371"/>
      <c r="D282" s="371"/>
      <c r="E282" s="371"/>
      <c r="F282" s="371"/>
      <c r="G282" s="371"/>
      <c r="H282" s="371"/>
      <c r="I282" s="371"/>
      <c r="J282" s="371"/>
      <c r="K282" s="371"/>
      <c r="L282" s="371"/>
      <c r="M282" s="371"/>
      <c r="N282" s="371"/>
      <c r="O282" s="371"/>
      <c r="P282" s="371"/>
      <c r="Q282" s="371"/>
      <c r="R282" s="371"/>
      <c r="S282" s="371"/>
      <c r="T282" s="371"/>
      <c r="U282" s="371"/>
      <c r="V282" s="371"/>
      <c r="W282" s="371"/>
      <c r="X282" s="371"/>
      <c r="Y282" s="67"/>
      <c r="Z282" s="67"/>
    </row>
    <row r="283" spans="1:53" ht="27" customHeight="1" x14ac:dyDescent="0.25">
      <c r="A283" s="64" t="s">
        <v>431</v>
      </c>
      <c r="B283" s="64" t="s">
        <v>432</v>
      </c>
      <c r="C283" s="37">
        <v>4301011315</v>
      </c>
      <c r="D283" s="358">
        <v>4607091387421</v>
      </c>
      <c r="E283" s="358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114</v>
      </c>
      <c r="M283" s="38">
        <v>55</v>
      </c>
      <c r="N283" s="47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60"/>
      <c r="P283" s="360"/>
      <c r="Q283" s="360"/>
      <c r="R283" s="361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ref="W283:W290" si="15">IFERROR(IF(V283="",0,CEILING((V283/$H283),1)*$H283),"")</f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431</v>
      </c>
      <c r="B284" s="64" t="s">
        <v>433</v>
      </c>
      <c r="C284" s="37">
        <v>4301011121</v>
      </c>
      <c r="D284" s="358">
        <v>4607091387421</v>
      </c>
      <c r="E284" s="358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4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60"/>
      <c r="P284" s="360"/>
      <c r="Q284" s="360"/>
      <c r="R284" s="361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434</v>
      </c>
      <c r="B285" s="64" t="s">
        <v>435</v>
      </c>
      <c r="C285" s="37">
        <v>4301011322</v>
      </c>
      <c r="D285" s="358">
        <v>4607091387452</v>
      </c>
      <c r="E285" s="358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115</v>
      </c>
      <c r="L285" s="39" t="s">
        <v>134</v>
      </c>
      <c r="M285" s="38">
        <v>55</v>
      </c>
      <c r="N285" s="48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60"/>
      <c r="P285" s="360"/>
      <c r="Q285" s="360"/>
      <c r="R285" s="361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434</v>
      </c>
      <c r="B286" s="64" t="s">
        <v>436</v>
      </c>
      <c r="C286" s="37">
        <v>4301011619</v>
      </c>
      <c r="D286" s="358">
        <v>4607091387452</v>
      </c>
      <c r="E286" s="358"/>
      <c r="F286" s="63">
        <v>1.45</v>
      </c>
      <c r="G286" s="38">
        <v>8</v>
      </c>
      <c r="H286" s="63">
        <v>11.6</v>
      </c>
      <c r="I286" s="63">
        <v>12.08</v>
      </c>
      <c r="J286" s="38">
        <v>56</v>
      </c>
      <c r="K286" s="38" t="s">
        <v>115</v>
      </c>
      <c r="L286" s="39" t="s">
        <v>114</v>
      </c>
      <c r="M286" s="38">
        <v>55</v>
      </c>
      <c r="N286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60"/>
      <c r="P286" s="360"/>
      <c r="Q286" s="360"/>
      <c r="R286" s="361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434</v>
      </c>
      <c r="B287" s="64" t="s">
        <v>437</v>
      </c>
      <c r="C287" s="37">
        <v>4301011396</v>
      </c>
      <c r="D287" s="358">
        <v>4607091387452</v>
      </c>
      <c r="E287" s="358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115</v>
      </c>
      <c r="L287" s="39" t="s">
        <v>123</v>
      </c>
      <c r="M287" s="38">
        <v>55</v>
      </c>
      <c r="N287" s="48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60"/>
      <c r="P287" s="360"/>
      <c r="Q287" s="360"/>
      <c r="R287" s="361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25">
      <c r="A288" s="64" t="s">
        <v>438</v>
      </c>
      <c r="B288" s="64" t="s">
        <v>439</v>
      </c>
      <c r="C288" s="37">
        <v>4301011313</v>
      </c>
      <c r="D288" s="358">
        <v>4607091385984</v>
      </c>
      <c r="E288" s="358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115</v>
      </c>
      <c r="L288" s="39" t="s">
        <v>114</v>
      </c>
      <c r="M288" s="38">
        <v>55</v>
      </c>
      <c r="N288" s="4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60"/>
      <c r="P288" s="360"/>
      <c r="Q288" s="360"/>
      <c r="R288" s="361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27" customHeight="1" x14ac:dyDescent="0.25">
      <c r="A289" s="64" t="s">
        <v>440</v>
      </c>
      <c r="B289" s="64" t="s">
        <v>441</v>
      </c>
      <c r="C289" s="37">
        <v>4301011316</v>
      </c>
      <c r="D289" s="358">
        <v>4607091387438</v>
      </c>
      <c r="E289" s="358"/>
      <c r="F289" s="63">
        <v>0.5</v>
      </c>
      <c r="G289" s="38">
        <v>10</v>
      </c>
      <c r="H289" s="63">
        <v>5</v>
      </c>
      <c r="I289" s="63">
        <v>5.24</v>
      </c>
      <c r="J289" s="38">
        <v>120</v>
      </c>
      <c r="K289" s="38" t="s">
        <v>80</v>
      </c>
      <c r="L289" s="39" t="s">
        <v>114</v>
      </c>
      <c r="M289" s="38">
        <v>55</v>
      </c>
      <c r="N289" s="47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60"/>
      <c r="P289" s="360"/>
      <c r="Q289" s="360"/>
      <c r="R289" s="361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5"/>
        <v>0</v>
      </c>
      <c r="X289" s="42" t="str">
        <f>IFERROR(IF(W289=0,"",ROUNDUP(W289/H289,0)*0.00937),"")</f>
        <v/>
      </c>
      <c r="Y289" s="69" t="s">
        <v>48</v>
      </c>
      <c r="Z289" s="70" t="s">
        <v>48</v>
      </c>
      <c r="AD289" s="71"/>
      <c r="BA289" s="240" t="s">
        <v>66</v>
      </c>
    </row>
    <row r="290" spans="1:53" ht="27" customHeight="1" x14ac:dyDescent="0.25">
      <c r="A290" s="64" t="s">
        <v>442</v>
      </c>
      <c r="B290" s="64" t="s">
        <v>443</v>
      </c>
      <c r="C290" s="37">
        <v>4301011318</v>
      </c>
      <c r="D290" s="358">
        <v>4607091387469</v>
      </c>
      <c r="E290" s="358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8" t="s">
        <v>80</v>
      </c>
      <c r="L290" s="39" t="s">
        <v>79</v>
      </c>
      <c r="M290" s="38">
        <v>55</v>
      </c>
      <c r="N290" s="4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60"/>
      <c r="P290" s="360"/>
      <c r="Q290" s="360"/>
      <c r="R290" s="361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5"/>
        <v>0</v>
      </c>
      <c r="X290" s="42" t="str">
        <f>IFERROR(IF(W290=0,"",ROUNDUP(W290/H290,0)*0.00937),"")</f>
        <v/>
      </c>
      <c r="Y290" s="69" t="s">
        <v>48</v>
      </c>
      <c r="Z290" s="70" t="s">
        <v>48</v>
      </c>
      <c r="AD290" s="71"/>
      <c r="BA290" s="241" t="s">
        <v>66</v>
      </c>
    </row>
    <row r="291" spans="1:53" x14ac:dyDescent="0.2">
      <c r="A291" s="355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68"/>
      <c r="N291" s="365" t="s">
        <v>43</v>
      </c>
      <c r="O291" s="366"/>
      <c r="P291" s="366"/>
      <c r="Q291" s="366"/>
      <c r="R291" s="366"/>
      <c r="S291" s="366"/>
      <c r="T291" s="367"/>
      <c r="U291" s="43" t="s">
        <v>42</v>
      </c>
      <c r="V291" s="44">
        <f>IFERROR(V283/H283,"0")+IFERROR(V284/H284,"0")+IFERROR(V285/H285,"0")+IFERROR(V286/H286,"0")+IFERROR(V287/H287,"0")+IFERROR(V288/H288,"0")+IFERROR(V289/H289,"0")+IFERROR(V290/H290,"0")</f>
        <v>0</v>
      </c>
      <c r="W291" s="44">
        <f>IFERROR(W283/H283,"0")+IFERROR(W284/H284,"0")+IFERROR(W285/H285,"0")+IFERROR(W286/H286,"0")+IFERROR(W287/H287,"0")+IFERROR(W288/H288,"0")+IFERROR(W289/H289,"0")+IFERROR(W290/H290,"0")</f>
        <v>0</v>
      </c>
      <c r="X291" s="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68"/>
      <c r="Z291" s="68"/>
    </row>
    <row r="292" spans="1:53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68"/>
      <c r="N292" s="365" t="s">
        <v>43</v>
      </c>
      <c r="O292" s="366"/>
      <c r="P292" s="366"/>
      <c r="Q292" s="366"/>
      <c r="R292" s="366"/>
      <c r="S292" s="366"/>
      <c r="T292" s="367"/>
      <c r="U292" s="43" t="s">
        <v>0</v>
      </c>
      <c r="V292" s="44">
        <f>IFERROR(SUM(V283:V290),"0")</f>
        <v>0</v>
      </c>
      <c r="W292" s="44">
        <f>IFERROR(SUM(W283:W290),"0")</f>
        <v>0</v>
      </c>
      <c r="X292" s="43"/>
      <c r="Y292" s="68"/>
      <c r="Z292" s="68"/>
    </row>
    <row r="293" spans="1:53" ht="14.25" customHeight="1" x14ac:dyDescent="0.25">
      <c r="A293" s="371" t="s">
        <v>76</v>
      </c>
      <c r="B293" s="371"/>
      <c r="C293" s="371"/>
      <c r="D293" s="371"/>
      <c r="E293" s="371"/>
      <c r="F293" s="371"/>
      <c r="G293" s="371"/>
      <c r="H293" s="371"/>
      <c r="I293" s="371"/>
      <c r="J293" s="371"/>
      <c r="K293" s="371"/>
      <c r="L293" s="371"/>
      <c r="M293" s="371"/>
      <c r="N293" s="371"/>
      <c r="O293" s="371"/>
      <c r="P293" s="371"/>
      <c r="Q293" s="371"/>
      <c r="R293" s="371"/>
      <c r="S293" s="371"/>
      <c r="T293" s="371"/>
      <c r="U293" s="371"/>
      <c r="V293" s="371"/>
      <c r="W293" s="371"/>
      <c r="X293" s="371"/>
      <c r="Y293" s="67"/>
      <c r="Z293" s="67"/>
    </row>
    <row r="294" spans="1:53" ht="27" customHeight="1" x14ac:dyDescent="0.25">
      <c r="A294" s="64" t="s">
        <v>444</v>
      </c>
      <c r="B294" s="64" t="s">
        <v>445</v>
      </c>
      <c r="C294" s="37">
        <v>4301031154</v>
      </c>
      <c r="D294" s="358">
        <v>4607091387292</v>
      </c>
      <c r="E294" s="358"/>
      <c r="F294" s="63">
        <v>0.73</v>
      </c>
      <c r="G294" s="38">
        <v>6</v>
      </c>
      <c r="H294" s="63">
        <v>4.38</v>
      </c>
      <c r="I294" s="63">
        <v>4.6399999999999997</v>
      </c>
      <c r="J294" s="38">
        <v>156</v>
      </c>
      <c r="K294" s="38" t="s">
        <v>80</v>
      </c>
      <c r="L294" s="39" t="s">
        <v>79</v>
      </c>
      <c r="M294" s="38">
        <v>45</v>
      </c>
      <c r="N294" s="47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60"/>
      <c r="P294" s="360"/>
      <c r="Q294" s="360"/>
      <c r="R294" s="361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446</v>
      </c>
      <c r="B295" s="64" t="s">
        <v>447</v>
      </c>
      <c r="C295" s="37">
        <v>4301031155</v>
      </c>
      <c r="D295" s="358">
        <v>4607091387315</v>
      </c>
      <c r="E295" s="358"/>
      <c r="F295" s="63">
        <v>0.7</v>
      </c>
      <c r="G295" s="38">
        <v>4</v>
      </c>
      <c r="H295" s="63">
        <v>2.8</v>
      </c>
      <c r="I295" s="63">
        <v>3.048</v>
      </c>
      <c r="J295" s="38">
        <v>156</v>
      </c>
      <c r="K295" s="38" t="s">
        <v>80</v>
      </c>
      <c r="L295" s="39" t="s">
        <v>79</v>
      </c>
      <c r="M295" s="38">
        <v>45</v>
      </c>
      <c r="N295" s="47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60"/>
      <c r="P295" s="360"/>
      <c r="Q295" s="360"/>
      <c r="R295" s="361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x14ac:dyDescent="0.2">
      <c r="A296" s="355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68"/>
      <c r="N296" s="365" t="s">
        <v>43</v>
      </c>
      <c r="O296" s="366"/>
      <c r="P296" s="366"/>
      <c r="Q296" s="366"/>
      <c r="R296" s="366"/>
      <c r="S296" s="366"/>
      <c r="T296" s="367"/>
      <c r="U296" s="43" t="s">
        <v>42</v>
      </c>
      <c r="V296" s="44">
        <f>IFERROR(V294/H294,"0")+IFERROR(V295/H295,"0")</f>
        <v>0</v>
      </c>
      <c r="W296" s="44">
        <f>IFERROR(W294/H294,"0")+IFERROR(W295/H295,"0")</f>
        <v>0</v>
      </c>
      <c r="X296" s="44">
        <f>IFERROR(IF(X294="",0,X294),"0")+IFERROR(IF(X295="",0,X295),"0")</f>
        <v>0</v>
      </c>
      <c r="Y296" s="68"/>
      <c r="Z296" s="68"/>
    </row>
    <row r="297" spans="1:53" x14ac:dyDescent="0.2">
      <c r="A297" s="355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68"/>
      <c r="N297" s="365" t="s">
        <v>43</v>
      </c>
      <c r="O297" s="366"/>
      <c r="P297" s="366"/>
      <c r="Q297" s="366"/>
      <c r="R297" s="366"/>
      <c r="S297" s="366"/>
      <c r="T297" s="367"/>
      <c r="U297" s="43" t="s">
        <v>0</v>
      </c>
      <c r="V297" s="44">
        <f>IFERROR(SUM(V294:V295),"0")</f>
        <v>0</v>
      </c>
      <c r="W297" s="44">
        <f>IFERROR(SUM(W294:W295),"0")</f>
        <v>0</v>
      </c>
      <c r="X297" s="43"/>
      <c r="Y297" s="68"/>
      <c r="Z297" s="68"/>
    </row>
    <row r="298" spans="1:53" ht="16.5" customHeight="1" x14ac:dyDescent="0.25">
      <c r="A298" s="380" t="s">
        <v>448</v>
      </c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  <c r="X298" s="380"/>
      <c r="Y298" s="66"/>
      <c r="Z298" s="66"/>
    </row>
    <row r="299" spans="1:53" ht="14.25" customHeight="1" x14ac:dyDescent="0.25">
      <c r="A299" s="371" t="s">
        <v>76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371"/>
      <c r="Y299" s="67"/>
      <c r="Z299" s="67"/>
    </row>
    <row r="300" spans="1:53" ht="27" customHeight="1" x14ac:dyDescent="0.25">
      <c r="A300" s="64" t="s">
        <v>449</v>
      </c>
      <c r="B300" s="64" t="s">
        <v>450</v>
      </c>
      <c r="C300" s="37">
        <v>4301031066</v>
      </c>
      <c r="D300" s="358">
        <v>4607091383836</v>
      </c>
      <c r="E300" s="358"/>
      <c r="F300" s="63">
        <v>0.3</v>
      </c>
      <c r="G300" s="38">
        <v>6</v>
      </c>
      <c r="H300" s="63">
        <v>1.8</v>
      </c>
      <c r="I300" s="63">
        <v>2.048</v>
      </c>
      <c r="J300" s="38">
        <v>156</v>
      </c>
      <c r="K300" s="38" t="s">
        <v>80</v>
      </c>
      <c r="L300" s="39" t="s">
        <v>79</v>
      </c>
      <c r="M300" s="38">
        <v>40</v>
      </c>
      <c r="N300" s="4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60"/>
      <c r="P300" s="360"/>
      <c r="Q300" s="360"/>
      <c r="R300" s="361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4" t="s">
        <v>66</v>
      </c>
    </row>
    <row r="301" spans="1:53" x14ac:dyDescent="0.2">
      <c r="A301" s="355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68"/>
      <c r="N301" s="365" t="s">
        <v>43</v>
      </c>
      <c r="O301" s="366"/>
      <c r="P301" s="366"/>
      <c r="Q301" s="366"/>
      <c r="R301" s="366"/>
      <c r="S301" s="366"/>
      <c r="T301" s="367"/>
      <c r="U301" s="43" t="s">
        <v>42</v>
      </c>
      <c r="V301" s="44">
        <f>IFERROR(V300/H300,"0")</f>
        <v>0</v>
      </c>
      <c r="W301" s="44">
        <f>IFERROR(W300/H300,"0")</f>
        <v>0</v>
      </c>
      <c r="X301" s="44">
        <f>IFERROR(IF(X300="",0,X300),"0")</f>
        <v>0</v>
      </c>
      <c r="Y301" s="68"/>
      <c r="Z301" s="68"/>
    </row>
    <row r="302" spans="1:53" x14ac:dyDescent="0.2">
      <c r="A302" s="355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68"/>
      <c r="N302" s="365" t="s">
        <v>43</v>
      </c>
      <c r="O302" s="366"/>
      <c r="P302" s="366"/>
      <c r="Q302" s="366"/>
      <c r="R302" s="366"/>
      <c r="S302" s="366"/>
      <c r="T302" s="367"/>
      <c r="U302" s="43" t="s">
        <v>0</v>
      </c>
      <c r="V302" s="44">
        <f>IFERROR(SUM(V300:V300),"0")</f>
        <v>0</v>
      </c>
      <c r="W302" s="44">
        <f>IFERROR(SUM(W300:W300),"0")</f>
        <v>0</v>
      </c>
      <c r="X302" s="43"/>
      <c r="Y302" s="68"/>
      <c r="Z302" s="68"/>
    </row>
    <row r="303" spans="1:53" ht="14.25" customHeight="1" x14ac:dyDescent="0.25">
      <c r="A303" s="371" t="s">
        <v>81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371"/>
      <c r="Y303" s="67"/>
      <c r="Z303" s="67"/>
    </row>
    <row r="304" spans="1:53" ht="27" customHeight="1" x14ac:dyDescent="0.25">
      <c r="A304" s="64" t="s">
        <v>451</v>
      </c>
      <c r="B304" s="64" t="s">
        <v>452</v>
      </c>
      <c r="C304" s="37">
        <v>4301051142</v>
      </c>
      <c r="D304" s="358">
        <v>4607091387919</v>
      </c>
      <c r="E304" s="358"/>
      <c r="F304" s="63">
        <v>1.35</v>
      </c>
      <c r="G304" s="38">
        <v>6</v>
      </c>
      <c r="H304" s="63">
        <v>8.1</v>
      </c>
      <c r="I304" s="63">
        <v>8.6639999999999997</v>
      </c>
      <c r="J304" s="38">
        <v>56</v>
      </c>
      <c r="K304" s="38" t="s">
        <v>115</v>
      </c>
      <c r="L304" s="39" t="s">
        <v>79</v>
      </c>
      <c r="M304" s="38">
        <v>45</v>
      </c>
      <c r="N304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60"/>
      <c r="P304" s="360"/>
      <c r="Q304" s="360"/>
      <c r="R304" s="361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45" t="s">
        <v>66</v>
      </c>
    </row>
    <row r="305" spans="1:53" x14ac:dyDescent="0.2">
      <c r="A305" s="355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68"/>
      <c r="N305" s="365" t="s">
        <v>43</v>
      </c>
      <c r="O305" s="366"/>
      <c r="P305" s="366"/>
      <c r="Q305" s="366"/>
      <c r="R305" s="366"/>
      <c r="S305" s="366"/>
      <c r="T305" s="367"/>
      <c r="U305" s="43" t="s">
        <v>42</v>
      </c>
      <c r="V305" s="44">
        <f>IFERROR(V304/H304,"0")</f>
        <v>0</v>
      </c>
      <c r="W305" s="44">
        <f>IFERROR(W304/H304,"0")</f>
        <v>0</v>
      </c>
      <c r="X305" s="44">
        <f>IFERROR(IF(X304="",0,X304),"0")</f>
        <v>0</v>
      </c>
      <c r="Y305" s="68"/>
      <c r="Z305" s="68"/>
    </row>
    <row r="306" spans="1:53" x14ac:dyDescent="0.2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68"/>
      <c r="N306" s="365" t="s">
        <v>43</v>
      </c>
      <c r="O306" s="366"/>
      <c r="P306" s="366"/>
      <c r="Q306" s="366"/>
      <c r="R306" s="366"/>
      <c r="S306" s="366"/>
      <c r="T306" s="367"/>
      <c r="U306" s="43" t="s">
        <v>0</v>
      </c>
      <c r="V306" s="44">
        <f>IFERROR(SUM(V304:V304),"0")</f>
        <v>0</v>
      </c>
      <c r="W306" s="44">
        <f>IFERROR(SUM(W304:W304),"0")</f>
        <v>0</v>
      </c>
      <c r="X306" s="43"/>
      <c r="Y306" s="68"/>
      <c r="Z306" s="68"/>
    </row>
    <row r="307" spans="1:53" ht="14.25" customHeight="1" x14ac:dyDescent="0.25">
      <c r="A307" s="371" t="s">
        <v>217</v>
      </c>
      <c r="B307" s="371"/>
      <c r="C307" s="371"/>
      <c r="D307" s="371"/>
      <c r="E307" s="371"/>
      <c r="F307" s="371"/>
      <c r="G307" s="371"/>
      <c r="H307" s="371"/>
      <c r="I307" s="371"/>
      <c r="J307" s="371"/>
      <c r="K307" s="371"/>
      <c r="L307" s="371"/>
      <c r="M307" s="371"/>
      <c r="N307" s="371"/>
      <c r="O307" s="371"/>
      <c r="P307" s="371"/>
      <c r="Q307" s="371"/>
      <c r="R307" s="371"/>
      <c r="S307" s="371"/>
      <c r="T307" s="371"/>
      <c r="U307" s="371"/>
      <c r="V307" s="371"/>
      <c r="W307" s="371"/>
      <c r="X307" s="371"/>
      <c r="Y307" s="67"/>
      <c r="Z307" s="67"/>
    </row>
    <row r="308" spans="1:53" ht="27" customHeight="1" x14ac:dyDescent="0.25">
      <c r="A308" s="64" t="s">
        <v>453</v>
      </c>
      <c r="B308" s="64" t="s">
        <v>454</v>
      </c>
      <c r="C308" s="37">
        <v>4301060324</v>
      </c>
      <c r="D308" s="358">
        <v>4607091388831</v>
      </c>
      <c r="E308" s="358"/>
      <c r="F308" s="63">
        <v>0.38</v>
      </c>
      <c r="G308" s="38">
        <v>6</v>
      </c>
      <c r="H308" s="63">
        <v>2.2799999999999998</v>
      </c>
      <c r="I308" s="63">
        <v>2.552</v>
      </c>
      <c r="J308" s="38">
        <v>156</v>
      </c>
      <c r="K308" s="38" t="s">
        <v>80</v>
      </c>
      <c r="L308" s="39" t="s">
        <v>79</v>
      </c>
      <c r="M308" s="38">
        <v>40</v>
      </c>
      <c r="N308" s="4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60"/>
      <c r="P308" s="360"/>
      <c r="Q308" s="360"/>
      <c r="R308" s="361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x14ac:dyDescent="0.2">
      <c r="A309" s="355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68"/>
      <c r="N309" s="365" t="s">
        <v>43</v>
      </c>
      <c r="O309" s="366"/>
      <c r="P309" s="366"/>
      <c r="Q309" s="366"/>
      <c r="R309" s="366"/>
      <c r="S309" s="366"/>
      <c r="T309" s="367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55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68"/>
      <c r="N310" s="365" t="s">
        <v>43</v>
      </c>
      <c r="O310" s="366"/>
      <c r="P310" s="366"/>
      <c r="Q310" s="366"/>
      <c r="R310" s="366"/>
      <c r="S310" s="366"/>
      <c r="T310" s="367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1" t="s">
        <v>97</v>
      </c>
      <c r="B311" s="371"/>
      <c r="C311" s="371"/>
      <c r="D311" s="371"/>
      <c r="E311" s="371"/>
      <c r="F311" s="371"/>
      <c r="G311" s="371"/>
      <c r="H311" s="371"/>
      <c r="I311" s="371"/>
      <c r="J311" s="371"/>
      <c r="K311" s="371"/>
      <c r="L311" s="371"/>
      <c r="M311" s="371"/>
      <c r="N311" s="371"/>
      <c r="O311" s="371"/>
      <c r="P311" s="371"/>
      <c r="Q311" s="371"/>
      <c r="R311" s="371"/>
      <c r="S311" s="371"/>
      <c r="T311" s="371"/>
      <c r="U311" s="371"/>
      <c r="V311" s="371"/>
      <c r="W311" s="371"/>
      <c r="X311" s="371"/>
      <c r="Y311" s="67"/>
      <c r="Z311" s="67"/>
    </row>
    <row r="312" spans="1:53" ht="27" customHeight="1" x14ac:dyDescent="0.25">
      <c r="A312" s="64" t="s">
        <v>455</v>
      </c>
      <c r="B312" s="64" t="s">
        <v>456</v>
      </c>
      <c r="C312" s="37">
        <v>4301032015</v>
      </c>
      <c r="D312" s="358">
        <v>4607091383102</v>
      </c>
      <c r="E312" s="358"/>
      <c r="F312" s="63">
        <v>0.17</v>
      </c>
      <c r="G312" s="38">
        <v>15</v>
      </c>
      <c r="H312" s="63">
        <v>2.5499999999999998</v>
      </c>
      <c r="I312" s="63">
        <v>2.9750000000000001</v>
      </c>
      <c r="J312" s="38">
        <v>156</v>
      </c>
      <c r="K312" s="38" t="s">
        <v>80</v>
      </c>
      <c r="L312" s="39" t="s">
        <v>101</v>
      </c>
      <c r="M312" s="38">
        <v>180</v>
      </c>
      <c r="N312" s="4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60"/>
      <c r="P312" s="360"/>
      <c r="Q312" s="360"/>
      <c r="R312" s="361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47" t="s">
        <v>66</v>
      </c>
    </row>
    <row r="313" spans="1:53" x14ac:dyDescent="0.2">
      <c r="A313" s="355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68"/>
      <c r="N313" s="365" t="s">
        <v>43</v>
      </c>
      <c r="O313" s="366"/>
      <c r="P313" s="366"/>
      <c r="Q313" s="366"/>
      <c r="R313" s="366"/>
      <c r="S313" s="366"/>
      <c r="T313" s="367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68"/>
      <c r="N314" s="365" t="s">
        <v>43</v>
      </c>
      <c r="O314" s="366"/>
      <c r="P314" s="366"/>
      <c r="Q314" s="366"/>
      <c r="R314" s="366"/>
      <c r="S314" s="366"/>
      <c r="T314" s="367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27.75" customHeight="1" x14ac:dyDescent="0.2">
      <c r="A315" s="379" t="s">
        <v>457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55"/>
      <c r="Z315" s="55"/>
    </row>
    <row r="316" spans="1:53" ht="16.5" customHeight="1" x14ac:dyDescent="0.25">
      <c r="A316" s="380" t="s">
        <v>458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66"/>
      <c r="Z316" s="66"/>
    </row>
    <row r="317" spans="1:53" ht="14.25" customHeight="1" x14ac:dyDescent="0.25">
      <c r="A317" s="371" t="s">
        <v>119</v>
      </c>
      <c r="B317" s="371"/>
      <c r="C317" s="371"/>
      <c r="D317" s="371"/>
      <c r="E317" s="371"/>
      <c r="F317" s="371"/>
      <c r="G317" s="371"/>
      <c r="H317" s="371"/>
      <c r="I317" s="371"/>
      <c r="J317" s="371"/>
      <c r="K317" s="371"/>
      <c r="L317" s="371"/>
      <c r="M317" s="371"/>
      <c r="N317" s="371"/>
      <c r="O317" s="371"/>
      <c r="P317" s="371"/>
      <c r="Q317" s="371"/>
      <c r="R317" s="371"/>
      <c r="S317" s="371"/>
      <c r="T317" s="371"/>
      <c r="U317" s="371"/>
      <c r="V317" s="371"/>
      <c r="W317" s="371"/>
      <c r="X317" s="371"/>
      <c r="Y317" s="67"/>
      <c r="Z317" s="67"/>
    </row>
    <row r="318" spans="1:53" ht="27" customHeight="1" x14ac:dyDescent="0.25">
      <c r="A318" s="64" t="s">
        <v>459</v>
      </c>
      <c r="B318" s="64" t="s">
        <v>460</v>
      </c>
      <c r="C318" s="37">
        <v>4301011339</v>
      </c>
      <c r="D318" s="358">
        <v>4607091383997</v>
      </c>
      <c r="E318" s="358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115</v>
      </c>
      <c r="L318" s="39" t="s">
        <v>79</v>
      </c>
      <c r="M318" s="38">
        <v>60</v>
      </c>
      <c r="N318" s="4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8" s="360"/>
      <c r="P318" s="360"/>
      <c r="Q318" s="360"/>
      <c r="R318" s="361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ref="W318:W325" si="16"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27" customHeight="1" x14ac:dyDescent="0.25">
      <c r="A319" s="64" t="s">
        <v>459</v>
      </c>
      <c r="B319" s="64" t="s">
        <v>461</v>
      </c>
      <c r="C319" s="37">
        <v>4301011239</v>
      </c>
      <c r="D319" s="358">
        <v>4607091383997</v>
      </c>
      <c r="E319" s="358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115</v>
      </c>
      <c r="L319" s="39" t="s">
        <v>123</v>
      </c>
      <c r="M319" s="38">
        <v>60</v>
      </c>
      <c r="N319" s="46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60"/>
      <c r="P319" s="360"/>
      <c r="Q319" s="360"/>
      <c r="R319" s="361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6"/>
        <v>0</v>
      </c>
      <c r="X319" s="42" t="str">
        <f>IFERROR(IF(W319=0,"",ROUNDUP(W319/H319,0)*0.02039),"")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27" customHeight="1" x14ac:dyDescent="0.25">
      <c r="A320" s="64" t="s">
        <v>462</v>
      </c>
      <c r="B320" s="64" t="s">
        <v>463</v>
      </c>
      <c r="C320" s="37">
        <v>4301011326</v>
      </c>
      <c r="D320" s="358">
        <v>4607091384130</v>
      </c>
      <c r="E320" s="358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115</v>
      </c>
      <c r="L320" s="39" t="s">
        <v>79</v>
      </c>
      <c r="M320" s="38">
        <v>60</v>
      </c>
      <c r="N320" s="4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0" s="360"/>
      <c r="P320" s="360"/>
      <c r="Q320" s="360"/>
      <c r="R320" s="361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6"/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27" customHeight="1" x14ac:dyDescent="0.25">
      <c r="A321" s="64" t="s">
        <v>462</v>
      </c>
      <c r="B321" s="64" t="s">
        <v>464</v>
      </c>
      <c r="C321" s="37">
        <v>4301011240</v>
      </c>
      <c r="D321" s="358">
        <v>4607091384130</v>
      </c>
      <c r="E321" s="358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115</v>
      </c>
      <c r="L321" s="39" t="s">
        <v>123</v>
      </c>
      <c r="M321" s="38">
        <v>60</v>
      </c>
      <c r="N321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60"/>
      <c r="P321" s="360"/>
      <c r="Q321" s="360"/>
      <c r="R321" s="361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6"/>
        <v>0</v>
      </c>
      <c r="X321" s="42" t="str">
        <f>IFERROR(IF(W321=0,"",ROUNDUP(W321/H321,0)*0.02039),"")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16.5" customHeight="1" x14ac:dyDescent="0.25">
      <c r="A322" s="64" t="s">
        <v>465</v>
      </c>
      <c r="B322" s="64" t="s">
        <v>466</v>
      </c>
      <c r="C322" s="37">
        <v>4301011330</v>
      </c>
      <c r="D322" s="358">
        <v>4607091384147</v>
      </c>
      <c r="E322" s="358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115</v>
      </c>
      <c r="L322" s="39" t="s">
        <v>79</v>
      </c>
      <c r="M322" s="38">
        <v>60</v>
      </c>
      <c r="N322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2" s="360"/>
      <c r="P322" s="360"/>
      <c r="Q322" s="360"/>
      <c r="R322" s="361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6"/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ht="16.5" customHeight="1" x14ac:dyDescent="0.25">
      <c r="A323" s="64" t="s">
        <v>465</v>
      </c>
      <c r="B323" s="64" t="s">
        <v>467</v>
      </c>
      <c r="C323" s="37">
        <v>4301011238</v>
      </c>
      <c r="D323" s="358">
        <v>4607091384147</v>
      </c>
      <c r="E323" s="358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115</v>
      </c>
      <c r="L323" s="39" t="s">
        <v>123</v>
      </c>
      <c r="M323" s="38">
        <v>60</v>
      </c>
      <c r="N323" s="46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3" s="360"/>
      <c r="P323" s="360"/>
      <c r="Q323" s="360"/>
      <c r="R323" s="361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6"/>
        <v>0</v>
      </c>
      <c r="X323" s="42" t="str">
        <f>IFERROR(IF(W323=0,"",ROUNDUP(W323/H323,0)*0.02039),"")</f>
        <v/>
      </c>
      <c r="Y323" s="69" t="s">
        <v>48</v>
      </c>
      <c r="Z323" s="70" t="s">
        <v>48</v>
      </c>
      <c r="AD323" s="71"/>
      <c r="BA323" s="253" t="s">
        <v>66</v>
      </c>
    </row>
    <row r="324" spans="1:53" ht="27" customHeight="1" x14ac:dyDescent="0.25">
      <c r="A324" s="64" t="s">
        <v>468</v>
      </c>
      <c r="B324" s="64" t="s">
        <v>469</v>
      </c>
      <c r="C324" s="37">
        <v>4301011327</v>
      </c>
      <c r="D324" s="358">
        <v>4607091384154</v>
      </c>
      <c r="E324" s="358"/>
      <c r="F324" s="63">
        <v>0.5</v>
      </c>
      <c r="G324" s="38">
        <v>10</v>
      </c>
      <c r="H324" s="63">
        <v>5</v>
      </c>
      <c r="I324" s="63">
        <v>5.21</v>
      </c>
      <c r="J324" s="38">
        <v>120</v>
      </c>
      <c r="K324" s="38" t="s">
        <v>80</v>
      </c>
      <c r="L324" s="39" t="s">
        <v>79</v>
      </c>
      <c r="M324" s="38">
        <v>60</v>
      </c>
      <c r="N324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4" s="360"/>
      <c r="P324" s="360"/>
      <c r="Q324" s="360"/>
      <c r="R324" s="361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6"/>
        <v>0</v>
      </c>
      <c r="X324" s="42" t="str">
        <f>IFERROR(IF(W324=0,"",ROUNDUP(W324/H324,0)*0.00937),"")</f>
        <v/>
      </c>
      <c r="Y324" s="69" t="s">
        <v>48</v>
      </c>
      <c r="Z324" s="70" t="s">
        <v>48</v>
      </c>
      <c r="AD324" s="71"/>
      <c r="BA324" s="254" t="s">
        <v>66</v>
      </c>
    </row>
    <row r="325" spans="1:53" ht="27" customHeight="1" x14ac:dyDescent="0.25">
      <c r="A325" s="64" t="s">
        <v>470</v>
      </c>
      <c r="B325" s="64" t="s">
        <v>471</v>
      </c>
      <c r="C325" s="37">
        <v>4301011332</v>
      </c>
      <c r="D325" s="358">
        <v>4607091384161</v>
      </c>
      <c r="E325" s="358"/>
      <c r="F325" s="63">
        <v>0.5</v>
      </c>
      <c r="G325" s="38">
        <v>10</v>
      </c>
      <c r="H325" s="63">
        <v>5</v>
      </c>
      <c r="I325" s="63">
        <v>5.21</v>
      </c>
      <c r="J325" s="38">
        <v>120</v>
      </c>
      <c r="K325" s="38" t="s">
        <v>80</v>
      </c>
      <c r="L325" s="39" t="s">
        <v>79</v>
      </c>
      <c r="M325" s="38">
        <v>60</v>
      </c>
      <c r="N325" s="4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5" s="360"/>
      <c r="P325" s="360"/>
      <c r="Q325" s="360"/>
      <c r="R325" s="361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6"/>
        <v>0</v>
      </c>
      <c r="X325" s="42" t="str">
        <f>IFERROR(IF(W325=0,"",ROUNDUP(W325/H325,0)*0.00937),"")</f>
        <v/>
      </c>
      <c r="Y325" s="69" t="s">
        <v>48</v>
      </c>
      <c r="Z325" s="70" t="s">
        <v>48</v>
      </c>
      <c r="AD325" s="71"/>
      <c r="BA325" s="255" t="s">
        <v>66</v>
      </c>
    </row>
    <row r="326" spans="1:53" x14ac:dyDescent="0.2">
      <c r="A326" s="355"/>
      <c r="B326" s="355"/>
      <c r="C326" s="355"/>
      <c r="D326" s="355"/>
      <c r="E326" s="355"/>
      <c r="F326" s="355"/>
      <c r="G326" s="355"/>
      <c r="H326" s="355"/>
      <c r="I326" s="355"/>
      <c r="J326" s="355"/>
      <c r="K326" s="355"/>
      <c r="L326" s="355"/>
      <c r="M326" s="368"/>
      <c r="N326" s="365" t="s">
        <v>43</v>
      </c>
      <c r="O326" s="366"/>
      <c r="P326" s="366"/>
      <c r="Q326" s="366"/>
      <c r="R326" s="366"/>
      <c r="S326" s="366"/>
      <c r="T326" s="367"/>
      <c r="U326" s="43" t="s">
        <v>42</v>
      </c>
      <c r="V326" s="44">
        <f>IFERROR(V318/H318,"0")+IFERROR(V319/H319,"0")+IFERROR(V320/H320,"0")+IFERROR(V321/H321,"0")+IFERROR(V322/H322,"0")+IFERROR(V323/H323,"0")+IFERROR(V324/H324,"0")+IFERROR(V325/H325,"0")</f>
        <v>0</v>
      </c>
      <c r="W326" s="44">
        <f>IFERROR(W318/H318,"0")+IFERROR(W319/H319,"0")+IFERROR(W320/H320,"0")+IFERROR(W321/H321,"0")+IFERROR(W322/H322,"0")+IFERROR(W323/H323,"0")+IFERROR(W324/H324,"0")+IFERROR(W325/H325,"0")</f>
        <v>0</v>
      </c>
      <c r="X326" s="44">
        <f>IFERROR(IF(X318="",0,X318),"0")+IFERROR(IF(X319="",0,X319),"0")+IFERROR(IF(X320="",0,X320),"0")+IFERROR(IF(X321="",0,X321),"0")+IFERROR(IF(X322="",0,X322),"0")+IFERROR(IF(X323="",0,X323),"0")+IFERROR(IF(X324="",0,X324),"0")+IFERROR(IF(X325="",0,X325),"0")</f>
        <v>0</v>
      </c>
      <c r="Y326" s="68"/>
      <c r="Z326" s="68"/>
    </row>
    <row r="327" spans="1:53" x14ac:dyDescent="0.2">
      <c r="A327" s="355"/>
      <c r="B327" s="355"/>
      <c r="C327" s="355"/>
      <c r="D327" s="355"/>
      <c r="E327" s="355"/>
      <c r="F327" s="355"/>
      <c r="G327" s="355"/>
      <c r="H327" s="355"/>
      <c r="I327" s="355"/>
      <c r="J327" s="355"/>
      <c r="K327" s="355"/>
      <c r="L327" s="355"/>
      <c r="M327" s="368"/>
      <c r="N327" s="365" t="s">
        <v>43</v>
      </c>
      <c r="O327" s="366"/>
      <c r="P327" s="366"/>
      <c r="Q327" s="366"/>
      <c r="R327" s="366"/>
      <c r="S327" s="366"/>
      <c r="T327" s="367"/>
      <c r="U327" s="43" t="s">
        <v>0</v>
      </c>
      <c r="V327" s="44">
        <f>IFERROR(SUM(V318:V325),"0")</f>
        <v>0</v>
      </c>
      <c r="W327" s="44">
        <f>IFERROR(SUM(W318:W325),"0")</f>
        <v>0</v>
      </c>
      <c r="X327" s="43"/>
      <c r="Y327" s="68"/>
      <c r="Z327" s="68"/>
    </row>
    <row r="328" spans="1:53" ht="14.25" customHeight="1" x14ac:dyDescent="0.25">
      <c r="A328" s="371" t="s">
        <v>111</v>
      </c>
      <c r="B328" s="371"/>
      <c r="C328" s="371"/>
      <c r="D328" s="371"/>
      <c r="E328" s="371"/>
      <c r="F328" s="371"/>
      <c r="G328" s="371"/>
      <c r="H328" s="371"/>
      <c r="I328" s="371"/>
      <c r="J328" s="371"/>
      <c r="K328" s="371"/>
      <c r="L328" s="371"/>
      <c r="M328" s="371"/>
      <c r="N328" s="371"/>
      <c r="O328" s="371"/>
      <c r="P328" s="371"/>
      <c r="Q328" s="371"/>
      <c r="R328" s="371"/>
      <c r="S328" s="371"/>
      <c r="T328" s="371"/>
      <c r="U328" s="371"/>
      <c r="V328" s="371"/>
      <c r="W328" s="371"/>
      <c r="X328" s="371"/>
      <c r="Y328" s="67"/>
      <c r="Z328" s="67"/>
    </row>
    <row r="329" spans="1:53" ht="27" customHeight="1" x14ac:dyDescent="0.25">
      <c r="A329" s="64" t="s">
        <v>472</v>
      </c>
      <c r="B329" s="64" t="s">
        <v>473</v>
      </c>
      <c r="C329" s="37">
        <v>4301020178</v>
      </c>
      <c r="D329" s="358">
        <v>4607091383980</v>
      </c>
      <c r="E329" s="358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115</v>
      </c>
      <c r="L329" s="39" t="s">
        <v>114</v>
      </c>
      <c r="M329" s="38">
        <v>50</v>
      </c>
      <c r="N329" s="4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9" s="360"/>
      <c r="P329" s="360"/>
      <c r="Q329" s="360"/>
      <c r="R329" s="361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16.5" customHeight="1" x14ac:dyDescent="0.25">
      <c r="A330" s="64" t="s">
        <v>474</v>
      </c>
      <c r="B330" s="64" t="s">
        <v>475</v>
      </c>
      <c r="C330" s="37">
        <v>4301020270</v>
      </c>
      <c r="D330" s="358">
        <v>4680115883314</v>
      </c>
      <c r="E330" s="358"/>
      <c r="F330" s="63">
        <v>1.35</v>
      </c>
      <c r="G330" s="38">
        <v>8</v>
      </c>
      <c r="H330" s="63">
        <v>10.8</v>
      </c>
      <c r="I330" s="63">
        <v>11.28</v>
      </c>
      <c r="J330" s="38">
        <v>56</v>
      </c>
      <c r="K330" s="38" t="s">
        <v>115</v>
      </c>
      <c r="L330" s="39" t="s">
        <v>134</v>
      </c>
      <c r="M330" s="38">
        <v>50</v>
      </c>
      <c r="N330" s="45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0" s="360"/>
      <c r="P330" s="360"/>
      <c r="Q330" s="360"/>
      <c r="R330" s="361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ht="27" customHeight="1" x14ac:dyDescent="0.25">
      <c r="A331" s="64" t="s">
        <v>476</v>
      </c>
      <c r="B331" s="64" t="s">
        <v>477</v>
      </c>
      <c r="C331" s="37">
        <v>4301020179</v>
      </c>
      <c r="D331" s="358">
        <v>4607091384178</v>
      </c>
      <c r="E331" s="358"/>
      <c r="F331" s="63">
        <v>0.4</v>
      </c>
      <c r="G331" s="38">
        <v>10</v>
      </c>
      <c r="H331" s="63">
        <v>4</v>
      </c>
      <c r="I331" s="63">
        <v>4.24</v>
      </c>
      <c r="J331" s="38">
        <v>120</v>
      </c>
      <c r="K331" s="38" t="s">
        <v>80</v>
      </c>
      <c r="L331" s="39" t="s">
        <v>114</v>
      </c>
      <c r="M331" s="38">
        <v>50</v>
      </c>
      <c r="N331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1" s="360"/>
      <c r="P331" s="360"/>
      <c r="Q331" s="360"/>
      <c r="R331" s="361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IFERROR(IF(W331=0,"",ROUNDUP(W331/H331,0)*0.00937),"")</f>
        <v/>
      </c>
      <c r="Y331" s="69" t="s">
        <v>48</v>
      </c>
      <c r="Z331" s="70" t="s">
        <v>48</v>
      </c>
      <c r="AD331" s="71"/>
      <c r="BA331" s="258" t="s">
        <v>66</v>
      </c>
    </row>
    <row r="332" spans="1:53" x14ac:dyDescent="0.2">
      <c r="A332" s="355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68"/>
      <c r="N332" s="365" t="s">
        <v>43</v>
      </c>
      <c r="O332" s="366"/>
      <c r="P332" s="366"/>
      <c r="Q332" s="366"/>
      <c r="R332" s="366"/>
      <c r="S332" s="366"/>
      <c r="T332" s="367"/>
      <c r="U332" s="43" t="s">
        <v>42</v>
      </c>
      <c r="V332" s="44">
        <f>IFERROR(V329/H329,"0")+IFERROR(V330/H330,"0")+IFERROR(V331/H331,"0")</f>
        <v>0</v>
      </c>
      <c r="W332" s="44">
        <f>IFERROR(W329/H329,"0")+IFERROR(W330/H330,"0")+IFERROR(W331/H331,"0")</f>
        <v>0</v>
      </c>
      <c r="X332" s="44">
        <f>IFERROR(IF(X329="",0,X329),"0")+IFERROR(IF(X330="",0,X330),"0")+IFERROR(IF(X331="",0,X331),"0")</f>
        <v>0</v>
      </c>
      <c r="Y332" s="68"/>
      <c r="Z332" s="68"/>
    </row>
    <row r="333" spans="1:53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68"/>
      <c r="N333" s="365" t="s">
        <v>43</v>
      </c>
      <c r="O333" s="366"/>
      <c r="P333" s="366"/>
      <c r="Q333" s="366"/>
      <c r="R333" s="366"/>
      <c r="S333" s="366"/>
      <c r="T333" s="367"/>
      <c r="U333" s="43" t="s">
        <v>0</v>
      </c>
      <c r="V333" s="44">
        <f>IFERROR(SUM(V329:V331),"0")</f>
        <v>0</v>
      </c>
      <c r="W333" s="44">
        <f>IFERROR(SUM(W329:W331),"0")</f>
        <v>0</v>
      </c>
      <c r="X333" s="43"/>
      <c r="Y333" s="68"/>
      <c r="Z333" s="68"/>
    </row>
    <row r="334" spans="1:53" ht="14.25" customHeight="1" x14ac:dyDescent="0.25">
      <c r="A334" s="371" t="s">
        <v>81</v>
      </c>
      <c r="B334" s="371"/>
      <c r="C334" s="371"/>
      <c r="D334" s="371"/>
      <c r="E334" s="371"/>
      <c r="F334" s="371"/>
      <c r="G334" s="371"/>
      <c r="H334" s="371"/>
      <c r="I334" s="371"/>
      <c r="J334" s="371"/>
      <c r="K334" s="371"/>
      <c r="L334" s="371"/>
      <c r="M334" s="371"/>
      <c r="N334" s="371"/>
      <c r="O334" s="371"/>
      <c r="P334" s="371"/>
      <c r="Q334" s="371"/>
      <c r="R334" s="371"/>
      <c r="S334" s="371"/>
      <c r="T334" s="371"/>
      <c r="U334" s="371"/>
      <c r="V334" s="371"/>
      <c r="W334" s="371"/>
      <c r="X334" s="371"/>
      <c r="Y334" s="67"/>
      <c r="Z334" s="67"/>
    </row>
    <row r="335" spans="1:53" ht="27" customHeight="1" x14ac:dyDescent="0.25">
      <c r="A335" s="64" t="s">
        <v>478</v>
      </c>
      <c r="B335" s="64" t="s">
        <v>479</v>
      </c>
      <c r="C335" s="37">
        <v>4301051560</v>
      </c>
      <c r="D335" s="358">
        <v>4607091383928</v>
      </c>
      <c r="E335" s="358"/>
      <c r="F335" s="63">
        <v>1.3</v>
      </c>
      <c r="G335" s="38">
        <v>6</v>
      </c>
      <c r="H335" s="63">
        <v>7.8</v>
      </c>
      <c r="I335" s="63">
        <v>8.3699999999999992</v>
      </c>
      <c r="J335" s="38">
        <v>56</v>
      </c>
      <c r="K335" s="38" t="s">
        <v>115</v>
      </c>
      <c r="L335" s="39" t="s">
        <v>134</v>
      </c>
      <c r="M335" s="38">
        <v>40</v>
      </c>
      <c r="N335" s="456" t="s">
        <v>480</v>
      </c>
      <c r="O335" s="360"/>
      <c r="P335" s="360"/>
      <c r="Q335" s="360"/>
      <c r="R335" s="361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9" t="s">
        <v>66</v>
      </c>
    </row>
    <row r="336" spans="1:53" ht="27" customHeight="1" x14ac:dyDescent="0.25">
      <c r="A336" s="64" t="s">
        <v>481</v>
      </c>
      <c r="B336" s="64" t="s">
        <v>482</v>
      </c>
      <c r="C336" s="37">
        <v>4301051298</v>
      </c>
      <c r="D336" s="358">
        <v>4607091384260</v>
      </c>
      <c r="E336" s="358"/>
      <c r="F336" s="63">
        <v>1.3</v>
      </c>
      <c r="G336" s="38">
        <v>6</v>
      </c>
      <c r="H336" s="63">
        <v>7.8</v>
      </c>
      <c r="I336" s="63">
        <v>8.3640000000000008</v>
      </c>
      <c r="J336" s="38">
        <v>56</v>
      </c>
      <c r="K336" s="38" t="s">
        <v>115</v>
      </c>
      <c r="L336" s="39" t="s">
        <v>79</v>
      </c>
      <c r="M336" s="38">
        <v>35</v>
      </c>
      <c r="N336" s="4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6" s="360"/>
      <c r="P336" s="360"/>
      <c r="Q336" s="360"/>
      <c r="R336" s="361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60" t="s">
        <v>66</v>
      </c>
    </row>
    <row r="337" spans="1:53" x14ac:dyDescent="0.2">
      <c r="A337" s="355"/>
      <c r="B337" s="355"/>
      <c r="C337" s="355"/>
      <c r="D337" s="355"/>
      <c r="E337" s="355"/>
      <c r="F337" s="355"/>
      <c r="G337" s="355"/>
      <c r="H337" s="355"/>
      <c r="I337" s="355"/>
      <c r="J337" s="355"/>
      <c r="K337" s="355"/>
      <c r="L337" s="355"/>
      <c r="M337" s="368"/>
      <c r="N337" s="365" t="s">
        <v>43</v>
      </c>
      <c r="O337" s="366"/>
      <c r="P337" s="366"/>
      <c r="Q337" s="366"/>
      <c r="R337" s="366"/>
      <c r="S337" s="366"/>
      <c r="T337" s="367"/>
      <c r="U337" s="43" t="s">
        <v>42</v>
      </c>
      <c r="V337" s="44">
        <f>IFERROR(V335/H335,"0")+IFERROR(V336/H336,"0")</f>
        <v>0</v>
      </c>
      <c r="W337" s="44">
        <f>IFERROR(W335/H335,"0")+IFERROR(W336/H336,"0")</f>
        <v>0</v>
      </c>
      <c r="X337" s="44">
        <f>IFERROR(IF(X335="",0,X335),"0")+IFERROR(IF(X336="",0,X336),"0")</f>
        <v>0</v>
      </c>
      <c r="Y337" s="68"/>
      <c r="Z337" s="68"/>
    </row>
    <row r="338" spans="1:53" x14ac:dyDescent="0.2">
      <c r="A338" s="355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68"/>
      <c r="N338" s="365" t="s">
        <v>43</v>
      </c>
      <c r="O338" s="366"/>
      <c r="P338" s="366"/>
      <c r="Q338" s="366"/>
      <c r="R338" s="366"/>
      <c r="S338" s="366"/>
      <c r="T338" s="367"/>
      <c r="U338" s="43" t="s">
        <v>0</v>
      </c>
      <c r="V338" s="44">
        <f>IFERROR(SUM(V335:V336),"0")</f>
        <v>0</v>
      </c>
      <c r="W338" s="44">
        <f>IFERROR(SUM(W335:W336),"0")</f>
        <v>0</v>
      </c>
      <c r="X338" s="43"/>
      <c r="Y338" s="68"/>
      <c r="Z338" s="68"/>
    </row>
    <row r="339" spans="1:53" ht="14.25" customHeight="1" x14ac:dyDescent="0.25">
      <c r="A339" s="371" t="s">
        <v>217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371"/>
      <c r="Y339" s="67"/>
      <c r="Z339" s="67"/>
    </row>
    <row r="340" spans="1:53" ht="16.5" customHeight="1" x14ac:dyDescent="0.25">
      <c r="A340" s="64" t="s">
        <v>483</v>
      </c>
      <c r="B340" s="64" t="s">
        <v>484</v>
      </c>
      <c r="C340" s="37">
        <v>4301060314</v>
      </c>
      <c r="D340" s="358">
        <v>4607091384673</v>
      </c>
      <c r="E340" s="358"/>
      <c r="F340" s="63">
        <v>1.3</v>
      </c>
      <c r="G340" s="38">
        <v>6</v>
      </c>
      <c r="H340" s="63">
        <v>7.8</v>
      </c>
      <c r="I340" s="63">
        <v>8.3640000000000008</v>
      </c>
      <c r="J340" s="38">
        <v>56</v>
      </c>
      <c r="K340" s="38" t="s">
        <v>115</v>
      </c>
      <c r="L340" s="39" t="s">
        <v>79</v>
      </c>
      <c r="M340" s="38">
        <v>30</v>
      </c>
      <c r="N340" s="4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0" s="360"/>
      <c r="P340" s="360"/>
      <c r="Q340" s="360"/>
      <c r="R340" s="361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61" t="s">
        <v>66</v>
      </c>
    </row>
    <row r="341" spans="1:53" x14ac:dyDescent="0.2">
      <c r="A341" s="355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68"/>
      <c r="N341" s="365" t="s">
        <v>43</v>
      </c>
      <c r="O341" s="366"/>
      <c r="P341" s="366"/>
      <c r="Q341" s="366"/>
      <c r="R341" s="366"/>
      <c r="S341" s="366"/>
      <c r="T341" s="367"/>
      <c r="U341" s="43" t="s">
        <v>42</v>
      </c>
      <c r="V341" s="44">
        <f>IFERROR(V340/H340,"0")</f>
        <v>0</v>
      </c>
      <c r="W341" s="44">
        <f>IFERROR(W340/H340,"0")</f>
        <v>0</v>
      </c>
      <c r="X341" s="44">
        <f>IFERROR(IF(X340="",0,X340),"0")</f>
        <v>0</v>
      </c>
      <c r="Y341" s="68"/>
      <c r="Z341" s="68"/>
    </row>
    <row r="342" spans="1:53" x14ac:dyDescent="0.2">
      <c r="A342" s="355"/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68"/>
      <c r="N342" s="365" t="s">
        <v>43</v>
      </c>
      <c r="O342" s="366"/>
      <c r="P342" s="366"/>
      <c r="Q342" s="366"/>
      <c r="R342" s="366"/>
      <c r="S342" s="366"/>
      <c r="T342" s="367"/>
      <c r="U342" s="43" t="s">
        <v>0</v>
      </c>
      <c r="V342" s="44">
        <f>IFERROR(SUM(V340:V340),"0")</f>
        <v>0</v>
      </c>
      <c r="W342" s="44">
        <f>IFERROR(SUM(W340:W340),"0")</f>
        <v>0</v>
      </c>
      <c r="X342" s="43"/>
      <c r="Y342" s="68"/>
      <c r="Z342" s="68"/>
    </row>
    <row r="343" spans="1:53" ht="16.5" customHeight="1" x14ac:dyDescent="0.25">
      <c r="A343" s="380" t="s">
        <v>485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66"/>
      <c r="Z343" s="66"/>
    </row>
    <row r="344" spans="1:53" ht="14.25" customHeight="1" x14ac:dyDescent="0.25">
      <c r="A344" s="371" t="s">
        <v>119</v>
      </c>
      <c r="B344" s="371"/>
      <c r="C344" s="371"/>
      <c r="D344" s="371"/>
      <c r="E344" s="371"/>
      <c r="F344" s="371"/>
      <c r="G344" s="371"/>
      <c r="H344" s="371"/>
      <c r="I344" s="371"/>
      <c r="J344" s="371"/>
      <c r="K344" s="371"/>
      <c r="L344" s="371"/>
      <c r="M344" s="371"/>
      <c r="N344" s="371"/>
      <c r="O344" s="371"/>
      <c r="P344" s="371"/>
      <c r="Q344" s="371"/>
      <c r="R344" s="371"/>
      <c r="S344" s="371"/>
      <c r="T344" s="371"/>
      <c r="U344" s="371"/>
      <c r="V344" s="371"/>
      <c r="W344" s="371"/>
      <c r="X344" s="371"/>
      <c r="Y344" s="67"/>
      <c r="Z344" s="67"/>
    </row>
    <row r="345" spans="1:53" ht="27" customHeight="1" x14ac:dyDescent="0.25">
      <c r="A345" s="64" t="s">
        <v>486</v>
      </c>
      <c r="B345" s="64" t="s">
        <v>487</v>
      </c>
      <c r="C345" s="37">
        <v>4301011324</v>
      </c>
      <c r="D345" s="358">
        <v>4607091384185</v>
      </c>
      <c r="E345" s="358"/>
      <c r="F345" s="63">
        <v>0.8</v>
      </c>
      <c r="G345" s="38">
        <v>15</v>
      </c>
      <c r="H345" s="63">
        <v>12</v>
      </c>
      <c r="I345" s="63">
        <v>12.48</v>
      </c>
      <c r="J345" s="38">
        <v>56</v>
      </c>
      <c r="K345" s="38" t="s">
        <v>115</v>
      </c>
      <c r="L345" s="39" t="s">
        <v>79</v>
      </c>
      <c r="M345" s="38">
        <v>60</v>
      </c>
      <c r="N345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5" s="360"/>
      <c r="P345" s="360"/>
      <c r="Q345" s="360"/>
      <c r="R345" s="361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2" t="s">
        <v>66</v>
      </c>
    </row>
    <row r="346" spans="1:53" ht="27" customHeight="1" x14ac:dyDescent="0.25">
      <c r="A346" s="64" t="s">
        <v>488</v>
      </c>
      <c r="B346" s="64" t="s">
        <v>489</v>
      </c>
      <c r="C346" s="37">
        <v>4301011312</v>
      </c>
      <c r="D346" s="358">
        <v>4607091384192</v>
      </c>
      <c r="E346" s="358"/>
      <c r="F346" s="63">
        <v>1.8</v>
      </c>
      <c r="G346" s="38">
        <v>6</v>
      </c>
      <c r="H346" s="63">
        <v>10.8</v>
      </c>
      <c r="I346" s="63">
        <v>11.28</v>
      </c>
      <c r="J346" s="38">
        <v>56</v>
      </c>
      <c r="K346" s="38" t="s">
        <v>115</v>
      </c>
      <c r="L346" s="39" t="s">
        <v>114</v>
      </c>
      <c r="M346" s="38">
        <v>60</v>
      </c>
      <c r="N346" s="4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6" s="360"/>
      <c r="P346" s="360"/>
      <c r="Q346" s="360"/>
      <c r="R346" s="361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3" t="s">
        <v>66</v>
      </c>
    </row>
    <row r="347" spans="1:53" ht="27" customHeight="1" x14ac:dyDescent="0.25">
      <c r="A347" s="64" t="s">
        <v>490</v>
      </c>
      <c r="B347" s="64" t="s">
        <v>491</v>
      </c>
      <c r="C347" s="37">
        <v>4301011483</v>
      </c>
      <c r="D347" s="358">
        <v>4680115881907</v>
      </c>
      <c r="E347" s="358"/>
      <c r="F347" s="63">
        <v>1.8</v>
      </c>
      <c r="G347" s="38">
        <v>6</v>
      </c>
      <c r="H347" s="63">
        <v>10.8</v>
      </c>
      <c r="I347" s="63">
        <v>11.28</v>
      </c>
      <c r="J347" s="38">
        <v>56</v>
      </c>
      <c r="K347" s="38" t="s">
        <v>115</v>
      </c>
      <c r="L347" s="39" t="s">
        <v>79</v>
      </c>
      <c r="M347" s="38">
        <v>60</v>
      </c>
      <c r="N347" s="4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7" s="360"/>
      <c r="P347" s="360"/>
      <c r="Q347" s="360"/>
      <c r="R347" s="361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4" t="s">
        <v>66</v>
      </c>
    </row>
    <row r="348" spans="1:53" ht="27" customHeight="1" x14ac:dyDescent="0.25">
      <c r="A348" s="64" t="s">
        <v>492</v>
      </c>
      <c r="B348" s="64" t="s">
        <v>493</v>
      </c>
      <c r="C348" s="37">
        <v>4301011655</v>
      </c>
      <c r="D348" s="358">
        <v>4680115883925</v>
      </c>
      <c r="E348" s="358"/>
      <c r="F348" s="63">
        <v>2.5</v>
      </c>
      <c r="G348" s="38">
        <v>6</v>
      </c>
      <c r="H348" s="63">
        <v>15</v>
      </c>
      <c r="I348" s="63">
        <v>15.48</v>
      </c>
      <c r="J348" s="38">
        <v>48</v>
      </c>
      <c r="K348" s="38" t="s">
        <v>115</v>
      </c>
      <c r="L348" s="39" t="s">
        <v>79</v>
      </c>
      <c r="M348" s="38">
        <v>60</v>
      </c>
      <c r="N348" s="45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8" s="360"/>
      <c r="P348" s="360"/>
      <c r="Q348" s="360"/>
      <c r="R348" s="361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5" t="s">
        <v>66</v>
      </c>
    </row>
    <row r="349" spans="1:53" ht="27" customHeight="1" x14ac:dyDescent="0.25">
      <c r="A349" s="64" t="s">
        <v>494</v>
      </c>
      <c r="B349" s="64" t="s">
        <v>495</v>
      </c>
      <c r="C349" s="37">
        <v>4301011303</v>
      </c>
      <c r="D349" s="358">
        <v>4607091384680</v>
      </c>
      <c r="E349" s="358"/>
      <c r="F349" s="63">
        <v>0.4</v>
      </c>
      <c r="G349" s="38">
        <v>10</v>
      </c>
      <c r="H349" s="63">
        <v>4</v>
      </c>
      <c r="I349" s="63">
        <v>4.21</v>
      </c>
      <c r="J349" s="38">
        <v>120</v>
      </c>
      <c r="K349" s="38" t="s">
        <v>80</v>
      </c>
      <c r="L349" s="39" t="s">
        <v>79</v>
      </c>
      <c r="M349" s="38">
        <v>60</v>
      </c>
      <c r="N349" s="45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9" s="360"/>
      <c r="P349" s="360"/>
      <c r="Q349" s="360"/>
      <c r="R349" s="361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IFERROR(IF(W349=0,"",ROUNDUP(W349/H349,0)*0.00937),"")</f>
        <v/>
      </c>
      <c r="Y349" s="69" t="s">
        <v>48</v>
      </c>
      <c r="Z349" s="70" t="s">
        <v>48</v>
      </c>
      <c r="AD349" s="71"/>
      <c r="BA349" s="266" t="s">
        <v>66</v>
      </c>
    </row>
    <row r="350" spans="1:53" x14ac:dyDescent="0.2">
      <c r="A350" s="355"/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68"/>
      <c r="N350" s="365" t="s">
        <v>43</v>
      </c>
      <c r="O350" s="366"/>
      <c r="P350" s="366"/>
      <c r="Q350" s="366"/>
      <c r="R350" s="366"/>
      <c r="S350" s="366"/>
      <c r="T350" s="367"/>
      <c r="U350" s="43" t="s">
        <v>42</v>
      </c>
      <c r="V350" s="44">
        <f>IFERROR(V345/H345,"0")+IFERROR(V346/H346,"0")+IFERROR(V347/H347,"0")+IFERROR(V348/H348,"0")+IFERROR(V349/H349,"0")</f>
        <v>0</v>
      </c>
      <c r="W350" s="44">
        <f>IFERROR(W345/H345,"0")+IFERROR(W346/H346,"0")+IFERROR(W347/H347,"0")+IFERROR(W348/H348,"0")+IFERROR(W349/H349,"0")</f>
        <v>0</v>
      </c>
      <c r="X350" s="44">
        <f>IFERROR(IF(X345="",0,X345),"0")+IFERROR(IF(X346="",0,X346),"0")+IFERROR(IF(X347="",0,X347),"0")+IFERROR(IF(X348="",0,X348),"0")+IFERROR(IF(X349="",0,X349),"0")</f>
        <v>0</v>
      </c>
      <c r="Y350" s="68"/>
      <c r="Z350" s="68"/>
    </row>
    <row r="351" spans="1:53" x14ac:dyDescent="0.2">
      <c r="A351" s="355"/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68"/>
      <c r="N351" s="365" t="s">
        <v>43</v>
      </c>
      <c r="O351" s="366"/>
      <c r="P351" s="366"/>
      <c r="Q351" s="366"/>
      <c r="R351" s="366"/>
      <c r="S351" s="366"/>
      <c r="T351" s="367"/>
      <c r="U351" s="43" t="s">
        <v>0</v>
      </c>
      <c r="V351" s="44">
        <f>IFERROR(SUM(V345:V349),"0")</f>
        <v>0</v>
      </c>
      <c r="W351" s="44">
        <f>IFERROR(SUM(W345:W349),"0")</f>
        <v>0</v>
      </c>
      <c r="X351" s="43"/>
      <c r="Y351" s="68"/>
      <c r="Z351" s="68"/>
    </row>
    <row r="352" spans="1:53" ht="14.25" customHeight="1" x14ac:dyDescent="0.25">
      <c r="A352" s="371" t="s">
        <v>76</v>
      </c>
      <c r="B352" s="371"/>
      <c r="C352" s="371"/>
      <c r="D352" s="371"/>
      <c r="E352" s="371"/>
      <c r="F352" s="371"/>
      <c r="G352" s="371"/>
      <c r="H352" s="371"/>
      <c r="I352" s="371"/>
      <c r="J352" s="371"/>
      <c r="K352" s="371"/>
      <c r="L352" s="371"/>
      <c r="M352" s="371"/>
      <c r="N352" s="371"/>
      <c r="O352" s="371"/>
      <c r="P352" s="371"/>
      <c r="Q352" s="371"/>
      <c r="R352" s="371"/>
      <c r="S352" s="371"/>
      <c r="T352" s="371"/>
      <c r="U352" s="371"/>
      <c r="V352" s="371"/>
      <c r="W352" s="371"/>
      <c r="X352" s="371"/>
      <c r="Y352" s="67"/>
      <c r="Z352" s="67"/>
    </row>
    <row r="353" spans="1:53" ht="27" customHeight="1" x14ac:dyDescent="0.25">
      <c r="A353" s="64" t="s">
        <v>496</v>
      </c>
      <c r="B353" s="64" t="s">
        <v>497</v>
      </c>
      <c r="C353" s="37">
        <v>4301031139</v>
      </c>
      <c r="D353" s="358">
        <v>4607091384802</v>
      </c>
      <c r="E353" s="358"/>
      <c r="F353" s="63">
        <v>0.73</v>
      </c>
      <c r="G353" s="38">
        <v>6</v>
      </c>
      <c r="H353" s="63">
        <v>4.38</v>
      </c>
      <c r="I353" s="63">
        <v>4.58</v>
      </c>
      <c r="J353" s="38">
        <v>156</v>
      </c>
      <c r="K353" s="38" t="s">
        <v>80</v>
      </c>
      <c r="L353" s="39" t="s">
        <v>79</v>
      </c>
      <c r="M353" s="38">
        <v>35</v>
      </c>
      <c r="N353" s="4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3" s="360"/>
      <c r="P353" s="360"/>
      <c r="Q353" s="360"/>
      <c r="R353" s="361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27" customHeight="1" x14ac:dyDescent="0.25">
      <c r="A354" s="64" t="s">
        <v>498</v>
      </c>
      <c r="B354" s="64" t="s">
        <v>499</v>
      </c>
      <c r="C354" s="37">
        <v>4301031140</v>
      </c>
      <c r="D354" s="358">
        <v>4607091384826</v>
      </c>
      <c r="E354" s="358"/>
      <c r="F354" s="63">
        <v>0.35</v>
      </c>
      <c r="G354" s="38">
        <v>8</v>
      </c>
      <c r="H354" s="63">
        <v>2.8</v>
      </c>
      <c r="I354" s="63">
        <v>2.9</v>
      </c>
      <c r="J354" s="38">
        <v>234</v>
      </c>
      <c r="K354" s="38" t="s">
        <v>179</v>
      </c>
      <c r="L354" s="39" t="s">
        <v>79</v>
      </c>
      <c r="M354" s="38">
        <v>35</v>
      </c>
      <c r="N354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4" s="360"/>
      <c r="P354" s="360"/>
      <c r="Q354" s="360"/>
      <c r="R354" s="361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IFERROR(IF(W354=0,"",ROUNDUP(W354/H354,0)*0.00502),"")</f>
        <v/>
      </c>
      <c r="Y354" s="69" t="s">
        <v>48</v>
      </c>
      <c r="Z354" s="70" t="s">
        <v>48</v>
      </c>
      <c r="AD354" s="71"/>
      <c r="BA354" s="268" t="s">
        <v>66</v>
      </c>
    </row>
    <row r="355" spans="1:53" x14ac:dyDescent="0.2">
      <c r="A355" s="355"/>
      <c r="B355" s="355"/>
      <c r="C355" s="355"/>
      <c r="D355" s="355"/>
      <c r="E355" s="355"/>
      <c r="F355" s="355"/>
      <c r="G355" s="355"/>
      <c r="H355" s="355"/>
      <c r="I355" s="355"/>
      <c r="J355" s="355"/>
      <c r="K355" s="355"/>
      <c r="L355" s="355"/>
      <c r="M355" s="368"/>
      <c r="N355" s="365" t="s">
        <v>43</v>
      </c>
      <c r="O355" s="366"/>
      <c r="P355" s="366"/>
      <c r="Q355" s="366"/>
      <c r="R355" s="366"/>
      <c r="S355" s="366"/>
      <c r="T355" s="367"/>
      <c r="U355" s="43" t="s">
        <v>42</v>
      </c>
      <c r="V355" s="44">
        <f>IFERROR(V353/H353,"0")+IFERROR(V354/H354,"0")</f>
        <v>0</v>
      </c>
      <c r="W355" s="44">
        <f>IFERROR(W353/H353,"0")+IFERROR(W354/H354,"0")</f>
        <v>0</v>
      </c>
      <c r="X355" s="44">
        <f>IFERROR(IF(X353="",0,X353),"0")+IFERROR(IF(X354="",0,X354),"0")</f>
        <v>0</v>
      </c>
      <c r="Y355" s="68"/>
      <c r="Z355" s="68"/>
    </row>
    <row r="356" spans="1:53" x14ac:dyDescent="0.2">
      <c r="A356" s="355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68"/>
      <c r="N356" s="365" t="s">
        <v>43</v>
      </c>
      <c r="O356" s="366"/>
      <c r="P356" s="366"/>
      <c r="Q356" s="366"/>
      <c r="R356" s="366"/>
      <c r="S356" s="366"/>
      <c r="T356" s="367"/>
      <c r="U356" s="43" t="s">
        <v>0</v>
      </c>
      <c r="V356" s="44">
        <f>IFERROR(SUM(V353:V354),"0")</f>
        <v>0</v>
      </c>
      <c r="W356" s="44">
        <f>IFERROR(SUM(W353:W354),"0")</f>
        <v>0</v>
      </c>
      <c r="X356" s="43"/>
      <c r="Y356" s="68"/>
      <c r="Z356" s="68"/>
    </row>
    <row r="357" spans="1:53" ht="14.25" customHeight="1" x14ac:dyDescent="0.25">
      <c r="A357" s="371" t="s">
        <v>81</v>
      </c>
      <c r="B357" s="371"/>
      <c r="C357" s="371"/>
      <c r="D357" s="371"/>
      <c r="E357" s="371"/>
      <c r="F357" s="371"/>
      <c r="G357" s="371"/>
      <c r="H357" s="371"/>
      <c r="I357" s="371"/>
      <c r="J357" s="371"/>
      <c r="K357" s="371"/>
      <c r="L357" s="371"/>
      <c r="M357" s="371"/>
      <c r="N357" s="371"/>
      <c r="O357" s="371"/>
      <c r="P357" s="371"/>
      <c r="Q357" s="371"/>
      <c r="R357" s="371"/>
      <c r="S357" s="371"/>
      <c r="T357" s="371"/>
      <c r="U357" s="371"/>
      <c r="V357" s="371"/>
      <c r="W357" s="371"/>
      <c r="X357" s="371"/>
      <c r="Y357" s="67"/>
      <c r="Z357" s="67"/>
    </row>
    <row r="358" spans="1:53" ht="27" customHeight="1" x14ac:dyDescent="0.25">
      <c r="A358" s="64" t="s">
        <v>500</v>
      </c>
      <c r="B358" s="64" t="s">
        <v>501</v>
      </c>
      <c r="C358" s="37">
        <v>4301051303</v>
      </c>
      <c r="D358" s="358">
        <v>4607091384246</v>
      </c>
      <c r="E358" s="358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115</v>
      </c>
      <c r="L358" s="39" t="s">
        <v>79</v>
      </c>
      <c r="M358" s="38">
        <v>40</v>
      </c>
      <c r="N358" s="4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8" s="360"/>
      <c r="P358" s="360"/>
      <c r="Q358" s="360"/>
      <c r="R358" s="361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ht="27" customHeight="1" x14ac:dyDescent="0.25">
      <c r="A359" s="64" t="s">
        <v>502</v>
      </c>
      <c r="B359" s="64" t="s">
        <v>503</v>
      </c>
      <c r="C359" s="37">
        <v>4301051445</v>
      </c>
      <c r="D359" s="358">
        <v>4680115881976</v>
      </c>
      <c r="E359" s="358"/>
      <c r="F359" s="63">
        <v>1.3</v>
      </c>
      <c r="G359" s="38">
        <v>6</v>
      </c>
      <c r="H359" s="63">
        <v>7.8</v>
      </c>
      <c r="I359" s="63">
        <v>8.2799999999999994</v>
      </c>
      <c r="J359" s="38">
        <v>56</v>
      </c>
      <c r="K359" s="38" t="s">
        <v>115</v>
      </c>
      <c r="L359" s="39" t="s">
        <v>79</v>
      </c>
      <c r="M359" s="38">
        <v>40</v>
      </c>
      <c r="N359" s="4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9" s="360"/>
      <c r="P359" s="360"/>
      <c r="Q359" s="360"/>
      <c r="R359" s="361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ht="27" customHeight="1" x14ac:dyDescent="0.25">
      <c r="A360" s="64" t="s">
        <v>504</v>
      </c>
      <c r="B360" s="64" t="s">
        <v>505</v>
      </c>
      <c r="C360" s="37">
        <v>4301051297</v>
      </c>
      <c r="D360" s="358">
        <v>4607091384253</v>
      </c>
      <c r="E360" s="358"/>
      <c r="F360" s="63">
        <v>0.4</v>
      </c>
      <c r="G360" s="38">
        <v>6</v>
      </c>
      <c r="H360" s="63">
        <v>2.4</v>
      </c>
      <c r="I360" s="63">
        <v>2.6840000000000002</v>
      </c>
      <c r="J360" s="38">
        <v>156</v>
      </c>
      <c r="K360" s="38" t="s">
        <v>80</v>
      </c>
      <c r="L360" s="39" t="s">
        <v>79</v>
      </c>
      <c r="M360" s="38">
        <v>40</v>
      </c>
      <c r="N360" s="4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0" s="360"/>
      <c r="P360" s="360"/>
      <c r="Q360" s="360"/>
      <c r="R360" s="361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71" t="s">
        <v>66</v>
      </c>
    </row>
    <row r="361" spans="1:53" ht="27" customHeight="1" x14ac:dyDescent="0.25">
      <c r="A361" s="64" t="s">
        <v>506</v>
      </c>
      <c r="B361" s="64" t="s">
        <v>507</v>
      </c>
      <c r="C361" s="37">
        <v>4301051444</v>
      </c>
      <c r="D361" s="358">
        <v>4680115881969</v>
      </c>
      <c r="E361" s="358"/>
      <c r="F361" s="63">
        <v>0.4</v>
      </c>
      <c r="G361" s="38">
        <v>6</v>
      </c>
      <c r="H361" s="63">
        <v>2.4</v>
      </c>
      <c r="I361" s="63">
        <v>2.6</v>
      </c>
      <c r="J361" s="38">
        <v>156</v>
      </c>
      <c r="K361" s="38" t="s">
        <v>80</v>
      </c>
      <c r="L361" s="39" t="s">
        <v>79</v>
      </c>
      <c r="M361" s="38">
        <v>40</v>
      </c>
      <c r="N361" s="4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1" s="360"/>
      <c r="P361" s="360"/>
      <c r="Q361" s="360"/>
      <c r="R361" s="361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72" t="s">
        <v>66</v>
      </c>
    </row>
    <row r="362" spans="1:53" x14ac:dyDescent="0.2">
      <c r="A362" s="355"/>
      <c r="B362" s="355"/>
      <c r="C362" s="355"/>
      <c r="D362" s="355"/>
      <c r="E362" s="355"/>
      <c r="F362" s="355"/>
      <c r="G362" s="355"/>
      <c r="H362" s="355"/>
      <c r="I362" s="355"/>
      <c r="J362" s="355"/>
      <c r="K362" s="355"/>
      <c r="L362" s="355"/>
      <c r="M362" s="368"/>
      <c r="N362" s="365" t="s">
        <v>43</v>
      </c>
      <c r="O362" s="366"/>
      <c r="P362" s="366"/>
      <c r="Q362" s="366"/>
      <c r="R362" s="366"/>
      <c r="S362" s="366"/>
      <c r="T362" s="367"/>
      <c r="U362" s="43" t="s">
        <v>42</v>
      </c>
      <c r="V362" s="44">
        <f>IFERROR(V358/H358,"0")+IFERROR(V359/H359,"0")+IFERROR(V360/H360,"0")+IFERROR(V361/H361,"0")</f>
        <v>0</v>
      </c>
      <c r="W362" s="44">
        <f>IFERROR(W358/H358,"0")+IFERROR(W359/H359,"0")+IFERROR(W360/H360,"0")+IFERROR(W361/H361,"0")</f>
        <v>0</v>
      </c>
      <c r="X362" s="44">
        <f>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55"/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68"/>
      <c r="N363" s="365" t="s">
        <v>43</v>
      </c>
      <c r="O363" s="366"/>
      <c r="P363" s="366"/>
      <c r="Q363" s="366"/>
      <c r="R363" s="366"/>
      <c r="S363" s="366"/>
      <c r="T363" s="367"/>
      <c r="U363" s="43" t="s">
        <v>0</v>
      </c>
      <c r="V363" s="44">
        <f>IFERROR(SUM(V358:V361),"0")</f>
        <v>0</v>
      </c>
      <c r="W363" s="44">
        <f>IFERROR(SUM(W358:W361),"0")</f>
        <v>0</v>
      </c>
      <c r="X363" s="43"/>
      <c r="Y363" s="68"/>
      <c r="Z363" s="68"/>
    </row>
    <row r="364" spans="1:53" ht="14.25" customHeight="1" x14ac:dyDescent="0.25">
      <c r="A364" s="371" t="s">
        <v>217</v>
      </c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  <c r="X364" s="371"/>
      <c r="Y364" s="67"/>
      <c r="Z364" s="67"/>
    </row>
    <row r="365" spans="1:53" ht="27" customHeight="1" x14ac:dyDescent="0.25">
      <c r="A365" s="64" t="s">
        <v>508</v>
      </c>
      <c r="B365" s="64" t="s">
        <v>509</v>
      </c>
      <c r="C365" s="37">
        <v>4301060322</v>
      </c>
      <c r="D365" s="358">
        <v>4607091389357</v>
      </c>
      <c r="E365" s="358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115</v>
      </c>
      <c r="L365" s="39" t="s">
        <v>79</v>
      </c>
      <c r="M365" s="38">
        <v>40</v>
      </c>
      <c r="N365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5" s="360"/>
      <c r="P365" s="360"/>
      <c r="Q365" s="360"/>
      <c r="R365" s="361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3" t="s">
        <v>66</v>
      </c>
    </row>
    <row r="366" spans="1:53" x14ac:dyDescent="0.2">
      <c r="A366" s="355"/>
      <c r="B366" s="355"/>
      <c r="C366" s="355"/>
      <c r="D366" s="355"/>
      <c r="E366" s="355"/>
      <c r="F366" s="355"/>
      <c r="G366" s="355"/>
      <c r="H366" s="355"/>
      <c r="I366" s="355"/>
      <c r="J366" s="355"/>
      <c r="K366" s="355"/>
      <c r="L366" s="355"/>
      <c r="M366" s="368"/>
      <c r="N366" s="365" t="s">
        <v>43</v>
      </c>
      <c r="O366" s="366"/>
      <c r="P366" s="366"/>
      <c r="Q366" s="366"/>
      <c r="R366" s="366"/>
      <c r="S366" s="366"/>
      <c r="T366" s="367"/>
      <c r="U366" s="43" t="s">
        <v>42</v>
      </c>
      <c r="V366" s="44">
        <f>IFERROR(V365/H365,"0")</f>
        <v>0</v>
      </c>
      <c r="W366" s="44">
        <f>IFERROR(W365/H365,"0")</f>
        <v>0</v>
      </c>
      <c r="X366" s="44">
        <f>IFERROR(IF(X365="",0,X365),"0")</f>
        <v>0</v>
      </c>
      <c r="Y366" s="68"/>
      <c r="Z366" s="68"/>
    </row>
    <row r="367" spans="1:53" x14ac:dyDescent="0.2">
      <c r="A367" s="355"/>
      <c r="B367" s="355"/>
      <c r="C367" s="355"/>
      <c r="D367" s="355"/>
      <c r="E367" s="355"/>
      <c r="F367" s="355"/>
      <c r="G367" s="355"/>
      <c r="H367" s="355"/>
      <c r="I367" s="355"/>
      <c r="J367" s="355"/>
      <c r="K367" s="355"/>
      <c r="L367" s="355"/>
      <c r="M367" s="368"/>
      <c r="N367" s="365" t="s">
        <v>43</v>
      </c>
      <c r="O367" s="366"/>
      <c r="P367" s="366"/>
      <c r="Q367" s="366"/>
      <c r="R367" s="366"/>
      <c r="S367" s="366"/>
      <c r="T367" s="367"/>
      <c r="U367" s="43" t="s">
        <v>0</v>
      </c>
      <c r="V367" s="44">
        <f>IFERROR(SUM(V365:V365),"0")</f>
        <v>0</v>
      </c>
      <c r="W367" s="44">
        <f>IFERROR(SUM(W365:W365),"0")</f>
        <v>0</v>
      </c>
      <c r="X367" s="43"/>
      <c r="Y367" s="68"/>
      <c r="Z367" s="68"/>
    </row>
    <row r="368" spans="1:53" ht="27.75" customHeight="1" x14ac:dyDescent="0.2">
      <c r="A368" s="379" t="s">
        <v>510</v>
      </c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  <c r="Y368" s="55"/>
      <c r="Z368" s="55"/>
    </row>
    <row r="369" spans="1:53" ht="16.5" customHeight="1" x14ac:dyDescent="0.25">
      <c r="A369" s="380" t="s">
        <v>511</v>
      </c>
      <c r="B369" s="380"/>
      <c r="C369" s="380"/>
      <c r="D369" s="380"/>
      <c r="E369" s="380"/>
      <c r="F369" s="380"/>
      <c r="G369" s="380"/>
      <c r="H369" s="380"/>
      <c r="I369" s="380"/>
      <c r="J369" s="380"/>
      <c r="K369" s="380"/>
      <c r="L369" s="380"/>
      <c r="M369" s="380"/>
      <c r="N369" s="380"/>
      <c r="O369" s="380"/>
      <c r="P369" s="380"/>
      <c r="Q369" s="380"/>
      <c r="R369" s="380"/>
      <c r="S369" s="380"/>
      <c r="T369" s="380"/>
      <c r="U369" s="380"/>
      <c r="V369" s="380"/>
      <c r="W369" s="380"/>
      <c r="X369" s="380"/>
      <c r="Y369" s="66"/>
      <c r="Z369" s="66"/>
    </row>
    <row r="370" spans="1:53" ht="14.25" customHeight="1" x14ac:dyDescent="0.25">
      <c r="A370" s="371" t="s">
        <v>119</v>
      </c>
      <c r="B370" s="371"/>
      <c r="C370" s="371"/>
      <c r="D370" s="371"/>
      <c r="E370" s="371"/>
      <c r="F370" s="371"/>
      <c r="G370" s="371"/>
      <c r="H370" s="371"/>
      <c r="I370" s="371"/>
      <c r="J370" s="371"/>
      <c r="K370" s="371"/>
      <c r="L370" s="371"/>
      <c r="M370" s="371"/>
      <c r="N370" s="371"/>
      <c r="O370" s="371"/>
      <c r="P370" s="371"/>
      <c r="Q370" s="371"/>
      <c r="R370" s="371"/>
      <c r="S370" s="371"/>
      <c r="T370" s="371"/>
      <c r="U370" s="371"/>
      <c r="V370" s="371"/>
      <c r="W370" s="371"/>
      <c r="X370" s="371"/>
      <c r="Y370" s="67"/>
      <c r="Z370" s="67"/>
    </row>
    <row r="371" spans="1:53" ht="27" customHeight="1" x14ac:dyDescent="0.25">
      <c r="A371" s="64" t="s">
        <v>512</v>
      </c>
      <c r="B371" s="64" t="s">
        <v>513</v>
      </c>
      <c r="C371" s="37">
        <v>4301011428</v>
      </c>
      <c r="D371" s="358">
        <v>4607091389708</v>
      </c>
      <c r="E371" s="358"/>
      <c r="F371" s="63">
        <v>0.45</v>
      </c>
      <c r="G371" s="38">
        <v>6</v>
      </c>
      <c r="H371" s="63">
        <v>2.7</v>
      </c>
      <c r="I371" s="63">
        <v>2.9</v>
      </c>
      <c r="J371" s="38">
        <v>156</v>
      </c>
      <c r="K371" s="38" t="s">
        <v>80</v>
      </c>
      <c r="L371" s="39" t="s">
        <v>114</v>
      </c>
      <c r="M371" s="38">
        <v>50</v>
      </c>
      <c r="N371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1" s="360"/>
      <c r="P371" s="360"/>
      <c r="Q371" s="360"/>
      <c r="R371" s="361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ht="27" customHeight="1" x14ac:dyDescent="0.25">
      <c r="A372" s="64" t="s">
        <v>514</v>
      </c>
      <c r="B372" s="64" t="s">
        <v>515</v>
      </c>
      <c r="C372" s="37">
        <v>4301011427</v>
      </c>
      <c r="D372" s="358">
        <v>4607091389692</v>
      </c>
      <c r="E372" s="358"/>
      <c r="F372" s="63">
        <v>0.45</v>
      </c>
      <c r="G372" s="38">
        <v>6</v>
      </c>
      <c r="H372" s="63">
        <v>2.7</v>
      </c>
      <c r="I372" s="63">
        <v>2.9</v>
      </c>
      <c r="J372" s="38">
        <v>156</v>
      </c>
      <c r="K372" s="38" t="s">
        <v>80</v>
      </c>
      <c r="L372" s="39" t="s">
        <v>114</v>
      </c>
      <c r="M372" s="38">
        <v>50</v>
      </c>
      <c r="N372" s="4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2" s="360"/>
      <c r="P372" s="360"/>
      <c r="Q372" s="360"/>
      <c r="R372" s="361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IFERROR(IF(W372=0,"",ROUNDUP(W372/H372,0)*0.00753),"")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x14ac:dyDescent="0.2">
      <c r="A373" s="355"/>
      <c r="B373" s="355"/>
      <c r="C373" s="355"/>
      <c r="D373" s="355"/>
      <c r="E373" s="355"/>
      <c r="F373" s="355"/>
      <c r="G373" s="355"/>
      <c r="H373" s="355"/>
      <c r="I373" s="355"/>
      <c r="J373" s="355"/>
      <c r="K373" s="355"/>
      <c r="L373" s="355"/>
      <c r="M373" s="368"/>
      <c r="N373" s="365" t="s">
        <v>43</v>
      </c>
      <c r="O373" s="366"/>
      <c r="P373" s="366"/>
      <c r="Q373" s="366"/>
      <c r="R373" s="366"/>
      <c r="S373" s="366"/>
      <c r="T373" s="367"/>
      <c r="U373" s="43" t="s">
        <v>42</v>
      </c>
      <c r="V373" s="44">
        <f>IFERROR(V371/H371,"0")+IFERROR(V372/H372,"0")</f>
        <v>0</v>
      </c>
      <c r="W373" s="44">
        <f>IFERROR(W371/H371,"0")+IFERROR(W372/H372,"0")</f>
        <v>0</v>
      </c>
      <c r="X373" s="44">
        <f>IFERROR(IF(X371="",0,X371),"0")+IFERROR(IF(X372="",0,X372),"0")</f>
        <v>0</v>
      </c>
      <c r="Y373" s="68"/>
      <c r="Z373" s="68"/>
    </row>
    <row r="374" spans="1:53" x14ac:dyDescent="0.2">
      <c r="A374" s="355"/>
      <c r="B374" s="355"/>
      <c r="C374" s="355"/>
      <c r="D374" s="355"/>
      <c r="E374" s="355"/>
      <c r="F374" s="355"/>
      <c r="G374" s="355"/>
      <c r="H374" s="355"/>
      <c r="I374" s="355"/>
      <c r="J374" s="355"/>
      <c r="K374" s="355"/>
      <c r="L374" s="355"/>
      <c r="M374" s="368"/>
      <c r="N374" s="365" t="s">
        <v>43</v>
      </c>
      <c r="O374" s="366"/>
      <c r="P374" s="366"/>
      <c r="Q374" s="366"/>
      <c r="R374" s="366"/>
      <c r="S374" s="366"/>
      <c r="T374" s="367"/>
      <c r="U374" s="43" t="s">
        <v>0</v>
      </c>
      <c r="V374" s="44">
        <f>IFERROR(SUM(V371:V372),"0")</f>
        <v>0</v>
      </c>
      <c r="W374" s="44">
        <f>IFERROR(SUM(W371:W372),"0")</f>
        <v>0</v>
      </c>
      <c r="X374" s="43"/>
      <c r="Y374" s="68"/>
      <c r="Z374" s="68"/>
    </row>
    <row r="375" spans="1:53" ht="14.25" customHeight="1" x14ac:dyDescent="0.25">
      <c r="A375" s="371" t="s">
        <v>76</v>
      </c>
      <c r="B375" s="371"/>
      <c r="C375" s="371"/>
      <c r="D375" s="371"/>
      <c r="E375" s="371"/>
      <c r="F375" s="371"/>
      <c r="G375" s="371"/>
      <c r="H375" s="371"/>
      <c r="I375" s="371"/>
      <c r="J375" s="371"/>
      <c r="K375" s="371"/>
      <c r="L375" s="371"/>
      <c r="M375" s="371"/>
      <c r="N375" s="371"/>
      <c r="O375" s="371"/>
      <c r="P375" s="371"/>
      <c r="Q375" s="371"/>
      <c r="R375" s="371"/>
      <c r="S375" s="371"/>
      <c r="T375" s="371"/>
      <c r="U375" s="371"/>
      <c r="V375" s="371"/>
      <c r="W375" s="371"/>
      <c r="X375" s="371"/>
      <c r="Y375" s="67"/>
      <c r="Z375" s="67"/>
    </row>
    <row r="376" spans="1:53" ht="27" customHeight="1" x14ac:dyDescent="0.25">
      <c r="A376" s="64" t="s">
        <v>516</v>
      </c>
      <c r="B376" s="64" t="s">
        <v>517</v>
      </c>
      <c r="C376" s="37">
        <v>4301031177</v>
      </c>
      <c r="D376" s="358">
        <v>4607091389753</v>
      </c>
      <c r="E376" s="358"/>
      <c r="F376" s="63">
        <v>0.7</v>
      </c>
      <c r="G376" s="38">
        <v>6</v>
      </c>
      <c r="H376" s="63">
        <v>4.2</v>
      </c>
      <c r="I376" s="63">
        <v>4.43</v>
      </c>
      <c r="J376" s="38">
        <v>156</v>
      </c>
      <c r="K376" s="38" t="s">
        <v>80</v>
      </c>
      <c r="L376" s="39" t="s">
        <v>79</v>
      </c>
      <c r="M376" s="38">
        <v>45</v>
      </c>
      <c r="N376" s="44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6" s="360"/>
      <c r="P376" s="360"/>
      <c r="Q376" s="360"/>
      <c r="R376" s="361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ref="W376:W388" si="17"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25">
      <c r="A377" s="64" t="s">
        <v>518</v>
      </c>
      <c r="B377" s="64" t="s">
        <v>519</v>
      </c>
      <c r="C377" s="37">
        <v>4301031174</v>
      </c>
      <c r="D377" s="358">
        <v>4607091389760</v>
      </c>
      <c r="E377" s="358"/>
      <c r="F377" s="63">
        <v>0.7</v>
      </c>
      <c r="G377" s="38">
        <v>6</v>
      </c>
      <c r="H377" s="63">
        <v>4.2</v>
      </c>
      <c r="I377" s="63">
        <v>4.43</v>
      </c>
      <c r="J377" s="38">
        <v>156</v>
      </c>
      <c r="K377" s="38" t="s">
        <v>80</v>
      </c>
      <c r="L377" s="39" t="s">
        <v>79</v>
      </c>
      <c r="M377" s="38">
        <v>45</v>
      </c>
      <c r="N377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7" s="360"/>
      <c r="P377" s="360"/>
      <c r="Q377" s="360"/>
      <c r="R377" s="361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7"/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25">
      <c r="A378" s="64" t="s">
        <v>520</v>
      </c>
      <c r="B378" s="64" t="s">
        <v>521</v>
      </c>
      <c r="C378" s="37">
        <v>4301031175</v>
      </c>
      <c r="D378" s="358">
        <v>4607091389746</v>
      </c>
      <c r="E378" s="358"/>
      <c r="F378" s="63">
        <v>0.7</v>
      </c>
      <c r="G378" s="38">
        <v>6</v>
      </c>
      <c r="H378" s="63">
        <v>4.2</v>
      </c>
      <c r="I378" s="63">
        <v>4.43</v>
      </c>
      <c r="J378" s="38">
        <v>156</v>
      </c>
      <c r="K378" s="38" t="s">
        <v>80</v>
      </c>
      <c r="L378" s="39" t="s">
        <v>79</v>
      </c>
      <c r="M378" s="38">
        <v>45</v>
      </c>
      <c r="N378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8" s="360"/>
      <c r="P378" s="360"/>
      <c r="Q378" s="360"/>
      <c r="R378" s="361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7"/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37.5" customHeight="1" x14ac:dyDescent="0.25">
      <c r="A379" s="64" t="s">
        <v>522</v>
      </c>
      <c r="B379" s="64" t="s">
        <v>523</v>
      </c>
      <c r="C379" s="37">
        <v>4301031236</v>
      </c>
      <c r="D379" s="358">
        <v>4680115882928</v>
      </c>
      <c r="E379" s="358"/>
      <c r="F379" s="63">
        <v>0.28000000000000003</v>
      </c>
      <c r="G379" s="38">
        <v>6</v>
      </c>
      <c r="H379" s="63">
        <v>1.68</v>
      </c>
      <c r="I379" s="63">
        <v>2.6</v>
      </c>
      <c r="J379" s="38">
        <v>156</v>
      </c>
      <c r="K379" s="38" t="s">
        <v>80</v>
      </c>
      <c r="L379" s="39" t="s">
        <v>79</v>
      </c>
      <c r="M379" s="38">
        <v>35</v>
      </c>
      <c r="N379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9" s="360"/>
      <c r="P379" s="360"/>
      <c r="Q379" s="360"/>
      <c r="R379" s="361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si="17"/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27" customHeight="1" x14ac:dyDescent="0.25">
      <c r="A380" s="64" t="s">
        <v>524</v>
      </c>
      <c r="B380" s="64" t="s">
        <v>525</v>
      </c>
      <c r="C380" s="37">
        <v>4301031257</v>
      </c>
      <c r="D380" s="358">
        <v>4680115883147</v>
      </c>
      <c r="E380" s="358"/>
      <c r="F380" s="63">
        <v>0.28000000000000003</v>
      </c>
      <c r="G380" s="38">
        <v>6</v>
      </c>
      <c r="H380" s="63">
        <v>1.68</v>
      </c>
      <c r="I380" s="63">
        <v>1.81</v>
      </c>
      <c r="J380" s="38">
        <v>234</v>
      </c>
      <c r="K380" s="38" t="s">
        <v>179</v>
      </c>
      <c r="L380" s="39" t="s">
        <v>79</v>
      </c>
      <c r="M380" s="38">
        <v>45</v>
      </c>
      <c r="N380" s="4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0" s="360"/>
      <c r="P380" s="360"/>
      <c r="Q380" s="360"/>
      <c r="R380" s="361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 t="shared" ref="X380:X388" si="18">IFERROR(IF(W380=0,"",ROUNDUP(W380/H380,0)*0.00502),"")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customHeight="1" x14ac:dyDescent="0.25">
      <c r="A381" s="64" t="s">
        <v>526</v>
      </c>
      <c r="B381" s="64" t="s">
        <v>527</v>
      </c>
      <c r="C381" s="37">
        <v>4301031178</v>
      </c>
      <c r="D381" s="358">
        <v>4607091384338</v>
      </c>
      <c r="E381" s="358"/>
      <c r="F381" s="63">
        <v>0.35</v>
      </c>
      <c r="G381" s="38">
        <v>6</v>
      </c>
      <c r="H381" s="63">
        <v>2.1</v>
      </c>
      <c r="I381" s="63">
        <v>2.23</v>
      </c>
      <c r="J381" s="38">
        <v>234</v>
      </c>
      <c r="K381" s="38" t="s">
        <v>179</v>
      </c>
      <c r="L381" s="39" t="s">
        <v>79</v>
      </c>
      <c r="M381" s="38">
        <v>45</v>
      </c>
      <c r="N381" s="4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1" s="360"/>
      <c r="P381" s="360"/>
      <c r="Q381" s="360"/>
      <c r="R381" s="361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7"/>
        <v>0</v>
      </c>
      <c r="X381" s="42" t="str">
        <f t="shared" si="18"/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37.5" customHeight="1" x14ac:dyDescent="0.25">
      <c r="A382" s="64" t="s">
        <v>528</v>
      </c>
      <c r="B382" s="64" t="s">
        <v>529</v>
      </c>
      <c r="C382" s="37">
        <v>4301031254</v>
      </c>
      <c r="D382" s="358">
        <v>4680115883154</v>
      </c>
      <c r="E382" s="358"/>
      <c r="F382" s="63">
        <v>0.28000000000000003</v>
      </c>
      <c r="G382" s="38">
        <v>6</v>
      </c>
      <c r="H382" s="63">
        <v>1.68</v>
      </c>
      <c r="I382" s="63">
        <v>1.81</v>
      </c>
      <c r="J382" s="38">
        <v>234</v>
      </c>
      <c r="K382" s="38" t="s">
        <v>179</v>
      </c>
      <c r="L382" s="39" t="s">
        <v>79</v>
      </c>
      <c r="M382" s="38">
        <v>45</v>
      </c>
      <c r="N382" s="4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2" s="360"/>
      <c r="P382" s="360"/>
      <c r="Q382" s="360"/>
      <c r="R382" s="361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 t="shared" si="18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ht="37.5" customHeight="1" x14ac:dyDescent="0.25">
      <c r="A383" s="64" t="s">
        <v>530</v>
      </c>
      <c r="B383" s="64" t="s">
        <v>531</v>
      </c>
      <c r="C383" s="37">
        <v>4301031171</v>
      </c>
      <c r="D383" s="358">
        <v>4607091389524</v>
      </c>
      <c r="E383" s="358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8" t="s">
        <v>179</v>
      </c>
      <c r="L383" s="39" t="s">
        <v>79</v>
      </c>
      <c r="M383" s="38">
        <v>45</v>
      </c>
      <c r="N383" s="4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3" s="360"/>
      <c r="P383" s="360"/>
      <c r="Q383" s="360"/>
      <c r="R383" s="361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 t="shared" si="18"/>
        <v/>
      </c>
      <c r="Y383" s="69" t="s">
        <v>48</v>
      </c>
      <c r="Z383" s="70" t="s">
        <v>48</v>
      </c>
      <c r="AD383" s="71"/>
      <c r="BA383" s="283" t="s">
        <v>66</v>
      </c>
    </row>
    <row r="384" spans="1:53" ht="27" customHeight="1" x14ac:dyDescent="0.25">
      <c r="A384" s="64" t="s">
        <v>532</v>
      </c>
      <c r="B384" s="64" t="s">
        <v>533</v>
      </c>
      <c r="C384" s="37">
        <v>4301031258</v>
      </c>
      <c r="D384" s="358">
        <v>4680115883161</v>
      </c>
      <c r="E384" s="358"/>
      <c r="F384" s="63">
        <v>0.28000000000000003</v>
      </c>
      <c r="G384" s="38">
        <v>6</v>
      </c>
      <c r="H384" s="63">
        <v>1.68</v>
      </c>
      <c r="I384" s="63">
        <v>1.81</v>
      </c>
      <c r="J384" s="38">
        <v>234</v>
      </c>
      <c r="K384" s="38" t="s">
        <v>179</v>
      </c>
      <c r="L384" s="39" t="s">
        <v>79</v>
      </c>
      <c r="M384" s="38">
        <v>45</v>
      </c>
      <c r="N384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4" s="360"/>
      <c r="P384" s="360"/>
      <c r="Q384" s="360"/>
      <c r="R384" s="361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 t="shared" si="18"/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25">
      <c r="A385" s="64" t="s">
        <v>534</v>
      </c>
      <c r="B385" s="64" t="s">
        <v>535</v>
      </c>
      <c r="C385" s="37">
        <v>4301031170</v>
      </c>
      <c r="D385" s="358">
        <v>4607091384345</v>
      </c>
      <c r="E385" s="358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179</v>
      </c>
      <c r="L385" s="39" t="s">
        <v>79</v>
      </c>
      <c r="M385" s="38">
        <v>45</v>
      </c>
      <c r="N385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5" s="360"/>
      <c r="P385" s="360"/>
      <c r="Q385" s="360"/>
      <c r="R385" s="361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 t="shared" si="18"/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ht="27" customHeight="1" x14ac:dyDescent="0.25">
      <c r="A386" s="64" t="s">
        <v>536</v>
      </c>
      <c r="B386" s="64" t="s">
        <v>537</v>
      </c>
      <c r="C386" s="37">
        <v>4301031256</v>
      </c>
      <c r="D386" s="358">
        <v>4680115883178</v>
      </c>
      <c r="E386" s="358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179</v>
      </c>
      <c r="L386" s="39" t="s">
        <v>79</v>
      </c>
      <c r="M386" s="38">
        <v>45</v>
      </c>
      <c r="N386" s="4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6" s="360"/>
      <c r="P386" s="360"/>
      <c r="Q386" s="360"/>
      <c r="R386" s="361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si="18"/>
        <v/>
      </c>
      <c r="Y386" s="69" t="s">
        <v>48</v>
      </c>
      <c r="Z386" s="70" t="s">
        <v>48</v>
      </c>
      <c r="AD386" s="71"/>
      <c r="BA386" s="286" t="s">
        <v>66</v>
      </c>
    </row>
    <row r="387" spans="1:53" ht="27" customHeight="1" x14ac:dyDescent="0.25">
      <c r="A387" s="64" t="s">
        <v>538</v>
      </c>
      <c r="B387" s="64" t="s">
        <v>539</v>
      </c>
      <c r="C387" s="37">
        <v>4301031172</v>
      </c>
      <c r="D387" s="358">
        <v>4607091389531</v>
      </c>
      <c r="E387" s="358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179</v>
      </c>
      <c r="L387" s="39" t="s">
        <v>79</v>
      </c>
      <c r="M387" s="38">
        <v>45</v>
      </c>
      <c r="N387" s="42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7" s="360"/>
      <c r="P387" s="360"/>
      <c r="Q387" s="360"/>
      <c r="R387" s="361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 t="shared" si="18"/>
        <v/>
      </c>
      <c r="Y387" s="69" t="s">
        <v>48</v>
      </c>
      <c r="Z387" s="70" t="s">
        <v>48</v>
      </c>
      <c r="AD387" s="71"/>
      <c r="BA387" s="287" t="s">
        <v>66</v>
      </c>
    </row>
    <row r="388" spans="1:53" ht="27" customHeight="1" x14ac:dyDescent="0.25">
      <c r="A388" s="64" t="s">
        <v>540</v>
      </c>
      <c r="B388" s="64" t="s">
        <v>541</v>
      </c>
      <c r="C388" s="37">
        <v>4301031255</v>
      </c>
      <c r="D388" s="358">
        <v>4680115883185</v>
      </c>
      <c r="E388" s="358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179</v>
      </c>
      <c r="L388" s="39" t="s">
        <v>79</v>
      </c>
      <c r="M388" s="38">
        <v>45</v>
      </c>
      <c r="N388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8" s="360"/>
      <c r="P388" s="360"/>
      <c r="Q388" s="360"/>
      <c r="R388" s="361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 t="shared" si="18"/>
        <v/>
      </c>
      <c r="Y388" s="69" t="s">
        <v>48</v>
      </c>
      <c r="Z388" s="70" t="s">
        <v>48</v>
      </c>
      <c r="AD388" s="71"/>
      <c r="BA388" s="288" t="s">
        <v>66</v>
      </c>
    </row>
    <row r="389" spans="1:53" x14ac:dyDescent="0.2">
      <c r="A389" s="355"/>
      <c r="B389" s="355"/>
      <c r="C389" s="355"/>
      <c r="D389" s="355"/>
      <c r="E389" s="355"/>
      <c r="F389" s="355"/>
      <c r="G389" s="355"/>
      <c r="H389" s="355"/>
      <c r="I389" s="355"/>
      <c r="J389" s="355"/>
      <c r="K389" s="355"/>
      <c r="L389" s="355"/>
      <c r="M389" s="368"/>
      <c r="N389" s="365" t="s">
        <v>43</v>
      </c>
      <c r="O389" s="366"/>
      <c r="P389" s="366"/>
      <c r="Q389" s="366"/>
      <c r="R389" s="366"/>
      <c r="S389" s="366"/>
      <c r="T389" s="367"/>
      <c r="U389" s="43" t="s">
        <v>42</v>
      </c>
      <c r="V389" s="44">
        <f>IFERROR(V376/H376,"0")+IFERROR(V377/H377,"0")+IFERROR(V378/H378,"0")+IFERROR(V379/H379,"0")+IFERROR(V380/H380,"0")+IFERROR(V381/H381,"0")+IFERROR(V382/H382,"0")+IFERROR(V383/H383,"0")+IFERROR(V384/H384,"0")+IFERROR(V385/H385,"0")+IFERROR(V386/H386,"0")+IFERROR(V387/H387,"0")+IFERROR(V388/H388,"0")</f>
        <v>0</v>
      </c>
      <c r="W389" s="44">
        <f>IFERROR(W376/H376,"0")+IFERROR(W377/H377,"0")+IFERROR(W378/H378,"0")+IFERROR(W379/H379,"0")+IFERROR(W380/H380,"0")+IFERROR(W381/H381,"0")+IFERROR(W382/H382,"0")+IFERROR(W383/H383,"0")+IFERROR(W384/H384,"0")+IFERROR(W385/H385,"0")+IFERROR(W386/H386,"0")+IFERROR(W387/H387,"0")+IFERROR(W388/H388,"0")</f>
        <v>0</v>
      </c>
      <c r="X389" s="44">
        <f>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</f>
        <v>0</v>
      </c>
      <c r="Y389" s="68"/>
      <c r="Z389" s="68"/>
    </row>
    <row r="390" spans="1:53" x14ac:dyDescent="0.2">
      <c r="A390" s="355"/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68"/>
      <c r="N390" s="365" t="s">
        <v>43</v>
      </c>
      <c r="O390" s="366"/>
      <c r="P390" s="366"/>
      <c r="Q390" s="366"/>
      <c r="R390" s="366"/>
      <c r="S390" s="366"/>
      <c r="T390" s="367"/>
      <c r="U390" s="43" t="s">
        <v>0</v>
      </c>
      <c r="V390" s="44">
        <f>IFERROR(SUM(V376:V388),"0")</f>
        <v>0</v>
      </c>
      <c r="W390" s="44">
        <f>IFERROR(SUM(W376:W388),"0")</f>
        <v>0</v>
      </c>
      <c r="X390" s="43"/>
      <c r="Y390" s="68"/>
      <c r="Z390" s="68"/>
    </row>
    <row r="391" spans="1:53" ht="14.25" customHeight="1" x14ac:dyDescent="0.25">
      <c r="A391" s="371" t="s">
        <v>81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371"/>
      <c r="Y391" s="67"/>
      <c r="Z391" s="67"/>
    </row>
    <row r="392" spans="1:53" ht="27" customHeight="1" x14ac:dyDescent="0.25">
      <c r="A392" s="64" t="s">
        <v>542</v>
      </c>
      <c r="B392" s="64" t="s">
        <v>543</v>
      </c>
      <c r="C392" s="37">
        <v>4301051258</v>
      </c>
      <c r="D392" s="358">
        <v>4607091389685</v>
      </c>
      <c r="E392" s="358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8" t="s">
        <v>115</v>
      </c>
      <c r="L392" s="39" t="s">
        <v>134</v>
      </c>
      <c r="M392" s="38">
        <v>45</v>
      </c>
      <c r="N392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2" s="360"/>
      <c r="P392" s="360"/>
      <c r="Q392" s="360"/>
      <c r="R392" s="361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IFERROR(IF(W392=0,"",ROUNDUP(W392/H392,0)*0.02175),"")</f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544</v>
      </c>
      <c r="B393" s="64" t="s">
        <v>545</v>
      </c>
      <c r="C393" s="37">
        <v>4301051431</v>
      </c>
      <c r="D393" s="358">
        <v>4607091389654</v>
      </c>
      <c r="E393" s="358"/>
      <c r="F393" s="63">
        <v>0.33</v>
      </c>
      <c r="G393" s="38">
        <v>6</v>
      </c>
      <c r="H393" s="63">
        <v>1.98</v>
      </c>
      <c r="I393" s="63">
        <v>2.258</v>
      </c>
      <c r="J393" s="38">
        <v>156</v>
      </c>
      <c r="K393" s="38" t="s">
        <v>80</v>
      </c>
      <c r="L393" s="39" t="s">
        <v>134</v>
      </c>
      <c r="M393" s="38">
        <v>45</v>
      </c>
      <c r="N393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3" s="360"/>
      <c r="P393" s="360"/>
      <c r="Q393" s="360"/>
      <c r="R393" s="361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27" customHeight="1" x14ac:dyDescent="0.25">
      <c r="A394" s="64" t="s">
        <v>546</v>
      </c>
      <c r="B394" s="64" t="s">
        <v>547</v>
      </c>
      <c r="C394" s="37">
        <v>4301051284</v>
      </c>
      <c r="D394" s="358">
        <v>4607091384352</v>
      </c>
      <c r="E394" s="358"/>
      <c r="F394" s="63">
        <v>0.6</v>
      </c>
      <c r="G394" s="38">
        <v>4</v>
      </c>
      <c r="H394" s="63">
        <v>2.4</v>
      </c>
      <c r="I394" s="63">
        <v>2.6459999999999999</v>
      </c>
      <c r="J394" s="38">
        <v>120</v>
      </c>
      <c r="K394" s="38" t="s">
        <v>80</v>
      </c>
      <c r="L394" s="39" t="s">
        <v>134</v>
      </c>
      <c r="M394" s="38">
        <v>45</v>
      </c>
      <c r="N394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4" s="360"/>
      <c r="P394" s="360"/>
      <c r="Q394" s="360"/>
      <c r="R394" s="361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IFERROR(IF(W394=0,"",ROUNDUP(W394/H394,0)*0.00937),"")</f>
        <v/>
      </c>
      <c r="Y394" s="69" t="s">
        <v>48</v>
      </c>
      <c r="Z394" s="70" t="s">
        <v>48</v>
      </c>
      <c r="AD394" s="71"/>
      <c r="BA394" s="291" t="s">
        <v>66</v>
      </c>
    </row>
    <row r="395" spans="1:53" ht="27" customHeight="1" x14ac:dyDescent="0.25">
      <c r="A395" s="64" t="s">
        <v>548</v>
      </c>
      <c r="B395" s="64" t="s">
        <v>549</v>
      </c>
      <c r="C395" s="37">
        <v>4301051257</v>
      </c>
      <c r="D395" s="358">
        <v>4607091389661</v>
      </c>
      <c r="E395" s="358"/>
      <c r="F395" s="63">
        <v>0.55000000000000004</v>
      </c>
      <c r="G395" s="38">
        <v>4</v>
      </c>
      <c r="H395" s="63">
        <v>2.2000000000000002</v>
      </c>
      <c r="I395" s="63">
        <v>2.492</v>
      </c>
      <c r="J395" s="38">
        <v>120</v>
      </c>
      <c r="K395" s="38" t="s">
        <v>80</v>
      </c>
      <c r="L395" s="39" t="s">
        <v>134</v>
      </c>
      <c r="M395" s="38">
        <v>45</v>
      </c>
      <c r="N395" s="42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5" s="360"/>
      <c r="P395" s="360"/>
      <c r="Q395" s="360"/>
      <c r="R395" s="361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92" t="s">
        <v>66</v>
      </c>
    </row>
    <row r="396" spans="1:53" x14ac:dyDescent="0.2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368"/>
      <c r="N396" s="365" t="s">
        <v>43</v>
      </c>
      <c r="O396" s="366"/>
      <c r="P396" s="366"/>
      <c r="Q396" s="366"/>
      <c r="R396" s="366"/>
      <c r="S396" s="366"/>
      <c r="T396" s="367"/>
      <c r="U396" s="43" t="s">
        <v>42</v>
      </c>
      <c r="V396" s="44">
        <f>IFERROR(V392/H392,"0")+IFERROR(V393/H393,"0")+IFERROR(V394/H394,"0")+IFERROR(V395/H395,"0")</f>
        <v>0</v>
      </c>
      <c r="W396" s="44">
        <f>IFERROR(W392/H392,"0")+IFERROR(W393/H393,"0")+IFERROR(W394/H394,"0")+IFERROR(W395/H395,"0")</f>
        <v>0</v>
      </c>
      <c r="X396" s="44">
        <f>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355"/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68"/>
      <c r="N397" s="365" t="s">
        <v>43</v>
      </c>
      <c r="O397" s="366"/>
      <c r="P397" s="366"/>
      <c r="Q397" s="366"/>
      <c r="R397" s="366"/>
      <c r="S397" s="366"/>
      <c r="T397" s="367"/>
      <c r="U397" s="43" t="s">
        <v>0</v>
      </c>
      <c r="V397" s="44">
        <f>IFERROR(SUM(V392:V395),"0")</f>
        <v>0</v>
      </c>
      <c r="W397" s="44">
        <f>IFERROR(SUM(W392:W395),"0")</f>
        <v>0</v>
      </c>
      <c r="X397" s="43"/>
      <c r="Y397" s="68"/>
      <c r="Z397" s="68"/>
    </row>
    <row r="398" spans="1:53" ht="14.25" customHeight="1" x14ac:dyDescent="0.25">
      <c r="A398" s="371" t="s">
        <v>217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67"/>
      <c r="Z398" s="67"/>
    </row>
    <row r="399" spans="1:53" ht="27" customHeight="1" x14ac:dyDescent="0.25">
      <c r="A399" s="64" t="s">
        <v>550</v>
      </c>
      <c r="B399" s="64" t="s">
        <v>551</v>
      </c>
      <c r="C399" s="37">
        <v>4301060352</v>
      </c>
      <c r="D399" s="358">
        <v>4680115881648</v>
      </c>
      <c r="E399" s="358"/>
      <c r="F399" s="63">
        <v>1</v>
      </c>
      <c r="G399" s="38">
        <v>4</v>
      </c>
      <c r="H399" s="63">
        <v>4</v>
      </c>
      <c r="I399" s="63">
        <v>4.4039999999999999</v>
      </c>
      <c r="J399" s="38">
        <v>104</v>
      </c>
      <c r="K399" s="38" t="s">
        <v>115</v>
      </c>
      <c r="L399" s="39" t="s">
        <v>79</v>
      </c>
      <c r="M399" s="38">
        <v>35</v>
      </c>
      <c r="N399" s="42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9" s="360"/>
      <c r="P399" s="360"/>
      <c r="Q399" s="360"/>
      <c r="R399" s="361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93" t="s">
        <v>66</v>
      </c>
    </row>
    <row r="400" spans="1:53" x14ac:dyDescent="0.2">
      <c r="A400" s="355"/>
      <c r="B400" s="355"/>
      <c r="C400" s="355"/>
      <c r="D400" s="355"/>
      <c r="E400" s="355"/>
      <c r="F400" s="355"/>
      <c r="G400" s="355"/>
      <c r="H400" s="355"/>
      <c r="I400" s="355"/>
      <c r="J400" s="355"/>
      <c r="K400" s="355"/>
      <c r="L400" s="355"/>
      <c r="M400" s="368"/>
      <c r="N400" s="365" t="s">
        <v>43</v>
      </c>
      <c r="O400" s="366"/>
      <c r="P400" s="366"/>
      <c r="Q400" s="366"/>
      <c r="R400" s="366"/>
      <c r="S400" s="366"/>
      <c r="T400" s="367"/>
      <c r="U400" s="43" t="s">
        <v>42</v>
      </c>
      <c r="V400" s="44">
        <f>IFERROR(V399/H399,"0")</f>
        <v>0</v>
      </c>
      <c r="W400" s="44">
        <f>IFERROR(W399/H399,"0")</f>
        <v>0</v>
      </c>
      <c r="X400" s="44">
        <f>IFERROR(IF(X399="",0,X399),"0")</f>
        <v>0</v>
      </c>
      <c r="Y400" s="68"/>
      <c r="Z400" s="68"/>
    </row>
    <row r="401" spans="1:53" x14ac:dyDescent="0.2">
      <c r="A401" s="355"/>
      <c r="B401" s="355"/>
      <c r="C401" s="355"/>
      <c r="D401" s="355"/>
      <c r="E401" s="355"/>
      <c r="F401" s="355"/>
      <c r="G401" s="355"/>
      <c r="H401" s="355"/>
      <c r="I401" s="355"/>
      <c r="J401" s="355"/>
      <c r="K401" s="355"/>
      <c r="L401" s="355"/>
      <c r="M401" s="368"/>
      <c r="N401" s="365" t="s">
        <v>43</v>
      </c>
      <c r="O401" s="366"/>
      <c r="P401" s="366"/>
      <c r="Q401" s="366"/>
      <c r="R401" s="366"/>
      <c r="S401" s="366"/>
      <c r="T401" s="367"/>
      <c r="U401" s="43" t="s">
        <v>0</v>
      </c>
      <c r="V401" s="44">
        <f>IFERROR(SUM(V399:V399),"0")</f>
        <v>0</v>
      </c>
      <c r="W401" s="44">
        <f>IFERROR(SUM(W399:W399),"0")</f>
        <v>0</v>
      </c>
      <c r="X401" s="43"/>
      <c r="Y401" s="68"/>
      <c r="Z401" s="68"/>
    </row>
    <row r="402" spans="1:53" ht="14.25" customHeight="1" x14ac:dyDescent="0.25">
      <c r="A402" s="371" t="s">
        <v>97</v>
      </c>
      <c r="B402" s="371"/>
      <c r="C402" s="371"/>
      <c r="D402" s="371"/>
      <c r="E402" s="371"/>
      <c r="F402" s="371"/>
      <c r="G402" s="371"/>
      <c r="H402" s="371"/>
      <c r="I402" s="371"/>
      <c r="J402" s="371"/>
      <c r="K402" s="371"/>
      <c r="L402" s="371"/>
      <c r="M402" s="371"/>
      <c r="N402" s="371"/>
      <c r="O402" s="371"/>
      <c r="P402" s="371"/>
      <c r="Q402" s="371"/>
      <c r="R402" s="371"/>
      <c r="S402" s="371"/>
      <c r="T402" s="371"/>
      <c r="U402" s="371"/>
      <c r="V402" s="371"/>
      <c r="W402" s="371"/>
      <c r="X402" s="371"/>
      <c r="Y402" s="67"/>
      <c r="Z402" s="67"/>
    </row>
    <row r="403" spans="1:53" ht="27" customHeight="1" x14ac:dyDescent="0.25">
      <c r="A403" s="64" t="s">
        <v>552</v>
      </c>
      <c r="B403" s="64" t="s">
        <v>553</v>
      </c>
      <c r="C403" s="37">
        <v>4301032046</v>
      </c>
      <c r="D403" s="358">
        <v>4680115884359</v>
      </c>
      <c r="E403" s="358"/>
      <c r="F403" s="63">
        <v>0.06</v>
      </c>
      <c r="G403" s="38">
        <v>20</v>
      </c>
      <c r="H403" s="63">
        <v>1.2</v>
      </c>
      <c r="I403" s="63">
        <v>1.8</v>
      </c>
      <c r="J403" s="38">
        <v>200</v>
      </c>
      <c r="K403" s="38" t="s">
        <v>555</v>
      </c>
      <c r="L403" s="39" t="s">
        <v>554</v>
      </c>
      <c r="M403" s="38">
        <v>60</v>
      </c>
      <c r="N403" s="42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3" s="360"/>
      <c r="P403" s="360"/>
      <c r="Q403" s="360"/>
      <c r="R403" s="361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94" t="s">
        <v>66</v>
      </c>
    </row>
    <row r="404" spans="1:53" ht="27" customHeight="1" x14ac:dyDescent="0.25">
      <c r="A404" s="64" t="s">
        <v>556</v>
      </c>
      <c r="B404" s="64" t="s">
        <v>557</v>
      </c>
      <c r="C404" s="37">
        <v>4301032045</v>
      </c>
      <c r="D404" s="358">
        <v>4680115884335</v>
      </c>
      <c r="E404" s="358"/>
      <c r="F404" s="63">
        <v>0.06</v>
      </c>
      <c r="G404" s="38">
        <v>20</v>
      </c>
      <c r="H404" s="63">
        <v>1.2</v>
      </c>
      <c r="I404" s="63">
        <v>1.8</v>
      </c>
      <c r="J404" s="38">
        <v>200</v>
      </c>
      <c r="K404" s="38" t="s">
        <v>555</v>
      </c>
      <c r="L404" s="39" t="s">
        <v>554</v>
      </c>
      <c r="M404" s="38">
        <v>60</v>
      </c>
      <c r="N404" s="4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4" s="360"/>
      <c r="P404" s="360"/>
      <c r="Q404" s="360"/>
      <c r="R404" s="361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ht="27" customHeight="1" x14ac:dyDescent="0.25">
      <c r="A405" s="64" t="s">
        <v>558</v>
      </c>
      <c r="B405" s="64" t="s">
        <v>559</v>
      </c>
      <c r="C405" s="37">
        <v>4301032047</v>
      </c>
      <c r="D405" s="358">
        <v>4680115884342</v>
      </c>
      <c r="E405" s="358"/>
      <c r="F405" s="63">
        <v>0.06</v>
      </c>
      <c r="G405" s="38">
        <v>20</v>
      </c>
      <c r="H405" s="63">
        <v>1.2</v>
      </c>
      <c r="I405" s="63">
        <v>1.8</v>
      </c>
      <c r="J405" s="38">
        <v>200</v>
      </c>
      <c r="K405" s="38" t="s">
        <v>555</v>
      </c>
      <c r="L405" s="39" t="s">
        <v>554</v>
      </c>
      <c r="M405" s="38">
        <v>60</v>
      </c>
      <c r="N405" s="42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5" s="360"/>
      <c r="P405" s="360"/>
      <c r="Q405" s="360"/>
      <c r="R405" s="361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IFERROR(IF(W405=0,"",ROUNDUP(W405/H405,0)*0.00627),"")</f>
        <v/>
      </c>
      <c r="Y405" s="69" t="s">
        <v>48</v>
      </c>
      <c r="Z405" s="70" t="s">
        <v>48</v>
      </c>
      <c r="AD405" s="71"/>
      <c r="BA405" s="296" t="s">
        <v>66</v>
      </c>
    </row>
    <row r="406" spans="1:53" ht="27" customHeight="1" x14ac:dyDescent="0.25">
      <c r="A406" s="64" t="s">
        <v>560</v>
      </c>
      <c r="B406" s="64" t="s">
        <v>561</v>
      </c>
      <c r="C406" s="37">
        <v>4301170011</v>
      </c>
      <c r="D406" s="358">
        <v>4680115884113</v>
      </c>
      <c r="E406" s="358"/>
      <c r="F406" s="63">
        <v>0.11</v>
      </c>
      <c r="G406" s="38">
        <v>12</v>
      </c>
      <c r="H406" s="63">
        <v>1.32</v>
      </c>
      <c r="I406" s="63">
        <v>1.88</v>
      </c>
      <c r="J406" s="38">
        <v>200</v>
      </c>
      <c r="K406" s="38" t="s">
        <v>555</v>
      </c>
      <c r="L406" s="39" t="s">
        <v>554</v>
      </c>
      <c r="M406" s="38">
        <v>150</v>
      </c>
      <c r="N406" s="4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6" s="360"/>
      <c r="P406" s="360"/>
      <c r="Q406" s="360"/>
      <c r="R406" s="361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7" t="s">
        <v>66</v>
      </c>
    </row>
    <row r="407" spans="1:53" x14ac:dyDescent="0.2">
      <c r="A407" s="355"/>
      <c r="B407" s="355"/>
      <c r="C407" s="355"/>
      <c r="D407" s="355"/>
      <c r="E407" s="355"/>
      <c r="F407" s="355"/>
      <c r="G407" s="355"/>
      <c r="H407" s="355"/>
      <c r="I407" s="355"/>
      <c r="J407" s="355"/>
      <c r="K407" s="355"/>
      <c r="L407" s="355"/>
      <c r="M407" s="368"/>
      <c r="N407" s="365" t="s">
        <v>43</v>
      </c>
      <c r="O407" s="366"/>
      <c r="P407" s="366"/>
      <c r="Q407" s="366"/>
      <c r="R407" s="366"/>
      <c r="S407" s="366"/>
      <c r="T407" s="367"/>
      <c r="U407" s="43" t="s">
        <v>42</v>
      </c>
      <c r="V407" s="44">
        <f>IFERROR(V403/H403,"0")+IFERROR(V404/H404,"0")+IFERROR(V405/H405,"0")+IFERROR(V406/H406,"0")</f>
        <v>0</v>
      </c>
      <c r="W407" s="44">
        <f>IFERROR(W403/H403,"0")+IFERROR(W404/H404,"0")+IFERROR(W405/H405,"0")+IFERROR(W406/H406,"0")</f>
        <v>0</v>
      </c>
      <c r="X407" s="44">
        <f>IFERROR(IF(X403="",0,X403),"0")+IFERROR(IF(X404="",0,X404),"0")+IFERROR(IF(X405="",0,X405),"0")+IFERROR(IF(X406="",0,X406),"0")</f>
        <v>0</v>
      </c>
      <c r="Y407" s="68"/>
      <c r="Z407" s="68"/>
    </row>
    <row r="408" spans="1:53" x14ac:dyDescent="0.2">
      <c r="A408" s="355"/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68"/>
      <c r="N408" s="365" t="s">
        <v>43</v>
      </c>
      <c r="O408" s="366"/>
      <c r="P408" s="366"/>
      <c r="Q408" s="366"/>
      <c r="R408" s="366"/>
      <c r="S408" s="366"/>
      <c r="T408" s="367"/>
      <c r="U408" s="43" t="s">
        <v>0</v>
      </c>
      <c r="V408" s="44">
        <f>IFERROR(SUM(V403:V406),"0")</f>
        <v>0</v>
      </c>
      <c r="W408" s="44">
        <f>IFERROR(SUM(W403:W406),"0")</f>
        <v>0</v>
      </c>
      <c r="X408" s="43"/>
      <c r="Y408" s="68"/>
      <c r="Z408" s="68"/>
    </row>
    <row r="409" spans="1:53" ht="16.5" customHeight="1" x14ac:dyDescent="0.25">
      <c r="A409" s="380" t="s">
        <v>562</v>
      </c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0"/>
      <c r="O409" s="380"/>
      <c r="P409" s="380"/>
      <c r="Q409" s="380"/>
      <c r="R409" s="380"/>
      <c r="S409" s="380"/>
      <c r="T409" s="380"/>
      <c r="U409" s="380"/>
      <c r="V409" s="380"/>
      <c r="W409" s="380"/>
      <c r="X409" s="380"/>
      <c r="Y409" s="66"/>
      <c r="Z409" s="66"/>
    </row>
    <row r="410" spans="1:53" ht="14.25" customHeight="1" x14ac:dyDescent="0.25">
      <c r="A410" s="371" t="s">
        <v>111</v>
      </c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371"/>
      <c r="W410" s="371"/>
      <c r="X410" s="371"/>
      <c r="Y410" s="67"/>
      <c r="Z410" s="67"/>
    </row>
    <row r="411" spans="1:53" ht="27" customHeight="1" x14ac:dyDescent="0.25">
      <c r="A411" s="64" t="s">
        <v>563</v>
      </c>
      <c r="B411" s="64" t="s">
        <v>564</v>
      </c>
      <c r="C411" s="37">
        <v>4301020196</v>
      </c>
      <c r="D411" s="358">
        <v>4607091389388</v>
      </c>
      <c r="E411" s="358"/>
      <c r="F411" s="63">
        <v>1.3</v>
      </c>
      <c r="G411" s="38">
        <v>4</v>
      </c>
      <c r="H411" s="63">
        <v>5.2</v>
      </c>
      <c r="I411" s="63">
        <v>5.6079999999999997</v>
      </c>
      <c r="J411" s="38">
        <v>104</v>
      </c>
      <c r="K411" s="38" t="s">
        <v>115</v>
      </c>
      <c r="L411" s="39" t="s">
        <v>134</v>
      </c>
      <c r="M411" s="38">
        <v>35</v>
      </c>
      <c r="N411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1" s="360"/>
      <c r="P411" s="360"/>
      <c r="Q411" s="360"/>
      <c r="R411" s="361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8" t="s">
        <v>66</v>
      </c>
    </row>
    <row r="412" spans="1:53" ht="27" customHeight="1" x14ac:dyDescent="0.25">
      <c r="A412" s="64" t="s">
        <v>565</v>
      </c>
      <c r="B412" s="64" t="s">
        <v>566</v>
      </c>
      <c r="C412" s="37">
        <v>4301020185</v>
      </c>
      <c r="D412" s="358">
        <v>4607091389364</v>
      </c>
      <c r="E412" s="358"/>
      <c r="F412" s="63">
        <v>0.42</v>
      </c>
      <c r="G412" s="38">
        <v>6</v>
      </c>
      <c r="H412" s="63">
        <v>2.52</v>
      </c>
      <c r="I412" s="63">
        <v>2.75</v>
      </c>
      <c r="J412" s="38">
        <v>156</v>
      </c>
      <c r="K412" s="38" t="s">
        <v>80</v>
      </c>
      <c r="L412" s="39" t="s">
        <v>134</v>
      </c>
      <c r="M412" s="38">
        <v>35</v>
      </c>
      <c r="N412" s="41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2" s="360"/>
      <c r="P412" s="360"/>
      <c r="Q412" s="360"/>
      <c r="R412" s="361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IFERROR(IF(W412=0,"",ROUNDUP(W412/H412,0)*0.00753),"")</f>
        <v/>
      </c>
      <c r="Y412" s="69" t="s">
        <v>48</v>
      </c>
      <c r="Z412" s="70" t="s">
        <v>48</v>
      </c>
      <c r="AD412" s="71"/>
      <c r="BA412" s="299" t="s">
        <v>66</v>
      </c>
    </row>
    <row r="413" spans="1:53" x14ac:dyDescent="0.2">
      <c r="A413" s="355"/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68"/>
      <c r="N413" s="365" t="s">
        <v>43</v>
      </c>
      <c r="O413" s="366"/>
      <c r="P413" s="366"/>
      <c r="Q413" s="366"/>
      <c r="R413" s="366"/>
      <c r="S413" s="366"/>
      <c r="T413" s="367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55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68"/>
      <c r="N414" s="365" t="s">
        <v>43</v>
      </c>
      <c r="O414" s="366"/>
      <c r="P414" s="366"/>
      <c r="Q414" s="366"/>
      <c r="R414" s="366"/>
      <c r="S414" s="366"/>
      <c r="T414" s="367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71" t="s">
        <v>76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371"/>
      <c r="Y415" s="67"/>
      <c r="Z415" s="67"/>
    </row>
    <row r="416" spans="1:53" ht="27" customHeight="1" x14ac:dyDescent="0.25">
      <c r="A416" s="64" t="s">
        <v>567</v>
      </c>
      <c r="B416" s="64" t="s">
        <v>568</v>
      </c>
      <c r="C416" s="37">
        <v>4301031212</v>
      </c>
      <c r="D416" s="358">
        <v>4607091389739</v>
      </c>
      <c r="E416" s="358"/>
      <c r="F416" s="63">
        <v>0.7</v>
      </c>
      <c r="G416" s="38">
        <v>6</v>
      </c>
      <c r="H416" s="63">
        <v>4.2</v>
      </c>
      <c r="I416" s="63">
        <v>4.43</v>
      </c>
      <c r="J416" s="38">
        <v>156</v>
      </c>
      <c r="K416" s="38" t="s">
        <v>80</v>
      </c>
      <c r="L416" s="39" t="s">
        <v>114</v>
      </c>
      <c r="M416" s="38">
        <v>45</v>
      </c>
      <c r="N416" s="4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6" s="360"/>
      <c r="P416" s="360"/>
      <c r="Q416" s="360"/>
      <c r="R416" s="361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2" si="19">IFERROR(IF(V416="",0,CEILING((V416/$H416),1)*$H416),"")</f>
        <v>0</v>
      </c>
      <c r="X416" s="42" t="str">
        <f>IFERROR(IF(W416=0,"",ROUNDUP(W416/H416,0)*0.00753),"")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customHeight="1" x14ac:dyDescent="0.25">
      <c r="A417" s="64" t="s">
        <v>569</v>
      </c>
      <c r="B417" s="64" t="s">
        <v>570</v>
      </c>
      <c r="C417" s="37">
        <v>4301031247</v>
      </c>
      <c r="D417" s="358">
        <v>4680115883048</v>
      </c>
      <c r="E417" s="358"/>
      <c r="F417" s="63">
        <v>1</v>
      </c>
      <c r="G417" s="38">
        <v>4</v>
      </c>
      <c r="H417" s="63">
        <v>4</v>
      </c>
      <c r="I417" s="63">
        <v>4.21</v>
      </c>
      <c r="J417" s="38">
        <v>120</v>
      </c>
      <c r="K417" s="38" t="s">
        <v>80</v>
      </c>
      <c r="L417" s="39" t="s">
        <v>79</v>
      </c>
      <c r="M417" s="38">
        <v>40</v>
      </c>
      <c r="N417" s="41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7" s="360"/>
      <c r="P417" s="360"/>
      <c r="Q417" s="360"/>
      <c r="R417" s="361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customHeight="1" x14ac:dyDescent="0.25">
      <c r="A418" s="64" t="s">
        <v>571</v>
      </c>
      <c r="B418" s="64" t="s">
        <v>572</v>
      </c>
      <c r="C418" s="37">
        <v>4301031176</v>
      </c>
      <c r="D418" s="358">
        <v>4607091389425</v>
      </c>
      <c r="E418" s="358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179</v>
      </c>
      <c r="L418" s="39" t="s">
        <v>79</v>
      </c>
      <c r="M418" s="38">
        <v>45</v>
      </c>
      <c r="N418" s="4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8" s="360"/>
      <c r="P418" s="360"/>
      <c r="Q418" s="360"/>
      <c r="R418" s="361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IFERROR(IF(W418=0,"",ROUNDUP(W418/H418,0)*0.00502),"")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customHeight="1" x14ac:dyDescent="0.25">
      <c r="A419" s="64" t="s">
        <v>573</v>
      </c>
      <c r="B419" s="64" t="s">
        <v>574</v>
      </c>
      <c r="C419" s="37">
        <v>4301031215</v>
      </c>
      <c r="D419" s="358">
        <v>4680115882911</v>
      </c>
      <c r="E419" s="358"/>
      <c r="F419" s="63">
        <v>0.4</v>
      </c>
      <c r="G419" s="38">
        <v>6</v>
      </c>
      <c r="H419" s="63">
        <v>2.4</v>
      </c>
      <c r="I419" s="63">
        <v>2.5299999999999998</v>
      </c>
      <c r="J419" s="38">
        <v>234</v>
      </c>
      <c r="K419" s="38" t="s">
        <v>179</v>
      </c>
      <c r="L419" s="39" t="s">
        <v>79</v>
      </c>
      <c r="M419" s="38">
        <v>40</v>
      </c>
      <c r="N419" s="41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9" s="360"/>
      <c r="P419" s="360"/>
      <c r="Q419" s="360"/>
      <c r="R419" s="361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t="27" customHeight="1" x14ac:dyDescent="0.25">
      <c r="A420" s="64" t="s">
        <v>575</v>
      </c>
      <c r="B420" s="64" t="s">
        <v>576</v>
      </c>
      <c r="C420" s="37">
        <v>4301031167</v>
      </c>
      <c r="D420" s="358">
        <v>4680115880771</v>
      </c>
      <c r="E420" s="358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179</v>
      </c>
      <c r="L420" s="39" t="s">
        <v>79</v>
      </c>
      <c r="M420" s="38">
        <v>45</v>
      </c>
      <c r="N420" s="4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0" s="360"/>
      <c r="P420" s="360"/>
      <c r="Q420" s="360"/>
      <c r="R420" s="361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IFERROR(IF(W420=0,"",ROUNDUP(W420/H420,0)*0.00502),"")</f>
        <v/>
      </c>
      <c r="Y420" s="69" t="s">
        <v>48</v>
      </c>
      <c r="Z420" s="70" t="s">
        <v>48</v>
      </c>
      <c r="AD420" s="71"/>
      <c r="BA420" s="304" t="s">
        <v>66</v>
      </c>
    </row>
    <row r="421" spans="1:53" ht="27" customHeight="1" x14ac:dyDescent="0.25">
      <c r="A421" s="64" t="s">
        <v>577</v>
      </c>
      <c r="B421" s="64" t="s">
        <v>578</v>
      </c>
      <c r="C421" s="37">
        <v>4301031173</v>
      </c>
      <c r="D421" s="358">
        <v>4607091389500</v>
      </c>
      <c r="E421" s="358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179</v>
      </c>
      <c r="L421" s="39" t="s">
        <v>79</v>
      </c>
      <c r="M421" s="38">
        <v>45</v>
      </c>
      <c r="N421" s="4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1" s="360"/>
      <c r="P421" s="360"/>
      <c r="Q421" s="360"/>
      <c r="R421" s="361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5" t="s">
        <v>66</v>
      </c>
    </row>
    <row r="422" spans="1:53" ht="27" customHeight="1" x14ac:dyDescent="0.25">
      <c r="A422" s="64" t="s">
        <v>579</v>
      </c>
      <c r="B422" s="64" t="s">
        <v>580</v>
      </c>
      <c r="C422" s="37">
        <v>4301031103</v>
      </c>
      <c r="D422" s="358">
        <v>4680115881983</v>
      </c>
      <c r="E422" s="358"/>
      <c r="F422" s="63">
        <v>0.28000000000000003</v>
      </c>
      <c r="G422" s="38">
        <v>4</v>
      </c>
      <c r="H422" s="63">
        <v>1.1200000000000001</v>
      </c>
      <c r="I422" s="63">
        <v>1.252</v>
      </c>
      <c r="J422" s="38">
        <v>234</v>
      </c>
      <c r="K422" s="38" t="s">
        <v>179</v>
      </c>
      <c r="L422" s="39" t="s">
        <v>79</v>
      </c>
      <c r="M422" s="38">
        <v>40</v>
      </c>
      <c r="N422" s="4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2" s="360"/>
      <c r="P422" s="360"/>
      <c r="Q422" s="360"/>
      <c r="R422" s="361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6" t="s">
        <v>66</v>
      </c>
    </row>
    <row r="423" spans="1:53" x14ac:dyDescent="0.2">
      <c r="A423" s="355"/>
      <c r="B423" s="355"/>
      <c r="C423" s="355"/>
      <c r="D423" s="355"/>
      <c r="E423" s="355"/>
      <c r="F423" s="355"/>
      <c r="G423" s="355"/>
      <c r="H423" s="355"/>
      <c r="I423" s="355"/>
      <c r="J423" s="355"/>
      <c r="K423" s="355"/>
      <c r="L423" s="355"/>
      <c r="M423" s="368"/>
      <c r="N423" s="365" t="s">
        <v>43</v>
      </c>
      <c r="O423" s="366"/>
      <c r="P423" s="366"/>
      <c r="Q423" s="366"/>
      <c r="R423" s="366"/>
      <c r="S423" s="366"/>
      <c r="T423" s="367"/>
      <c r="U423" s="43" t="s">
        <v>42</v>
      </c>
      <c r="V423" s="44">
        <f>IFERROR(V416/H416,"0")+IFERROR(V417/H417,"0")+IFERROR(V418/H418,"0")+IFERROR(V419/H419,"0")+IFERROR(V420/H420,"0")+IFERROR(V421/H421,"0")+IFERROR(V422/H422,"0")</f>
        <v>0</v>
      </c>
      <c r="W423" s="44">
        <f>IFERROR(W416/H416,"0")+IFERROR(W417/H417,"0")+IFERROR(W418/H418,"0")+IFERROR(W419/H419,"0")+IFERROR(W420/H420,"0")+IFERROR(W421/H421,"0")+IFERROR(W422/H422,"0")</f>
        <v>0</v>
      </c>
      <c r="X423" s="44">
        <f>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55"/>
      <c r="B424" s="355"/>
      <c r="C424" s="355"/>
      <c r="D424" s="355"/>
      <c r="E424" s="355"/>
      <c r="F424" s="355"/>
      <c r="G424" s="355"/>
      <c r="H424" s="355"/>
      <c r="I424" s="355"/>
      <c r="J424" s="355"/>
      <c r="K424" s="355"/>
      <c r="L424" s="355"/>
      <c r="M424" s="368"/>
      <c r="N424" s="365" t="s">
        <v>43</v>
      </c>
      <c r="O424" s="366"/>
      <c r="P424" s="366"/>
      <c r="Q424" s="366"/>
      <c r="R424" s="366"/>
      <c r="S424" s="366"/>
      <c r="T424" s="367"/>
      <c r="U424" s="43" t="s">
        <v>0</v>
      </c>
      <c r="V424" s="44">
        <f>IFERROR(SUM(V416:V422),"0")</f>
        <v>0</v>
      </c>
      <c r="W424" s="44">
        <f>IFERROR(SUM(W416:W422),"0")</f>
        <v>0</v>
      </c>
      <c r="X424" s="43"/>
      <c r="Y424" s="68"/>
      <c r="Z424" s="68"/>
    </row>
    <row r="425" spans="1:53" ht="14.25" customHeight="1" x14ac:dyDescent="0.25">
      <c r="A425" s="371" t="s">
        <v>106</v>
      </c>
      <c r="B425" s="371"/>
      <c r="C425" s="371"/>
      <c r="D425" s="371"/>
      <c r="E425" s="371"/>
      <c r="F425" s="371"/>
      <c r="G425" s="371"/>
      <c r="H425" s="371"/>
      <c r="I425" s="371"/>
      <c r="J425" s="371"/>
      <c r="K425" s="371"/>
      <c r="L425" s="371"/>
      <c r="M425" s="371"/>
      <c r="N425" s="371"/>
      <c r="O425" s="371"/>
      <c r="P425" s="371"/>
      <c r="Q425" s="371"/>
      <c r="R425" s="371"/>
      <c r="S425" s="371"/>
      <c r="T425" s="371"/>
      <c r="U425" s="371"/>
      <c r="V425" s="371"/>
      <c r="W425" s="371"/>
      <c r="X425" s="371"/>
      <c r="Y425" s="67"/>
      <c r="Z425" s="67"/>
    </row>
    <row r="426" spans="1:53" ht="27" customHeight="1" x14ac:dyDescent="0.25">
      <c r="A426" s="64" t="s">
        <v>581</v>
      </c>
      <c r="B426" s="64" t="s">
        <v>582</v>
      </c>
      <c r="C426" s="37">
        <v>4301170010</v>
      </c>
      <c r="D426" s="358">
        <v>4680115884090</v>
      </c>
      <c r="E426" s="358"/>
      <c r="F426" s="63">
        <v>0.11</v>
      </c>
      <c r="G426" s="38">
        <v>12</v>
      </c>
      <c r="H426" s="63">
        <v>1.32</v>
      </c>
      <c r="I426" s="63">
        <v>1.88</v>
      </c>
      <c r="J426" s="38">
        <v>200</v>
      </c>
      <c r="K426" s="38" t="s">
        <v>555</v>
      </c>
      <c r="L426" s="39" t="s">
        <v>554</v>
      </c>
      <c r="M426" s="38">
        <v>150</v>
      </c>
      <c r="N42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6" s="360"/>
      <c r="P426" s="360"/>
      <c r="Q426" s="360"/>
      <c r="R426" s="361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IFERROR(IF(W426=0,"",ROUNDUP(W426/H426,0)*0.00627),"")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x14ac:dyDescent="0.2">
      <c r="A427" s="355"/>
      <c r="B427" s="355"/>
      <c r="C427" s="355"/>
      <c r="D427" s="355"/>
      <c r="E427" s="355"/>
      <c r="F427" s="355"/>
      <c r="G427" s="355"/>
      <c r="H427" s="355"/>
      <c r="I427" s="355"/>
      <c r="J427" s="355"/>
      <c r="K427" s="355"/>
      <c r="L427" s="355"/>
      <c r="M427" s="368"/>
      <c r="N427" s="365" t="s">
        <v>43</v>
      </c>
      <c r="O427" s="366"/>
      <c r="P427" s="366"/>
      <c r="Q427" s="366"/>
      <c r="R427" s="366"/>
      <c r="S427" s="366"/>
      <c r="T427" s="367"/>
      <c r="U427" s="43" t="s">
        <v>42</v>
      </c>
      <c r="V427" s="44">
        <f>IFERROR(V426/H426,"0")</f>
        <v>0</v>
      </c>
      <c r="W427" s="44">
        <f>IFERROR(W426/H426,"0")</f>
        <v>0</v>
      </c>
      <c r="X427" s="44">
        <f>IFERROR(IF(X426="",0,X426),"0")</f>
        <v>0</v>
      </c>
      <c r="Y427" s="68"/>
      <c r="Z427" s="68"/>
    </row>
    <row r="428" spans="1:53" x14ac:dyDescent="0.2">
      <c r="A428" s="355"/>
      <c r="B428" s="355"/>
      <c r="C428" s="355"/>
      <c r="D428" s="355"/>
      <c r="E428" s="355"/>
      <c r="F428" s="355"/>
      <c r="G428" s="355"/>
      <c r="H428" s="355"/>
      <c r="I428" s="355"/>
      <c r="J428" s="355"/>
      <c r="K428" s="355"/>
      <c r="L428" s="355"/>
      <c r="M428" s="368"/>
      <c r="N428" s="365" t="s">
        <v>43</v>
      </c>
      <c r="O428" s="366"/>
      <c r="P428" s="366"/>
      <c r="Q428" s="366"/>
      <c r="R428" s="366"/>
      <c r="S428" s="366"/>
      <c r="T428" s="367"/>
      <c r="U428" s="43" t="s">
        <v>0</v>
      </c>
      <c r="V428" s="44">
        <f>IFERROR(SUM(V426:V426),"0")</f>
        <v>0</v>
      </c>
      <c r="W428" s="44">
        <f>IFERROR(SUM(W426:W426),"0")</f>
        <v>0</v>
      </c>
      <c r="X428" s="43"/>
      <c r="Y428" s="68"/>
      <c r="Z428" s="68"/>
    </row>
    <row r="429" spans="1:53" ht="14.25" customHeight="1" x14ac:dyDescent="0.25">
      <c r="A429" s="371" t="s">
        <v>583</v>
      </c>
      <c r="B429" s="371"/>
      <c r="C429" s="371"/>
      <c r="D429" s="371"/>
      <c r="E429" s="371"/>
      <c r="F429" s="371"/>
      <c r="G429" s="371"/>
      <c r="H429" s="371"/>
      <c r="I429" s="371"/>
      <c r="J429" s="371"/>
      <c r="K429" s="371"/>
      <c r="L429" s="371"/>
      <c r="M429" s="371"/>
      <c r="N429" s="371"/>
      <c r="O429" s="371"/>
      <c r="P429" s="371"/>
      <c r="Q429" s="371"/>
      <c r="R429" s="371"/>
      <c r="S429" s="371"/>
      <c r="T429" s="371"/>
      <c r="U429" s="371"/>
      <c r="V429" s="371"/>
      <c r="W429" s="371"/>
      <c r="X429" s="371"/>
      <c r="Y429" s="67"/>
      <c r="Z429" s="67"/>
    </row>
    <row r="430" spans="1:53" ht="27" customHeight="1" x14ac:dyDescent="0.25">
      <c r="A430" s="64" t="s">
        <v>584</v>
      </c>
      <c r="B430" s="64" t="s">
        <v>585</v>
      </c>
      <c r="C430" s="37">
        <v>4301040357</v>
      </c>
      <c r="D430" s="358">
        <v>4680115884564</v>
      </c>
      <c r="E430" s="358"/>
      <c r="F430" s="63">
        <v>0.15</v>
      </c>
      <c r="G430" s="38">
        <v>20</v>
      </c>
      <c r="H430" s="63">
        <v>3</v>
      </c>
      <c r="I430" s="63">
        <v>3.6</v>
      </c>
      <c r="J430" s="38">
        <v>200</v>
      </c>
      <c r="K430" s="38" t="s">
        <v>555</v>
      </c>
      <c r="L430" s="39" t="s">
        <v>554</v>
      </c>
      <c r="M430" s="38">
        <v>60</v>
      </c>
      <c r="N430" s="40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0" s="360"/>
      <c r="P430" s="360"/>
      <c r="Q430" s="360"/>
      <c r="R430" s="361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IFERROR(IF(W430=0,"",ROUNDUP(W430/H430,0)*0.00627),"")</f>
        <v/>
      </c>
      <c r="Y430" s="69" t="s">
        <v>48</v>
      </c>
      <c r="Z430" s="70" t="s">
        <v>48</v>
      </c>
      <c r="AD430" s="71"/>
      <c r="BA430" s="308" t="s">
        <v>66</v>
      </c>
    </row>
    <row r="431" spans="1:53" x14ac:dyDescent="0.2">
      <c r="A431" s="355"/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68"/>
      <c r="N431" s="365" t="s">
        <v>43</v>
      </c>
      <c r="O431" s="366"/>
      <c r="P431" s="366"/>
      <c r="Q431" s="366"/>
      <c r="R431" s="366"/>
      <c r="S431" s="366"/>
      <c r="T431" s="367"/>
      <c r="U431" s="43" t="s">
        <v>42</v>
      </c>
      <c r="V431" s="44">
        <f>IFERROR(V430/H430,"0")</f>
        <v>0</v>
      </c>
      <c r="W431" s="44">
        <f>IFERROR(W430/H430,"0")</f>
        <v>0</v>
      </c>
      <c r="X431" s="44">
        <f>IFERROR(IF(X430="",0,X430),"0")</f>
        <v>0</v>
      </c>
      <c r="Y431" s="68"/>
      <c r="Z431" s="68"/>
    </row>
    <row r="432" spans="1:53" x14ac:dyDescent="0.2">
      <c r="A432" s="355"/>
      <c r="B432" s="355"/>
      <c r="C432" s="355"/>
      <c r="D432" s="355"/>
      <c r="E432" s="355"/>
      <c r="F432" s="355"/>
      <c r="G432" s="355"/>
      <c r="H432" s="355"/>
      <c r="I432" s="355"/>
      <c r="J432" s="355"/>
      <c r="K432" s="355"/>
      <c r="L432" s="355"/>
      <c r="M432" s="368"/>
      <c r="N432" s="365" t="s">
        <v>43</v>
      </c>
      <c r="O432" s="366"/>
      <c r="P432" s="366"/>
      <c r="Q432" s="366"/>
      <c r="R432" s="366"/>
      <c r="S432" s="366"/>
      <c r="T432" s="367"/>
      <c r="U432" s="43" t="s">
        <v>0</v>
      </c>
      <c r="V432" s="44">
        <f>IFERROR(SUM(V430:V430),"0")</f>
        <v>0</v>
      </c>
      <c r="W432" s="44">
        <f>IFERROR(SUM(W430:W430),"0")</f>
        <v>0</v>
      </c>
      <c r="X432" s="43"/>
      <c r="Y432" s="68"/>
      <c r="Z432" s="68"/>
    </row>
    <row r="433" spans="1:53" ht="27.75" customHeight="1" x14ac:dyDescent="0.2">
      <c r="A433" s="379" t="s">
        <v>586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55"/>
      <c r="Z433" s="55"/>
    </row>
    <row r="434" spans="1:53" ht="16.5" customHeight="1" x14ac:dyDescent="0.25">
      <c r="A434" s="380" t="s">
        <v>586</v>
      </c>
      <c r="B434" s="380"/>
      <c r="C434" s="380"/>
      <c r="D434" s="380"/>
      <c r="E434" s="380"/>
      <c r="F434" s="380"/>
      <c r="G434" s="380"/>
      <c r="H434" s="380"/>
      <c r="I434" s="380"/>
      <c r="J434" s="380"/>
      <c r="K434" s="380"/>
      <c r="L434" s="380"/>
      <c r="M434" s="380"/>
      <c r="N434" s="380"/>
      <c r="O434" s="380"/>
      <c r="P434" s="380"/>
      <c r="Q434" s="380"/>
      <c r="R434" s="380"/>
      <c r="S434" s="380"/>
      <c r="T434" s="380"/>
      <c r="U434" s="380"/>
      <c r="V434" s="380"/>
      <c r="W434" s="380"/>
      <c r="X434" s="380"/>
      <c r="Y434" s="66"/>
      <c r="Z434" s="66"/>
    </row>
    <row r="435" spans="1:53" ht="14.25" customHeight="1" x14ac:dyDescent="0.25">
      <c r="A435" s="371" t="s">
        <v>119</v>
      </c>
      <c r="B435" s="371"/>
      <c r="C435" s="371"/>
      <c r="D435" s="371"/>
      <c r="E435" s="371"/>
      <c r="F435" s="371"/>
      <c r="G435" s="371"/>
      <c r="H435" s="371"/>
      <c r="I435" s="371"/>
      <c r="J435" s="371"/>
      <c r="K435" s="371"/>
      <c r="L435" s="371"/>
      <c r="M435" s="371"/>
      <c r="N435" s="371"/>
      <c r="O435" s="371"/>
      <c r="P435" s="371"/>
      <c r="Q435" s="371"/>
      <c r="R435" s="371"/>
      <c r="S435" s="371"/>
      <c r="T435" s="371"/>
      <c r="U435" s="371"/>
      <c r="V435" s="371"/>
      <c r="W435" s="371"/>
      <c r="X435" s="371"/>
      <c r="Y435" s="67"/>
      <c r="Z435" s="67"/>
    </row>
    <row r="436" spans="1:53" ht="27" customHeight="1" x14ac:dyDescent="0.25">
      <c r="A436" s="64" t="s">
        <v>587</v>
      </c>
      <c r="B436" s="64" t="s">
        <v>588</v>
      </c>
      <c r="C436" s="37">
        <v>4301011371</v>
      </c>
      <c r="D436" s="358">
        <v>4607091389067</v>
      </c>
      <c r="E436" s="358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115</v>
      </c>
      <c r="L436" s="39" t="s">
        <v>134</v>
      </c>
      <c r="M436" s="38">
        <v>55</v>
      </c>
      <c r="N436" s="40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6" s="360"/>
      <c r="P436" s="360"/>
      <c r="Q436" s="360"/>
      <c r="R436" s="361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ref="W436:W448" si="20">IFERROR(IF(V436="",0,CEILING((V436/$H436),1)*$H436),"")</f>
        <v>0</v>
      </c>
      <c r="X436" s="42" t="str">
        <f t="shared" ref="X436:X441" si="21">IFERROR(IF(W436=0,"",ROUNDUP(W436/H436,0)*0.01196),"")</f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ht="27" customHeight="1" x14ac:dyDescent="0.25">
      <c r="A437" s="64" t="s">
        <v>589</v>
      </c>
      <c r="B437" s="64" t="s">
        <v>590</v>
      </c>
      <c r="C437" s="37">
        <v>4301011363</v>
      </c>
      <c r="D437" s="358">
        <v>4607091383522</v>
      </c>
      <c r="E437" s="358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115</v>
      </c>
      <c r="L437" s="39" t="s">
        <v>114</v>
      </c>
      <c r="M437" s="38">
        <v>55</v>
      </c>
      <c r="N437" s="40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7" s="360"/>
      <c r="P437" s="360"/>
      <c r="Q437" s="360"/>
      <c r="R437" s="361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 t="shared" si="21"/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ht="27" customHeight="1" x14ac:dyDescent="0.25">
      <c r="A438" s="64" t="s">
        <v>591</v>
      </c>
      <c r="B438" s="64" t="s">
        <v>592</v>
      </c>
      <c r="C438" s="37">
        <v>4301011431</v>
      </c>
      <c r="D438" s="358">
        <v>4607091384437</v>
      </c>
      <c r="E438" s="358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115</v>
      </c>
      <c r="L438" s="39" t="s">
        <v>114</v>
      </c>
      <c r="M438" s="38">
        <v>50</v>
      </c>
      <c r="N438" s="4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8" s="360"/>
      <c r="P438" s="360"/>
      <c r="Q438" s="360"/>
      <c r="R438" s="361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 t="shared" si="21"/>
        <v/>
      </c>
      <c r="Y438" s="69" t="s">
        <v>48</v>
      </c>
      <c r="Z438" s="70" t="s">
        <v>48</v>
      </c>
      <c r="AD438" s="71"/>
      <c r="BA438" s="311" t="s">
        <v>66</v>
      </c>
    </row>
    <row r="439" spans="1:53" ht="27" customHeight="1" x14ac:dyDescent="0.25">
      <c r="A439" s="64" t="s">
        <v>591</v>
      </c>
      <c r="B439" s="64" t="s">
        <v>593</v>
      </c>
      <c r="C439" s="37">
        <v>4301011785</v>
      </c>
      <c r="D439" s="358">
        <v>4607091384437</v>
      </c>
      <c r="E439" s="358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115</v>
      </c>
      <c r="L439" s="39" t="s">
        <v>114</v>
      </c>
      <c r="M439" s="38">
        <v>60</v>
      </c>
      <c r="N439" s="402" t="s">
        <v>594</v>
      </c>
      <c r="O439" s="360"/>
      <c r="P439" s="360"/>
      <c r="Q439" s="360"/>
      <c r="R439" s="361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20"/>
        <v>0</v>
      </c>
      <c r="X439" s="42" t="str">
        <f t="shared" si="21"/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ht="27" customHeight="1" x14ac:dyDescent="0.25">
      <c r="A440" s="64" t="s">
        <v>595</v>
      </c>
      <c r="B440" s="64" t="s">
        <v>596</v>
      </c>
      <c r="C440" s="37">
        <v>4301011365</v>
      </c>
      <c r="D440" s="358">
        <v>4607091389104</v>
      </c>
      <c r="E440" s="358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115</v>
      </c>
      <c r="L440" s="39" t="s">
        <v>114</v>
      </c>
      <c r="M440" s="38">
        <v>55</v>
      </c>
      <c r="N440" s="4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0" s="360"/>
      <c r="P440" s="360"/>
      <c r="Q440" s="360"/>
      <c r="R440" s="361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20"/>
        <v>0</v>
      </c>
      <c r="X440" s="42" t="str">
        <f t="shared" si="21"/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t="27" customHeight="1" x14ac:dyDescent="0.25">
      <c r="A441" s="64" t="s">
        <v>595</v>
      </c>
      <c r="B441" s="64" t="s">
        <v>598</v>
      </c>
      <c r="C441" s="37">
        <v>4301011771</v>
      </c>
      <c r="D441" s="358">
        <v>4607091389104</v>
      </c>
      <c r="E441" s="358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115</v>
      </c>
      <c r="L441" s="39" t="s">
        <v>114</v>
      </c>
      <c r="M441" s="38">
        <v>60</v>
      </c>
      <c r="N441" s="404" t="s">
        <v>599</v>
      </c>
      <c r="O441" s="360"/>
      <c r="P441" s="360"/>
      <c r="Q441" s="360"/>
      <c r="R441" s="361"/>
      <c r="S441" s="40" t="s">
        <v>597</v>
      </c>
      <c r="T441" s="40" t="s">
        <v>48</v>
      </c>
      <c r="U441" s="41" t="s">
        <v>0</v>
      </c>
      <c r="V441" s="59">
        <v>0</v>
      </c>
      <c r="W441" s="56">
        <f t="shared" si="20"/>
        <v>0</v>
      </c>
      <c r="X441" s="42" t="str">
        <f t="shared" si="21"/>
        <v/>
      </c>
      <c r="Y441" s="69" t="s">
        <v>48</v>
      </c>
      <c r="Z441" s="70" t="s">
        <v>48</v>
      </c>
      <c r="AD441" s="71"/>
      <c r="BA441" s="314" t="s">
        <v>66</v>
      </c>
    </row>
    <row r="442" spans="1:53" ht="27" customHeight="1" x14ac:dyDescent="0.25">
      <c r="A442" s="64" t="s">
        <v>600</v>
      </c>
      <c r="B442" s="64" t="s">
        <v>601</v>
      </c>
      <c r="C442" s="37">
        <v>4301011367</v>
      </c>
      <c r="D442" s="358">
        <v>4680115880603</v>
      </c>
      <c r="E442" s="358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114</v>
      </c>
      <c r="M442" s="38">
        <v>55</v>
      </c>
      <c r="N442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60"/>
      <c r="P442" s="360"/>
      <c r="Q442" s="360"/>
      <c r="R442" s="361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0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5" t="s">
        <v>66</v>
      </c>
    </row>
    <row r="443" spans="1:53" ht="27" customHeight="1" x14ac:dyDescent="0.25">
      <c r="A443" s="64" t="s">
        <v>602</v>
      </c>
      <c r="B443" s="64" t="s">
        <v>603</v>
      </c>
      <c r="C443" s="37">
        <v>4301011168</v>
      </c>
      <c r="D443" s="358">
        <v>4607091389999</v>
      </c>
      <c r="E443" s="358"/>
      <c r="F443" s="63">
        <v>0.6</v>
      </c>
      <c r="G443" s="38">
        <v>6</v>
      </c>
      <c r="H443" s="63">
        <v>3.6</v>
      </c>
      <c r="I443" s="63">
        <v>3.84</v>
      </c>
      <c r="J443" s="38">
        <v>120</v>
      </c>
      <c r="K443" s="38" t="s">
        <v>80</v>
      </c>
      <c r="L443" s="39" t="s">
        <v>114</v>
      </c>
      <c r="M443" s="38">
        <v>55</v>
      </c>
      <c r="N443" s="39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60"/>
      <c r="P443" s="360"/>
      <c r="Q443" s="360"/>
      <c r="R443" s="361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6" t="s">
        <v>66</v>
      </c>
    </row>
    <row r="444" spans="1:53" ht="27" customHeight="1" x14ac:dyDescent="0.25">
      <c r="A444" s="64" t="s">
        <v>604</v>
      </c>
      <c r="B444" s="64" t="s">
        <v>605</v>
      </c>
      <c r="C444" s="37">
        <v>4301011372</v>
      </c>
      <c r="D444" s="358">
        <v>4680115882782</v>
      </c>
      <c r="E444" s="358"/>
      <c r="F444" s="63">
        <v>0.6</v>
      </c>
      <c r="G444" s="38">
        <v>6</v>
      </c>
      <c r="H444" s="63">
        <v>3.6</v>
      </c>
      <c r="I444" s="63">
        <v>3.84</v>
      </c>
      <c r="J444" s="38">
        <v>120</v>
      </c>
      <c r="K444" s="38" t="s">
        <v>80</v>
      </c>
      <c r="L444" s="39" t="s">
        <v>114</v>
      </c>
      <c r="M444" s="38">
        <v>50</v>
      </c>
      <c r="N44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60"/>
      <c r="P444" s="360"/>
      <c r="Q444" s="360"/>
      <c r="R444" s="361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>IFERROR(IF(W444=0,"",ROUNDUP(W444/H444,0)*0.00937),"")</f>
        <v/>
      </c>
      <c r="Y444" s="69" t="s">
        <v>48</v>
      </c>
      <c r="Z444" s="70" t="s">
        <v>48</v>
      </c>
      <c r="AD444" s="71"/>
      <c r="BA444" s="317" t="s">
        <v>66</v>
      </c>
    </row>
    <row r="445" spans="1:53" ht="27" customHeight="1" x14ac:dyDescent="0.25">
      <c r="A445" s="64" t="s">
        <v>604</v>
      </c>
      <c r="B445" s="64" t="s">
        <v>606</v>
      </c>
      <c r="C445" s="37">
        <v>4301011770</v>
      </c>
      <c r="D445" s="358">
        <v>4680115882782</v>
      </c>
      <c r="E445" s="358"/>
      <c r="F445" s="63">
        <v>0.6</v>
      </c>
      <c r="G445" s="38">
        <v>6</v>
      </c>
      <c r="H445" s="63">
        <v>3.6</v>
      </c>
      <c r="I445" s="63">
        <v>3.84</v>
      </c>
      <c r="J445" s="38">
        <v>120</v>
      </c>
      <c r="K445" s="38" t="s">
        <v>80</v>
      </c>
      <c r="L445" s="39" t="s">
        <v>114</v>
      </c>
      <c r="M445" s="38">
        <v>60</v>
      </c>
      <c r="N445" s="398" t="s">
        <v>607</v>
      </c>
      <c r="O445" s="360"/>
      <c r="P445" s="360"/>
      <c r="Q445" s="360"/>
      <c r="R445" s="361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>IFERROR(IF(W445=0,"",ROUNDUP(W445/H445,0)*0.00937),"")</f>
        <v/>
      </c>
      <c r="Y445" s="69" t="s">
        <v>48</v>
      </c>
      <c r="Z445" s="70" t="s">
        <v>48</v>
      </c>
      <c r="AD445" s="71"/>
      <c r="BA445" s="318" t="s">
        <v>66</v>
      </c>
    </row>
    <row r="446" spans="1:53" ht="27" customHeight="1" x14ac:dyDescent="0.25">
      <c r="A446" s="64" t="s">
        <v>608</v>
      </c>
      <c r="B446" s="64" t="s">
        <v>609</v>
      </c>
      <c r="C446" s="37">
        <v>4301011190</v>
      </c>
      <c r="D446" s="358">
        <v>4607091389098</v>
      </c>
      <c r="E446" s="358"/>
      <c r="F446" s="63">
        <v>0.4</v>
      </c>
      <c r="G446" s="38">
        <v>6</v>
      </c>
      <c r="H446" s="63">
        <v>2.4</v>
      </c>
      <c r="I446" s="63">
        <v>2.6</v>
      </c>
      <c r="J446" s="38">
        <v>156</v>
      </c>
      <c r="K446" s="38" t="s">
        <v>80</v>
      </c>
      <c r="L446" s="39" t="s">
        <v>134</v>
      </c>
      <c r="M446" s="38">
        <v>50</v>
      </c>
      <c r="N446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6" s="360"/>
      <c r="P446" s="360"/>
      <c r="Q446" s="360"/>
      <c r="R446" s="361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0"/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19" t="s">
        <v>66</v>
      </c>
    </row>
    <row r="447" spans="1:53" ht="27" customHeight="1" x14ac:dyDescent="0.25">
      <c r="A447" s="64" t="s">
        <v>610</v>
      </c>
      <c r="B447" s="64" t="s">
        <v>611</v>
      </c>
      <c r="C447" s="37">
        <v>4301011366</v>
      </c>
      <c r="D447" s="358">
        <v>4607091389982</v>
      </c>
      <c r="E447" s="358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114</v>
      </c>
      <c r="M447" s="38">
        <v>55</v>
      </c>
      <c r="N447" s="4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7" s="360"/>
      <c r="P447" s="360"/>
      <c r="Q447" s="360"/>
      <c r="R447" s="361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20" t="s">
        <v>66</v>
      </c>
    </row>
    <row r="448" spans="1:53" ht="27" customHeight="1" x14ac:dyDescent="0.25">
      <c r="A448" s="64" t="s">
        <v>610</v>
      </c>
      <c r="B448" s="64" t="s">
        <v>612</v>
      </c>
      <c r="C448" s="37">
        <v>4301011784</v>
      </c>
      <c r="D448" s="358">
        <v>4607091389982</v>
      </c>
      <c r="E448" s="358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114</v>
      </c>
      <c r="M448" s="38">
        <v>60</v>
      </c>
      <c r="N448" s="393" t="s">
        <v>613</v>
      </c>
      <c r="O448" s="360"/>
      <c r="P448" s="360"/>
      <c r="Q448" s="360"/>
      <c r="R448" s="361"/>
      <c r="S448" s="40" t="s">
        <v>597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21" t="s">
        <v>66</v>
      </c>
    </row>
    <row r="449" spans="1:53" x14ac:dyDescent="0.2">
      <c r="A449" s="355"/>
      <c r="B449" s="355"/>
      <c r="C449" s="355"/>
      <c r="D449" s="355"/>
      <c r="E449" s="355"/>
      <c r="F449" s="355"/>
      <c r="G449" s="355"/>
      <c r="H449" s="355"/>
      <c r="I449" s="355"/>
      <c r="J449" s="355"/>
      <c r="K449" s="355"/>
      <c r="L449" s="355"/>
      <c r="M449" s="368"/>
      <c r="N449" s="365" t="s">
        <v>43</v>
      </c>
      <c r="O449" s="366"/>
      <c r="P449" s="366"/>
      <c r="Q449" s="366"/>
      <c r="R449" s="366"/>
      <c r="S449" s="366"/>
      <c r="T449" s="367"/>
      <c r="U449" s="43" t="s">
        <v>42</v>
      </c>
      <c r="V449" s="44">
        <f>IFERROR(V436/H436,"0")+IFERROR(V437/H437,"0")+IFERROR(V438/H438,"0")+IFERROR(V439/H439,"0")+IFERROR(V440/H440,"0")+IFERROR(V441/H441,"0")+IFERROR(V442/H442,"0")+IFERROR(V443/H443,"0")+IFERROR(V444/H444,"0")+IFERROR(V445/H445,"0")+IFERROR(V446/H446,"0")+IFERROR(V447/H447,"0")+IFERROR(V448/H448,"0")</f>
        <v>0</v>
      </c>
      <c r="W449" s="44">
        <f>IFERROR(W436/H436,"0")+IFERROR(W437/H437,"0")+IFERROR(W438/H438,"0")+IFERROR(W439/H439,"0")+IFERROR(W440/H440,"0")+IFERROR(W441/H441,"0")+IFERROR(W442/H442,"0")+IFERROR(W443/H443,"0")+IFERROR(W444/H444,"0")+IFERROR(W445/H445,"0")+IFERROR(W446/H446,"0")+IFERROR(W447/H447,"0")+IFERROR(W448/H448,"0")</f>
        <v>0</v>
      </c>
      <c r="X449" s="44">
        <f>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+IFERROR(IF(X447="",0,X447),"0")+IFERROR(IF(X448="",0,X448),"0")</f>
        <v>0</v>
      </c>
      <c r="Y449" s="68"/>
      <c r="Z449" s="68"/>
    </row>
    <row r="450" spans="1:53" x14ac:dyDescent="0.2">
      <c r="A450" s="355"/>
      <c r="B450" s="355"/>
      <c r="C450" s="355"/>
      <c r="D450" s="355"/>
      <c r="E450" s="355"/>
      <c r="F450" s="355"/>
      <c r="G450" s="355"/>
      <c r="H450" s="355"/>
      <c r="I450" s="355"/>
      <c r="J450" s="355"/>
      <c r="K450" s="355"/>
      <c r="L450" s="355"/>
      <c r="M450" s="368"/>
      <c r="N450" s="365" t="s">
        <v>43</v>
      </c>
      <c r="O450" s="366"/>
      <c r="P450" s="366"/>
      <c r="Q450" s="366"/>
      <c r="R450" s="366"/>
      <c r="S450" s="366"/>
      <c r="T450" s="367"/>
      <c r="U450" s="43" t="s">
        <v>0</v>
      </c>
      <c r="V450" s="44">
        <f>IFERROR(SUM(V436:V448),"0")</f>
        <v>0</v>
      </c>
      <c r="W450" s="44">
        <f>IFERROR(SUM(W436:W448),"0")</f>
        <v>0</v>
      </c>
      <c r="X450" s="43"/>
      <c r="Y450" s="68"/>
      <c r="Z450" s="68"/>
    </row>
    <row r="451" spans="1:53" ht="14.25" customHeight="1" x14ac:dyDescent="0.25">
      <c r="A451" s="371" t="s">
        <v>111</v>
      </c>
      <c r="B451" s="371"/>
      <c r="C451" s="371"/>
      <c r="D451" s="371"/>
      <c r="E451" s="371"/>
      <c r="F451" s="371"/>
      <c r="G451" s="371"/>
      <c r="H451" s="371"/>
      <c r="I451" s="371"/>
      <c r="J451" s="371"/>
      <c r="K451" s="371"/>
      <c r="L451" s="371"/>
      <c r="M451" s="371"/>
      <c r="N451" s="371"/>
      <c r="O451" s="371"/>
      <c r="P451" s="371"/>
      <c r="Q451" s="371"/>
      <c r="R451" s="371"/>
      <c r="S451" s="371"/>
      <c r="T451" s="371"/>
      <c r="U451" s="371"/>
      <c r="V451" s="371"/>
      <c r="W451" s="371"/>
      <c r="X451" s="371"/>
      <c r="Y451" s="67"/>
      <c r="Z451" s="67"/>
    </row>
    <row r="452" spans="1:53" ht="16.5" customHeight="1" x14ac:dyDescent="0.25">
      <c r="A452" s="64" t="s">
        <v>614</v>
      </c>
      <c r="B452" s="64" t="s">
        <v>615</v>
      </c>
      <c r="C452" s="37">
        <v>4301020222</v>
      </c>
      <c r="D452" s="358">
        <v>4607091388930</v>
      </c>
      <c r="E452" s="358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115</v>
      </c>
      <c r="L452" s="39" t="s">
        <v>114</v>
      </c>
      <c r="M452" s="38">
        <v>55</v>
      </c>
      <c r="N452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2" s="360"/>
      <c r="P452" s="360"/>
      <c r="Q452" s="360"/>
      <c r="R452" s="361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IFERROR(IF(W452=0,"",ROUNDUP(W452/H452,0)*0.01196),"")</f>
        <v/>
      </c>
      <c r="Y452" s="69" t="s">
        <v>48</v>
      </c>
      <c r="Z452" s="70" t="s">
        <v>48</v>
      </c>
      <c r="AD452" s="71"/>
      <c r="BA452" s="322" t="s">
        <v>66</v>
      </c>
    </row>
    <row r="453" spans="1:53" ht="16.5" customHeight="1" x14ac:dyDescent="0.25">
      <c r="A453" s="64" t="s">
        <v>616</v>
      </c>
      <c r="B453" s="64" t="s">
        <v>617</v>
      </c>
      <c r="C453" s="37">
        <v>4301020206</v>
      </c>
      <c r="D453" s="358">
        <v>4680115880054</v>
      </c>
      <c r="E453" s="358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114</v>
      </c>
      <c r="M453" s="38">
        <v>55</v>
      </c>
      <c r="N453" s="3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3" s="360"/>
      <c r="P453" s="360"/>
      <c r="Q453" s="360"/>
      <c r="R453" s="361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23" t="s">
        <v>66</v>
      </c>
    </row>
    <row r="454" spans="1:53" x14ac:dyDescent="0.2">
      <c r="A454" s="355"/>
      <c r="B454" s="355"/>
      <c r="C454" s="355"/>
      <c r="D454" s="355"/>
      <c r="E454" s="355"/>
      <c r="F454" s="355"/>
      <c r="G454" s="355"/>
      <c r="H454" s="355"/>
      <c r="I454" s="355"/>
      <c r="J454" s="355"/>
      <c r="K454" s="355"/>
      <c r="L454" s="355"/>
      <c r="M454" s="368"/>
      <c r="N454" s="365" t="s">
        <v>43</v>
      </c>
      <c r="O454" s="366"/>
      <c r="P454" s="366"/>
      <c r="Q454" s="366"/>
      <c r="R454" s="366"/>
      <c r="S454" s="366"/>
      <c r="T454" s="367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55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68"/>
      <c r="N455" s="365" t="s">
        <v>43</v>
      </c>
      <c r="O455" s="366"/>
      <c r="P455" s="366"/>
      <c r="Q455" s="366"/>
      <c r="R455" s="366"/>
      <c r="S455" s="366"/>
      <c r="T455" s="367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71" t="s">
        <v>76</v>
      </c>
      <c r="B456" s="371"/>
      <c r="C456" s="371"/>
      <c r="D456" s="371"/>
      <c r="E456" s="371"/>
      <c r="F456" s="371"/>
      <c r="G456" s="371"/>
      <c r="H456" s="371"/>
      <c r="I456" s="371"/>
      <c r="J456" s="371"/>
      <c r="K456" s="371"/>
      <c r="L456" s="371"/>
      <c r="M456" s="371"/>
      <c r="N456" s="371"/>
      <c r="O456" s="371"/>
      <c r="P456" s="371"/>
      <c r="Q456" s="371"/>
      <c r="R456" s="371"/>
      <c r="S456" s="371"/>
      <c r="T456" s="371"/>
      <c r="U456" s="371"/>
      <c r="V456" s="371"/>
      <c r="W456" s="371"/>
      <c r="X456" s="371"/>
      <c r="Y456" s="67"/>
      <c r="Z456" s="67"/>
    </row>
    <row r="457" spans="1:53" ht="27" customHeight="1" x14ac:dyDescent="0.25">
      <c r="A457" s="64" t="s">
        <v>618</v>
      </c>
      <c r="B457" s="64" t="s">
        <v>619</v>
      </c>
      <c r="C457" s="37">
        <v>4301031252</v>
      </c>
      <c r="D457" s="358">
        <v>4680115883116</v>
      </c>
      <c r="E457" s="358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115</v>
      </c>
      <c r="L457" s="39" t="s">
        <v>114</v>
      </c>
      <c r="M457" s="38">
        <v>60</v>
      </c>
      <c r="N457" s="3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7" s="360"/>
      <c r="P457" s="360"/>
      <c r="Q457" s="360"/>
      <c r="R457" s="361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ref="W457:W462" si="22">IFERROR(IF(V457="",0,CEILING((V457/$H457),1)*$H457),"")</f>
        <v>0</v>
      </c>
      <c r="X457" s="42" t="str">
        <f>IFERROR(IF(W457=0,"",ROUNDUP(W457/H457,0)*0.01196),"")</f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customHeight="1" x14ac:dyDescent="0.25">
      <c r="A458" s="64" t="s">
        <v>620</v>
      </c>
      <c r="B458" s="64" t="s">
        <v>621</v>
      </c>
      <c r="C458" s="37">
        <v>4301031248</v>
      </c>
      <c r="D458" s="358">
        <v>4680115883093</v>
      </c>
      <c r="E458" s="358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115</v>
      </c>
      <c r="L458" s="39" t="s">
        <v>79</v>
      </c>
      <c r="M458" s="38">
        <v>60</v>
      </c>
      <c r="N458" s="3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8" s="360"/>
      <c r="P458" s="360"/>
      <c r="Q458" s="360"/>
      <c r="R458" s="361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2"/>
        <v>0</v>
      </c>
      <c r="X458" s="42" t="str">
        <f>IFERROR(IF(W458=0,"",ROUNDUP(W458/H458,0)*0.01196),"")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customHeight="1" x14ac:dyDescent="0.25">
      <c r="A459" s="64" t="s">
        <v>622</v>
      </c>
      <c r="B459" s="64" t="s">
        <v>623</v>
      </c>
      <c r="C459" s="37">
        <v>4301031250</v>
      </c>
      <c r="D459" s="358">
        <v>4680115883109</v>
      </c>
      <c r="E459" s="358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115</v>
      </c>
      <c r="L459" s="39" t="s">
        <v>79</v>
      </c>
      <c r="M459" s="38">
        <v>60</v>
      </c>
      <c r="N459" s="3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9" s="360"/>
      <c r="P459" s="360"/>
      <c r="Q459" s="360"/>
      <c r="R459" s="361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2"/>
        <v>0</v>
      </c>
      <c r="X459" s="42" t="str">
        <f>IFERROR(IF(W459=0,"",ROUNDUP(W459/H459,0)*0.01196),"")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ht="27" customHeight="1" x14ac:dyDescent="0.25">
      <c r="A460" s="64" t="s">
        <v>624</v>
      </c>
      <c r="B460" s="64" t="s">
        <v>625</v>
      </c>
      <c r="C460" s="37">
        <v>4301031249</v>
      </c>
      <c r="D460" s="358">
        <v>4680115882072</v>
      </c>
      <c r="E460" s="358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114</v>
      </c>
      <c r="M460" s="38">
        <v>60</v>
      </c>
      <c r="N460" s="3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0" s="360"/>
      <c r="P460" s="360"/>
      <c r="Q460" s="360"/>
      <c r="R460" s="361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2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7" t="s">
        <v>66</v>
      </c>
    </row>
    <row r="461" spans="1:53" ht="27" customHeight="1" x14ac:dyDescent="0.25">
      <c r="A461" s="64" t="s">
        <v>626</v>
      </c>
      <c r="B461" s="64" t="s">
        <v>627</v>
      </c>
      <c r="C461" s="37">
        <v>4301031251</v>
      </c>
      <c r="D461" s="358">
        <v>4680115882102</v>
      </c>
      <c r="E461" s="358"/>
      <c r="F461" s="63">
        <v>0.6</v>
      </c>
      <c r="G461" s="38">
        <v>6</v>
      </c>
      <c r="H461" s="63">
        <v>3.6</v>
      </c>
      <c r="I461" s="63">
        <v>3.81</v>
      </c>
      <c r="J461" s="38">
        <v>120</v>
      </c>
      <c r="K461" s="38" t="s">
        <v>80</v>
      </c>
      <c r="L461" s="39" t="s">
        <v>79</v>
      </c>
      <c r="M461" s="38">
        <v>60</v>
      </c>
      <c r="N461" s="3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1" s="360"/>
      <c r="P461" s="360"/>
      <c r="Q461" s="360"/>
      <c r="R461" s="361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2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28" t="s">
        <v>66</v>
      </c>
    </row>
    <row r="462" spans="1:53" ht="27" customHeight="1" x14ac:dyDescent="0.25">
      <c r="A462" s="64" t="s">
        <v>628</v>
      </c>
      <c r="B462" s="64" t="s">
        <v>629</v>
      </c>
      <c r="C462" s="37">
        <v>4301031253</v>
      </c>
      <c r="D462" s="358">
        <v>4680115882096</v>
      </c>
      <c r="E462" s="358"/>
      <c r="F462" s="63">
        <v>0.6</v>
      </c>
      <c r="G462" s="38">
        <v>6</v>
      </c>
      <c r="H462" s="63">
        <v>3.6</v>
      </c>
      <c r="I462" s="63">
        <v>3.81</v>
      </c>
      <c r="J462" s="38">
        <v>120</v>
      </c>
      <c r="K462" s="38" t="s">
        <v>80</v>
      </c>
      <c r="L462" s="39" t="s">
        <v>79</v>
      </c>
      <c r="M462" s="38">
        <v>60</v>
      </c>
      <c r="N462" s="3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2" s="360"/>
      <c r="P462" s="360"/>
      <c r="Q462" s="360"/>
      <c r="R462" s="361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2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9" t="s">
        <v>66</v>
      </c>
    </row>
    <row r="463" spans="1:53" x14ac:dyDescent="0.2">
      <c r="A463" s="355"/>
      <c r="B463" s="355"/>
      <c r="C463" s="355"/>
      <c r="D463" s="355"/>
      <c r="E463" s="355"/>
      <c r="F463" s="355"/>
      <c r="G463" s="355"/>
      <c r="H463" s="355"/>
      <c r="I463" s="355"/>
      <c r="J463" s="355"/>
      <c r="K463" s="355"/>
      <c r="L463" s="355"/>
      <c r="M463" s="368"/>
      <c r="N463" s="365" t="s">
        <v>43</v>
      </c>
      <c r="O463" s="366"/>
      <c r="P463" s="366"/>
      <c r="Q463" s="366"/>
      <c r="R463" s="366"/>
      <c r="S463" s="366"/>
      <c r="T463" s="367"/>
      <c r="U463" s="43" t="s">
        <v>42</v>
      </c>
      <c r="V463" s="44">
        <f>IFERROR(V457/H457,"0")+IFERROR(V458/H458,"0")+IFERROR(V459/H459,"0")+IFERROR(V460/H460,"0")+IFERROR(V461/H461,"0")+IFERROR(V462/H462,"0")</f>
        <v>0</v>
      </c>
      <c r="W463" s="44">
        <f>IFERROR(W457/H457,"0")+IFERROR(W458/H458,"0")+IFERROR(W459/H459,"0")+IFERROR(W460/H460,"0")+IFERROR(W461/H461,"0")+IFERROR(W462/H462,"0")</f>
        <v>0</v>
      </c>
      <c r="X463" s="44">
        <f>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x14ac:dyDescent="0.2">
      <c r="A464" s="355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68"/>
      <c r="N464" s="365" t="s">
        <v>43</v>
      </c>
      <c r="O464" s="366"/>
      <c r="P464" s="366"/>
      <c r="Q464" s="366"/>
      <c r="R464" s="366"/>
      <c r="S464" s="366"/>
      <c r="T464" s="367"/>
      <c r="U464" s="43" t="s">
        <v>0</v>
      </c>
      <c r="V464" s="44">
        <f>IFERROR(SUM(V457:V462),"0")</f>
        <v>0</v>
      </c>
      <c r="W464" s="44">
        <f>IFERROR(SUM(W457:W462),"0")</f>
        <v>0</v>
      </c>
      <c r="X464" s="43"/>
      <c r="Y464" s="68"/>
      <c r="Z464" s="68"/>
    </row>
    <row r="465" spans="1:53" ht="14.25" customHeight="1" x14ac:dyDescent="0.25">
      <c r="A465" s="371" t="s">
        <v>81</v>
      </c>
      <c r="B465" s="371"/>
      <c r="C465" s="371"/>
      <c r="D465" s="371"/>
      <c r="E465" s="371"/>
      <c r="F465" s="371"/>
      <c r="G465" s="371"/>
      <c r="H465" s="371"/>
      <c r="I465" s="371"/>
      <c r="J465" s="371"/>
      <c r="K465" s="371"/>
      <c r="L465" s="371"/>
      <c r="M465" s="371"/>
      <c r="N465" s="371"/>
      <c r="O465" s="371"/>
      <c r="P465" s="371"/>
      <c r="Q465" s="371"/>
      <c r="R465" s="371"/>
      <c r="S465" s="371"/>
      <c r="T465" s="371"/>
      <c r="U465" s="371"/>
      <c r="V465" s="371"/>
      <c r="W465" s="371"/>
      <c r="X465" s="371"/>
      <c r="Y465" s="67"/>
      <c r="Z465" s="67"/>
    </row>
    <row r="466" spans="1:53" ht="27" customHeight="1" x14ac:dyDescent="0.25">
      <c r="A466" s="64" t="s">
        <v>630</v>
      </c>
      <c r="B466" s="64" t="s">
        <v>631</v>
      </c>
      <c r="C466" s="37">
        <v>4301051058</v>
      </c>
      <c r="D466" s="358">
        <v>4680115883536</v>
      </c>
      <c r="E466" s="358"/>
      <c r="F466" s="63">
        <v>0.3</v>
      </c>
      <c r="G466" s="38">
        <v>6</v>
      </c>
      <c r="H466" s="63">
        <v>1.8</v>
      </c>
      <c r="I466" s="63">
        <v>2.0659999999999998</v>
      </c>
      <c r="J466" s="38">
        <v>156</v>
      </c>
      <c r="K466" s="38" t="s">
        <v>80</v>
      </c>
      <c r="L466" s="39" t="s">
        <v>79</v>
      </c>
      <c r="M466" s="38">
        <v>45</v>
      </c>
      <c r="N466" s="3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6" s="360"/>
      <c r="P466" s="360"/>
      <c r="Q466" s="360"/>
      <c r="R466" s="361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IFERROR(IF(W466=0,"",ROUNDUP(W466/H466,0)*0.00753),"")</f>
        <v/>
      </c>
      <c r="Y466" s="69" t="s">
        <v>48</v>
      </c>
      <c r="Z466" s="70" t="s">
        <v>332</v>
      </c>
      <c r="AD466" s="71"/>
      <c r="BA466" s="330" t="s">
        <v>66</v>
      </c>
    </row>
    <row r="467" spans="1:53" ht="16.5" customHeight="1" x14ac:dyDescent="0.25">
      <c r="A467" s="64" t="s">
        <v>632</v>
      </c>
      <c r="B467" s="64" t="s">
        <v>633</v>
      </c>
      <c r="C467" s="37">
        <v>4301051230</v>
      </c>
      <c r="D467" s="358">
        <v>4607091383409</v>
      </c>
      <c r="E467" s="358"/>
      <c r="F467" s="63">
        <v>1.3</v>
      </c>
      <c r="G467" s="38">
        <v>6</v>
      </c>
      <c r="H467" s="63">
        <v>7.8</v>
      </c>
      <c r="I467" s="63">
        <v>8.3460000000000001</v>
      </c>
      <c r="J467" s="38">
        <v>56</v>
      </c>
      <c r="K467" s="38" t="s">
        <v>115</v>
      </c>
      <c r="L467" s="39" t="s">
        <v>79</v>
      </c>
      <c r="M467" s="38">
        <v>45</v>
      </c>
      <c r="N467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7" s="360"/>
      <c r="P467" s="360"/>
      <c r="Q467" s="360"/>
      <c r="R467" s="361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31" t="s">
        <v>66</v>
      </c>
    </row>
    <row r="468" spans="1:53" ht="16.5" customHeight="1" x14ac:dyDescent="0.25">
      <c r="A468" s="64" t="s">
        <v>634</v>
      </c>
      <c r="B468" s="64" t="s">
        <v>635</v>
      </c>
      <c r="C468" s="37">
        <v>4301051231</v>
      </c>
      <c r="D468" s="358">
        <v>4607091383416</v>
      </c>
      <c r="E468" s="358"/>
      <c r="F468" s="63">
        <v>1.3</v>
      </c>
      <c r="G468" s="38">
        <v>6</v>
      </c>
      <c r="H468" s="63">
        <v>7.8</v>
      </c>
      <c r="I468" s="63">
        <v>8.3460000000000001</v>
      </c>
      <c r="J468" s="38">
        <v>56</v>
      </c>
      <c r="K468" s="38" t="s">
        <v>115</v>
      </c>
      <c r="L468" s="39" t="s">
        <v>79</v>
      </c>
      <c r="M468" s="38">
        <v>45</v>
      </c>
      <c r="N468" s="3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8" s="360"/>
      <c r="P468" s="360"/>
      <c r="Q468" s="360"/>
      <c r="R468" s="361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32" t="s">
        <v>66</v>
      </c>
    </row>
    <row r="469" spans="1:53" x14ac:dyDescent="0.2">
      <c r="A469" s="355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68"/>
      <c r="N469" s="365" t="s">
        <v>43</v>
      </c>
      <c r="O469" s="366"/>
      <c r="P469" s="366"/>
      <c r="Q469" s="366"/>
      <c r="R469" s="366"/>
      <c r="S469" s="366"/>
      <c r="T469" s="367"/>
      <c r="U469" s="43" t="s">
        <v>42</v>
      </c>
      <c r="V469" s="44">
        <f>IFERROR(V466/H466,"0")+IFERROR(V467/H467,"0")+IFERROR(V468/H468,"0")</f>
        <v>0</v>
      </c>
      <c r="W469" s="44">
        <f>IFERROR(W466/H466,"0")+IFERROR(W467/H467,"0")+IFERROR(W468/H468,"0")</f>
        <v>0</v>
      </c>
      <c r="X469" s="44">
        <f>IFERROR(IF(X466="",0,X466),"0")+IFERROR(IF(X467="",0,X467),"0")+IFERROR(IF(X468="",0,X468),"0")</f>
        <v>0</v>
      </c>
      <c r="Y469" s="68"/>
      <c r="Z469" s="68"/>
    </row>
    <row r="470" spans="1:53" x14ac:dyDescent="0.2">
      <c r="A470" s="355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68"/>
      <c r="N470" s="365" t="s">
        <v>43</v>
      </c>
      <c r="O470" s="366"/>
      <c r="P470" s="366"/>
      <c r="Q470" s="366"/>
      <c r="R470" s="366"/>
      <c r="S470" s="366"/>
      <c r="T470" s="367"/>
      <c r="U470" s="43" t="s">
        <v>0</v>
      </c>
      <c r="V470" s="44">
        <f>IFERROR(SUM(V466:V468),"0")</f>
        <v>0</v>
      </c>
      <c r="W470" s="44">
        <f>IFERROR(SUM(W466:W468),"0")</f>
        <v>0</v>
      </c>
      <c r="X470" s="43"/>
      <c r="Y470" s="68"/>
      <c r="Z470" s="68"/>
    </row>
    <row r="471" spans="1:53" ht="27.75" customHeight="1" x14ac:dyDescent="0.2">
      <c r="A471" s="379" t="s">
        <v>636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55"/>
      <c r="Z471" s="55"/>
    </row>
    <row r="472" spans="1:53" ht="16.5" customHeight="1" x14ac:dyDescent="0.25">
      <c r="A472" s="380" t="s">
        <v>637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66"/>
      <c r="Z472" s="66"/>
    </row>
    <row r="473" spans="1:53" ht="14.25" customHeight="1" x14ac:dyDescent="0.25">
      <c r="A473" s="371" t="s">
        <v>119</v>
      </c>
      <c r="B473" s="371"/>
      <c r="C473" s="371"/>
      <c r="D473" s="371"/>
      <c r="E473" s="371"/>
      <c r="F473" s="371"/>
      <c r="G473" s="371"/>
      <c r="H473" s="371"/>
      <c r="I473" s="371"/>
      <c r="J473" s="371"/>
      <c r="K473" s="371"/>
      <c r="L473" s="371"/>
      <c r="M473" s="371"/>
      <c r="N473" s="371"/>
      <c r="O473" s="371"/>
      <c r="P473" s="371"/>
      <c r="Q473" s="371"/>
      <c r="R473" s="371"/>
      <c r="S473" s="371"/>
      <c r="T473" s="371"/>
      <c r="U473" s="371"/>
      <c r="V473" s="371"/>
      <c r="W473" s="371"/>
      <c r="X473" s="371"/>
      <c r="Y473" s="67"/>
      <c r="Z473" s="67"/>
    </row>
    <row r="474" spans="1:53" ht="27" customHeight="1" x14ac:dyDescent="0.25">
      <c r="A474" s="64" t="s">
        <v>638</v>
      </c>
      <c r="B474" s="64" t="s">
        <v>639</v>
      </c>
      <c r="C474" s="37">
        <v>4301011763</v>
      </c>
      <c r="D474" s="358">
        <v>4640242181011</v>
      </c>
      <c r="E474" s="358"/>
      <c r="F474" s="63">
        <v>1.35</v>
      </c>
      <c r="G474" s="38">
        <v>8</v>
      </c>
      <c r="H474" s="63">
        <v>10.8</v>
      </c>
      <c r="I474" s="63">
        <v>11.28</v>
      </c>
      <c r="J474" s="38">
        <v>56</v>
      </c>
      <c r="K474" s="38" t="s">
        <v>115</v>
      </c>
      <c r="L474" s="39" t="s">
        <v>134</v>
      </c>
      <c r="M474" s="38">
        <v>55</v>
      </c>
      <c r="N474" s="381" t="s">
        <v>640</v>
      </c>
      <c r="O474" s="360"/>
      <c r="P474" s="360"/>
      <c r="Q474" s="360"/>
      <c r="R474" s="361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332</v>
      </c>
      <c r="AD474" s="71"/>
      <c r="BA474" s="333" t="s">
        <v>66</v>
      </c>
    </row>
    <row r="475" spans="1:53" ht="27" customHeight="1" x14ac:dyDescent="0.25">
      <c r="A475" s="64" t="s">
        <v>641</v>
      </c>
      <c r="B475" s="64" t="s">
        <v>642</v>
      </c>
      <c r="C475" s="37">
        <v>4301011762</v>
      </c>
      <c r="D475" s="358">
        <v>4640242180922</v>
      </c>
      <c r="E475" s="358"/>
      <c r="F475" s="63">
        <v>1.35</v>
      </c>
      <c r="G475" s="38">
        <v>8</v>
      </c>
      <c r="H475" s="63">
        <v>10.8</v>
      </c>
      <c r="I475" s="63">
        <v>11.28</v>
      </c>
      <c r="J475" s="38">
        <v>56</v>
      </c>
      <c r="K475" s="38" t="s">
        <v>115</v>
      </c>
      <c r="L475" s="39" t="s">
        <v>114</v>
      </c>
      <c r="M475" s="38">
        <v>55</v>
      </c>
      <c r="N475" s="382" t="s">
        <v>643</v>
      </c>
      <c r="O475" s="360"/>
      <c r="P475" s="360"/>
      <c r="Q475" s="360"/>
      <c r="R475" s="361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IFERROR(IF(W475=0,"",ROUNDUP(W475/H475,0)*0.02175),"")</f>
        <v/>
      </c>
      <c r="Y475" s="69" t="s">
        <v>48</v>
      </c>
      <c r="Z475" s="70" t="s">
        <v>332</v>
      </c>
      <c r="AD475" s="71"/>
      <c r="BA475" s="334" t="s">
        <v>66</v>
      </c>
    </row>
    <row r="476" spans="1:53" ht="27" customHeight="1" x14ac:dyDescent="0.25">
      <c r="A476" s="64" t="s">
        <v>644</v>
      </c>
      <c r="B476" s="64" t="s">
        <v>645</v>
      </c>
      <c r="C476" s="37">
        <v>4301011585</v>
      </c>
      <c r="D476" s="358">
        <v>4640242180441</v>
      </c>
      <c r="E476" s="358"/>
      <c r="F476" s="63">
        <v>1.5</v>
      </c>
      <c r="G476" s="38">
        <v>8</v>
      </c>
      <c r="H476" s="63">
        <v>12</v>
      </c>
      <c r="I476" s="63">
        <v>12.48</v>
      </c>
      <c r="J476" s="38">
        <v>56</v>
      </c>
      <c r="K476" s="38" t="s">
        <v>115</v>
      </c>
      <c r="L476" s="39" t="s">
        <v>114</v>
      </c>
      <c r="M476" s="38">
        <v>50</v>
      </c>
      <c r="N476" s="383" t="s">
        <v>646</v>
      </c>
      <c r="O476" s="360"/>
      <c r="P476" s="360"/>
      <c r="Q476" s="360"/>
      <c r="R476" s="361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IFERROR(IF(W476=0,"",ROUNDUP(W476/H476,0)*0.02175),"")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t="27" customHeight="1" x14ac:dyDescent="0.25">
      <c r="A477" s="64" t="s">
        <v>647</v>
      </c>
      <c r="B477" s="64" t="s">
        <v>648</v>
      </c>
      <c r="C477" s="37">
        <v>4301011584</v>
      </c>
      <c r="D477" s="358">
        <v>4640242180564</v>
      </c>
      <c r="E477" s="358"/>
      <c r="F477" s="63">
        <v>1.5</v>
      </c>
      <c r="G477" s="38">
        <v>8</v>
      </c>
      <c r="H477" s="63">
        <v>12</v>
      </c>
      <c r="I477" s="63">
        <v>12.48</v>
      </c>
      <c r="J477" s="38">
        <v>56</v>
      </c>
      <c r="K477" s="38" t="s">
        <v>115</v>
      </c>
      <c r="L477" s="39" t="s">
        <v>114</v>
      </c>
      <c r="M477" s="38">
        <v>50</v>
      </c>
      <c r="N477" s="376" t="s">
        <v>649</v>
      </c>
      <c r="O477" s="360"/>
      <c r="P477" s="360"/>
      <c r="Q477" s="360"/>
      <c r="R477" s="361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650</v>
      </c>
      <c r="B478" s="64" t="s">
        <v>651</v>
      </c>
      <c r="C478" s="37">
        <v>4301011551</v>
      </c>
      <c r="D478" s="358">
        <v>4640242180038</v>
      </c>
      <c r="E478" s="358"/>
      <c r="F478" s="63">
        <v>0.4</v>
      </c>
      <c r="G478" s="38">
        <v>10</v>
      </c>
      <c r="H478" s="63">
        <v>4</v>
      </c>
      <c r="I478" s="63">
        <v>4.24</v>
      </c>
      <c r="J478" s="38">
        <v>120</v>
      </c>
      <c r="K478" s="38" t="s">
        <v>80</v>
      </c>
      <c r="L478" s="39" t="s">
        <v>114</v>
      </c>
      <c r="M478" s="38">
        <v>50</v>
      </c>
      <c r="N478" s="377" t="s">
        <v>652</v>
      </c>
      <c r="O478" s="360"/>
      <c r="P478" s="360"/>
      <c r="Q478" s="360"/>
      <c r="R478" s="361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IFERROR(IF(W478=0,"",ROUNDUP(W478/H478,0)*0.00937),"")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x14ac:dyDescent="0.2">
      <c r="A479" s="355"/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68"/>
      <c r="N479" s="365" t="s">
        <v>43</v>
      </c>
      <c r="O479" s="366"/>
      <c r="P479" s="366"/>
      <c r="Q479" s="366"/>
      <c r="R479" s="366"/>
      <c r="S479" s="366"/>
      <c r="T479" s="367"/>
      <c r="U479" s="43" t="s">
        <v>42</v>
      </c>
      <c r="V479" s="44">
        <f>IFERROR(V474/H474,"0")+IFERROR(V475/H475,"0")+IFERROR(V476/H476,"0")+IFERROR(V477/H477,"0")+IFERROR(V478/H478,"0")</f>
        <v>0</v>
      </c>
      <c r="W479" s="44">
        <f>IFERROR(W474/H474,"0")+IFERROR(W475/H475,"0")+IFERROR(W476/H476,"0")+IFERROR(W477/H477,"0")+IFERROR(W478/H478,"0")</f>
        <v>0</v>
      </c>
      <c r="X479" s="44">
        <f>IFERROR(IF(X474="",0,X474),"0")+IFERROR(IF(X475="",0,X475),"0")+IFERROR(IF(X476="",0,X476),"0")+IFERROR(IF(X477="",0,X477),"0")+IFERROR(IF(X478="",0,X478),"0")</f>
        <v>0</v>
      </c>
      <c r="Y479" s="68"/>
      <c r="Z479" s="68"/>
    </row>
    <row r="480" spans="1:53" x14ac:dyDescent="0.2">
      <c r="A480" s="355"/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68"/>
      <c r="N480" s="365" t="s">
        <v>43</v>
      </c>
      <c r="O480" s="366"/>
      <c r="P480" s="366"/>
      <c r="Q480" s="366"/>
      <c r="R480" s="366"/>
      <c r="S480" s="366"/>
      <c r="T480" s="367"/>
      <c r="U480" s="43" t="s">
        <v>0</v>
      </c>
      <c r="V480" s="44">
        <f>IFERROR(SUM(V474:V478),"0")</f>
        <v>0</v>
      </c>
      <c r="W480" s="44">
        <f>IFERROR(SUM(W474:W478),"0")</f>
        <v>0</v>
      </c>
      <c r="X480" s="43"/>
      <c r="Y480" s="68"/>
      <c r="Z480" s="68"/>
    </row>
    <row r="481" spans="1:53" ht="14.25" customHeight="1" x14ac:dyDescent="0.25">
      <c r="A481" s="371" t="s">
        <v>111</v>
      </c>
      <c r="B481" s="371"/>
      <c r="C481" s="371"/>
      <c r="D481" s="371"/>
      <c r="E481" s="371"/>
      <c r="F481" s="371"/>
      <c r="G481" s="371"/>
      <c r="H481" s="371"/>
      <c r="I481" s="371"/>
      <c r="J481" s="371"/>
      <c r="K481" s="371"/>
      <c r="L481" s="371"/>
      <c r="M481" s="371"/>
      <c r="N481" s="371"/>
      <c r="O481" s="371"/>
      <c r="P481" s="371"/>
      <c r="Q481" s="371"/>
      <c r="R481" s="371"/>
      <c r="S481" s="371"/>
      <c r="T481" s="371"/>
      <c r="U481" s="371"/>
      <c r="V481" s="371"/>
      <c r="W481" s="371"/>
      <c r="X481" s="371"/>
      <c r="Y481" s="67"/>
      <c r="Z481" s="67"/>
    </row>
    <row r="482" spans="1:53" ht="27" customHeight="1" x14ac:dyDescent="0.25">
      <c r="A482" s="64" t="s">
        <v>653</v>
      </c>
      <c r="B482" s="64" t="s">
        <v>654</v>
      </c>
      <c r="C482" s="37">
        <v>4301020260</v>
      </c>
      <c r="D482" s="358">
        <v>4640242180526</v>
      </c>
      <c r="E482" s="358"/>
      <c r="F482" s="63">
        <v>1.8</v>
      </c>
      <c r="G482" s="38">
        <v>6</v>
      </c>
      <c r="H482" s="63">
        <v>10.8</v>
      </c>
      <c r="I482" s="63">
        <v>11.28</v>
      </c>
      <c r="J482" s="38">
        <v>56</v>
      </c>
      <c r="K482" s="38" t="s">
        <v>115</v>
      </c>
      <c r="L482" s="39" t="s">
        <v>114</v>
      </c>
      <c r="M482" s="38">
        <v>50</v>
      </c>
      <c r="N482" s="378" t="s">
        <v>655</v>
      </c>
      <c r="O482" s="360"/>
      <c r="P482" s="360"/>
      <c r="Q482" s="360"/>
      <c r="R482" s="361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8" t="s">
        <v>66</v>
      </c>
    </row>
    <row r="483" spans="1:53" ht="16.5" customHeight="1" x14ac:dyDescent="0.25">
      <c r="A483" s="64" t="s">
        <v>656</v>
      </c>
      <c r="B483" s="64" t="s">
        <v>657</v>
      </c>
      <c r="C483" s="37">
        <v>4301020269</v>
      </c>
      <c r="D483" s="358">
        <v>4640242180519</v>
      </c>
      <c r="E483" s="358"/>
      <c r="F483" s="63">
        <v>1.35</v>
      </c>
      <c r="G483" s="38">
        <v>8</v>
      </c>
      <c r="H483" s="63">
        <v>10.8</v>
      </c>
      <c r="I483" s="63">
        <v>11.28</v>
      </c>
      <c r="J483" s="38">
        <v>56</v>
      </c>
      <c r="K483" s="38" t="s">
        <v>115</v>
      </c>
      <c r="L483" s="39" t="s">
        <v>134</v>
      </c>
      <c r="M483" s="38">
        <v>50</v>
      </c>
      <c r="N483" s="373" t="s">
        <v>658</v>
      </c>
      <c r="O483" s="360"/>
      <c r="P483" s="360"/>
      <c r="Q483" s="360"/>
      <c r="R483" s="361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9" t="s">
        <v>66</v>
      </c>
    </row>
    <row r="484" spans="1:53" x14ac:dyDescent="0.2">
      <c r="A484" s="355"/>
      <c r="B484" s="355"/>
      <c r="C484" s="355"/>
      <c r="D484" s="355"/>
      <c r="E484" s="355"/>
      <c r="F484" s="355"/>
      <c r="G484" s="355"/>
      <c r="H484" s="355"/>
      <c r="I484" s="355"/>
      <c r="J484" s="355"/>
      <c r="K484" s="355"/>
      <c r="L484" s="355"/>
      <c r="M484" s="368"/>
      <c r="N484" s="365" t="s">
        <v>43</v>
      </c>
      <c r="O484" s="366"/>
      <c r="P484" s="366"/>
      <c r="Q484" s="366"/>
      <c r="R484" s="366"/>
      <c r="S484" s="366"/>
      <c r="T484" s="367"/>
      <c r="U484" s="43" t="s">
        <v>42</v>
      </c>
      <c r="V484" s="44">
        <f>IFERROR(V482/H482,"0")+IFERROR(V483/H483,"0")</f>
        <v>0</v>
      </c>
      <c r="W484" s="44">
        <f>IFERROR(W482/H482,"0")+IFERROR(W483/H483,"0")</f>
        <v>0</v>
      </c>
      <c r="X484" s="44">
        <f>IFERROR(IF(X482="",0,X482),"0")+IFERROR(IF(X483="",0,X483),"0")</f>
        <v>0</v>
      </c>
      <c r="Y484" s="68"/>
      <c r="Z484" s="68"/>
    </row>
    <row r="485" spans="1:53" x14ac:dyDescent="0.2">
      <c r="A485" s="355"/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68"/>
      <c r="N485" s="365" t="s">
        <v>43</v>
      </c>
      <c r="O485" s="366"/>
      <c r="P485" s="366"/>
      <c r="Q485" s="366"/>
      <c r="R485" s="366"/>
      <c r="S485" s="366"/>
      <c r="T485" s="367"/>
      <c r="U485" s="43" t="s">
        <v>0</v>
      </c>
      <c r="V485" s="44">
        <f>IFERROR(SUM(V482:V483),"0")</f>
        <v>0</v>
      </c>
      <c r="W485" s="44">
        <f>IFERROR(SUM(W482:W483),"0")</f>
        <v>0</v>
      </c>
      <c r="X485" s="43"/>
      <c r="Y485" s="68"/>
      <c r="Z485" s="68"/>
    </row>
    <row r="486" spans="1:53" ht="14.25" customHeight="1" x14ac:dyDescent="0.25">
      <c r="A486" s="371" t="s">
        <v>76</v>
      </c>
      <c r="B486" s="371"/>
      <c r="C486" s="371"/>
      <c r="D486" s="371"/>
      <c r="E486" s="371"/>
      <c r="F486" s="371"/>
      <c r="G486" s="371"/>
      <c r="H486" s="371"/>
      <c r="I486" s="371"/>
      <c r="J486" s="371"/>
      <c r="K486" s="371"/>
      <c r="L486" s="371"/>
      <c r="M486" s="371"/>
      <c r="N486" s="371"/>
      <c r="O486" s="371"/>
      <c r="P486" s="371"/>
      <c r="Q486" s="371"/>
      <c r="R486" s="371"/>
      <c r="S486" s="371"/>
      <c r="T486" s="371"/>
      <c r="U486" s="371"/>
      <c r="V486" s="371"/>
      <c r="W486" s="371"/>
      <c r="X486" s="371"/>
      <c r="Y486" s="67"/>
      <c r="Z486" s="67"/>
    </row>
    <row r="487" spans="1:53" ht="27" customHeight="1" x14ac:dyDescent="0.25">
      <c r="A487" s="64" t="s">
        <v>659</v>
      </c>
      <c r="B487" s="64" t="s">
        <v>660</v>
      </c>
      <c r="C487" s="37">
        <v>4301031280</v>
      </c>
      <c r="D487" s="358">
        <v>4640242180816</v>
      </c>
      <c r="E487" s="358"/>
      <c r="F487" s="63">
        <v>0.7</v>
      </c>
      <c r="G487" s="38">
        <v>6</v>
      </c>
      <c r="H487" s="63">
        <v>4.2</v>
      </c>
      <c r="I487" s="63">
        <v>4.46</v>
      </c>
      <c r="J487" s="38">
        <v>156</v>
      </c>
      <c r="K487" s="38" t="s">
        <v>80</v>
      </c>
      <c r="L487" s="39" t="s">
        <v>79</v>
      </c>
      <c r="M487" s="38">
        <v>40</v>
      </c>
      <c r="N487" s="374" t="s">
        <v>661</v>
      </c>
      <c r="O487" s="360"/>
      <c r="P487" s="360"/>
      <c r="Q487" s="360"/>
      <c r="R487" s="361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IFERROR(IF(W487=0,"",ROUNDUP(W487/H487,0)*0.00753),"")</f>
        <v/>
      </c>
      <c r="Y487" s="69" t="s">
        <v>48</v>
      </c>
      <c r="Z487" s="70" t="s">
        <v>48</v>
      </c>
      <c r="AD487" s="71"/>
      <c r="BA487" s="340" t="s">
        <v>66</v>
      </c>
    </row>
    <row r="488" spans="1:53" ht="27" customHeight="1" x14ac:dyDescent="0.25">
      <c r="A488" s="64" t="s">
        <v>662</v>
      </c>
      <c r="B488" s="64" t="s">
        <v>663</v>
      </c>
      <c r="C488" s="37">
        <v>4301031244</v>
      </c>
      <c r="D488" s="358">
        <v>4640242180595</v>
      </c>
      <c r="E488" s="358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75" t="s">
        <v>664</v>
      </c>
      <c r="O488" s="360"/>
      <c r="P488" s="360"/>
      <c r="Q488" s="360"/>
      <c r="R488" s="361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1" t="s">
        <v>66</v>
      </c>
    </row>
    <row r="489" spans="1:53" ht="27" customHeight="1" x14ac:dyDescent="0.25">
      <c r="A489" s="64" t="s">
        <v>665</v>
      </c>
      <c r="B489" s="64" t="s">
        <v>666</v>
      </c>
      <c r="C489" s="37">
        <v>4301031203</v>
      </c>
      <c r="D489" s="358">
        <v>4640242180908</v>
      </c>
      <c r="E489" s="358"/>
      <c r="F489" s="63">
        <v>0.28000000000000003</v>
      </c>
      <c r="G489" s="38">
        <v>6</v>
      </c>
      <c r="H489" s="63">
        <v>1.68</v>
      </c>
      <c r="I489" s="63">
        <v>1.81</v>
      </c>
      <c r="J489" s="38">
        <v>234</v>
      </c>
      <c r="K489" s="38" t="s">
        <v>179</v>
      </c>
      <c r="L489" s="39" t="s">
        <v>79</v>
      </c>
      <c r="M489" s="38">
        <v>40</v>
      </c>
      <c r="N489" s="369" t="s">
        <v>667</v>
      </c>
      <c r="O489" s="360"/>
      <c r="P489" s="360"/>
      <c r="Q489" s="360"/>
      <c r="R489" s="361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IFERROR(IF(W489=0,"",ROUNDUP(W489/H489,0)*0.00502),"")</f>
        <v/>
      </c>
      <c r="Y489" s="69" t="s">
        <v>48</v>
      </c>
      <c r="Z489" s="70" t="s">
        <v>48</v>
      </c>
      <c r="AD489" s="71"/>
      <c r="BA489" s="342" t="s">
        <v>66</v>
      </c>
    </row>
    <row r="490" spans="1:53" ht="27" customHeight="1" x14ac:dyDescent="0.25">
      <c r="A490" s="64" t="s">
        <v>668</v>
      </c>
      <c r="B490" s="64" t="s">
        <v>669</v>
      </c>
      <c r="C490" s="37">
        <v>4301031200</v>
      </c>
      <c r="D490" s="358">
        <v>4640242180489</v>
      </c>
      <c r="E490" s="358"/>
      <c r="F490" s="63">
        <v>0.28000000000000003</v>
      </c>
      <c r="G490" s="38">
        <v>6</v>
      </c>
      <c r="H490" s="63">
        <v>1.68</v>
      </c>
      <c r="I490" s="63">
        <v>1.84</v>
      </c>
      <c r="J490" s="38">
        <v>234</v>
      </c>
      <c r="K490" s="38" t="s">
        <v>179</v>
      </c>
      <c r="L490" s="39" t="s">
        <v>79</v>
      </c>
      <c r="M490" s="38">
        <v>40</v>
      </c>
      <c r="N490" s="370" t="s">
        <v>670</v>
      </c>
      <c r="O490" s="360"/>
      <c r="P490" s="360"/>
      <c r="Q490" s="360"/>
      <c r="R490" s="361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43" t="s">
        <v>66</v>
      </c>
    </row>
    <row r="491" spans="1:53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68"/>
      <c r="N491" s="365" t="s">
        <v>43</v>
      </c>
      <c r="O491" s="366"/>
      <c r="P491" s="366"/>
      <c r="Q491" s="366"/>
      <c r="R491" s="366"/>
      <c r="S491" s="366"/>
      <c r="T491" s="367"/>
      <c r="U491" s="43" t="s">
        <v>42</v>
      </c>
      <c r="V491" s="44">
        <f>IFERROR(V487/H487,"0")+IFERROR(V488/H488,"0")+IFERROR(V489/H489,"0")+IFERROR(V490/H490,"0")</f>
        <v>0</v>
      </c>
      <c r="W491" s="44">
        <f>IFERROR(W487/H487,"0")+IFERROR(W488/H488,"0")+IFERROR(W489/H489,"0")+IFERROR(W490/H490,"0")</f>
        <v>0</v>
      </c>
      <c r="X491" s="44">
        <f>IFERROR(IF(X487="",0,X487),"0")+IFERROR(IF(X488="",0,X488),"0")+IFERROR(IF(X489="",0,X489),"0")+IFERROR(IF(X490="",0,X490),"0")</f>
        <v>0</v>
      </c>
      <c r="Y491" s="68"/>
      <c r="Z491" s="68"/>
    </row>
    <row r="492" spans="1:53" x14ac:dyDescent="0.2">
      <c r="A492" s="355"/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68"/>
      <c r="N492" s="365" t="s">
        <v>43</v>
      </c>
      <c r="O492" s="366"/>
      <c r="P492" s="366"/>
      <c r="Q492" s="366"/>
      <c r="R492" s="366"/>
      <c r="S492" s="366"/>
      <c r="T492" s="367"/>
      <c r="U492" s="43" t="s">
        <v>0</v>
      </c>
      <c r="V492" s="44">
        <f>IFERROR(SUM(V487:V490),"0")</f>
        <v>0</v>
      </c>
      <c r="W492" s="44">
        <f>IFERROR(SUM(W487:W490),"0")</f>
        <v>0</v>
      </c>
      <c r="X492" s="43"/>
      <c r="Y492" s="68"/>
      <c r="Z492" s="68"/>
    </row>
    <row r="493" spans="1:53" ht="14.25" customHeight="1" x14ac:dyDescent="0.25">
      <c r="A493" s="371" t="s">
        <v>81</v>
      </c>
      <c r="B493" s="371"/>
      <c r="C493" s="371"/>
      <c r="D493" s="371"/>
      <c r="E493" s="371"/>
      <c r="F493" s="371"/>
      <c r="G493" s="371"/>
      <c r="H493" s="371"/>
      <c r="I493" s="371"/>
      <c r="J493" s="371"/>
      <c r="K493" s="371"/>
      <c r="L493" s="371"/>
      <c r="M493" s="371"/>
      <c r="N493" s="371"/>
      <c r="O493" s="371"/>
      <c r="P493" s="371"/>
      <c r="Q493" s="371"/>
      <c r="R493" s="371"/>
      <c r="S493" s="371"/>
      <c r="T493" s="371"/>
      <c r="U493" s="371"/>
      <c r="V493" s="371"/>
      <c r="W493" s="371"/>
      <c r="X493" s="371"/>
      <c r="Y493" s="67"/>
      <c r="Z493" s="67"/>
    </row>
    <row r="494" spans="1:53" ht="27" customHeight="1" x14ac:dyDescent="0.25">
      <c r="A494" s="64" t="s">
        <v>671</v>
      </c>
      <c r="B494" s="64" t="s">
        <v>672</v>
      </c>
      <c r="C494" s="37">
        <v>4301051310</v>
      </c>
      <c r="D494" s="358">
        <v>4680115880870</v>
      </c>
      <c r="E494" s="358"/>
      <c r="F494" s="63">
        <v>1.3</v>
      </c>
      <c r="G494" s="38">
        <v>6</v>
      </c>
      <c r="H494" s="63">
        <v>7.8</v>
      </c>
      <c r="I494" s="63">
        <v>8.3640000000000008</v>
      </c>
      <c r="J494" s="38">
        <v>56</v>
      </c>
      <c r="K494" s="38" t="s">
        <v>115</v>
      </c>
      <c r="L494" s="39" t="s">
        <v>134</v>
      </c>
      <c r="M494" s="38">
        <v>40</v>
      </c>
      <c r="N494" s="37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4" s="360"/>
      <c r="P494" s="360"/>
      <c r="Q494" s="360"/>
      <c r="R494" s="361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4" t="s">
        <v>66</v>
      </c>
    </row>
    <row r="495" spans="1:53" ht="27" customHeight="1" x14ac:dyDescent="0.25">
      <c r="A495" s="64" t="s">
        <v>673</v>
      </c>
      <c r="B495" s="64" t="s">
        <v>674</v>
      </c>
      <c r="C495" s="37">
        <v>4301051510</v>
      </c>
      <c r="D495" s="358">
        <v>4640242180540</v>
      </c>
      <c r="E495" s="358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115</v>
      </c>
      <c r="L495" s="39" t="s">
        <v>79</v>
      </c>
      <c r="M495" s="38">
        <v>30</v>
      </c>
      <c r="N495" s="359" t="s">
        <v>675</v>
      </c>
      <c r="O495" s="360"/>
      <c r="P495" s="360"/>
      <c r="Q495" s="360"/>
      <c r="R495" s="361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5" t="s">
        <v>66</v>
      </c>
    </row>
    <row r="496" spans="1:53" ht="27" customHeight="1" x14ac:dyDescent="0.25">
      <c r="A496" s="64" t="s">
        <v>676</v>
      </c>
      <c r="B496" s="64" t="s">
        <v>677</v>
      </c>
      <c r="C496" s="37">
        <v>4301051390</v>
      </c>
      <c r="D496" s="358">
        <v>4640242181233</v>
      </c>
      <c r="E496" s="358"/>
      <c r="F496" s="63">
        <v>0.3</v>
      </c>
      <c r="G496" s="38">
        <v>6</v>
      </c>
      <c r="H496" s="63">
        <v>1.8</v>
      </c>
      <c r="I496" s="63">
        <v>1.984</v>
      </c>
      <c r="J496" s="38">
        <v>234</v>
      </c>
      <c r="K496" s="38" t="s">
        <v>179</v>
      </c>
      <c r="L496" s="39" t="s">
        <v>79</v>
      </c>
      <c r="M496" s="38">
        <v>40</v>
      </c>
      <c r="N496" s="362" t="s">
        <v>678</v>
      </c>
      <c r="O496" s="360"/>
      <c r="P496" s="360"/>
      <c r="Q496" s="360"/>
      <c r="R496" s="361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IFERROR(IF(W496=0,"",ROUNDUP(W496/H496,0)*0.00502),"")</f>
        <v/>
      </c>
      <c r="Y496" s="69" t="s">
        <v>48</v>
      </c>
      <c r="Z496" s="70" t="s">
        <v>48</v>
      </c>
      <c r="AD496" s="71"/>
      <c r="BA496" s="346" t="s">
        <v>66</v>
      </c>
    </row>
    <row r="497" spans="1:53" ht="27" customHeight="1" x14ac:dyDescent="0.25">
      <c r="A497" s="64" t="s">
        <v>679</v>
      </c>
      <c r="B497" s="64" t="s">
        <v>680</v>
      </c>
      <c r="C497" s="37">
        <v>4301051508</v>
      </c>
      <c r="D497" s="358">
        <v>4640242180557</v>
      </c>
      <c r="E497" s="358"/>
      <c r="F497" s="63">
        <v>0.5</v>
      </c>
      <c r="G497" s="38">
        <v>6</v>
      </c>
      <c r="H497" s="63">
        <v>3</v>
      </c>
      <c r="I497" s="63">
        <v>3.2839999999999998</v>
      </c>
      <c r="J497" s="38">
        <v>156</v>
      </c>
      <c r="K497" s="38" t="s">
        <v>80</v>
      </c>
      <c r="L497" s="39" t="s">
        <v>79</v>
      </c>
      <c r="M497" s="38">
        <v>30</v>
      </c>
      <c r="N497" s="363" t="s">
        <v>681</v>
      </c>
      <c r="O497" s="360"/>
      <c r="P497" s="360"/>
      <c r="Q497" s="360"/>
      <c r="R497" s="361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IFERROR(IF(W497=0,"",ROUNDUP(W497/H497,0)*0.00753),"")</f>
        <v/>
      </c>
      <c r="Y497" s="69" t="s">
        <v>48</v>
      </c>
      <c r="Z497" s="70" t="s">
        <v>48</v>
      </c>
      <c r="AD497" s="71"/>
      <c r="BA497" s="347" t="s">
        <v>66</v>
      </c>
    </row>
    <row r="498" spans="1:53" ht="27" customHeight="1" x14ac:dyDescent="0.25">
      <c r="A498" s="64" t="s">
        <v>682</v>
      </c>
      <c r="B498" s="64" t="s">
        <v>683</v>
      </c>
      <c r="C498" s="37">
        <v>4301051448</v>
      </c>
      <c r="D498" s="358">
        <v>4640242181226</v>
      </c>
      <c r="E498" s="358"/>
      <c r="F498" s="63">
        <v>0.3</v>
      </c>
      <c r="G498" s="38">
        <v>6</v>
      </c>
      <c r="H498" s="63">
        <v>1.8</v>
      </c>
      <c r="I498" s="63">
        <v>1.972</v>
      </c>
      <c r="J498" s="38">
        <v>234</v>
      </c>
      <c r="K498" s="38" t="s">
        <v>179</v>
      </c>
      <c r="L498" s="39" t="s">
        <v>79</v>
      </c>
      <c r="M498" s="38">
        <v>30</v>
      </c>
      <c r="N498" s="364" t="s">
        <v>684</v>
      </c>
      <c r="O498" s="360"/>
      <c r="P498" s="360"/>
      <c r="Q498" s="360"/>
      <c r="R498" s="361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IFERROR(IF(W498=0,"",ROUNDUP(W498/H498,0)*0.00502),"")</f>
        <v/>
      </c>
      <c r="Y498" s="69" t="s">
        <v>48</v>
      </c>
      <c r="Z498" s="70" t="s">
        <v>48</v>
      </c>
      <c r="AD498" s="71"/>
      <c r="BA498" s="348" t="s">
        <v>66</v>
      </c>
    </row>
    <row r="499" spans="1:53" x14ac:dyDescent="0.2">
      <c r="A499" s="355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68"/>
      <c r="N499" s="365" t="s">
        <v>43</v>
      </c>
      <c r="O499" s="366"/>
      <c r="P499" s="366"/>
      <c r="Q499" s="366"/>
      <c r="R499" s="366"/>
      <c r="S499" s="366"/>
      <c r="T499" s="367"/>
      <c r="U499" s="43" t="s">
        <v>42</v>
      </c>
      <c r="V499" s="44">
        <f>IFERROR(V494/H494,"0")+IFERROR(V495/H495,"0")+IFERROR(V496/H496,"0")+IFERROR(V497/H497,"0")+IFERROR(V498/H498,"0")</f>
        <v>0</v>
      </c>
      <c r="W499" s="44">
        <f>IFERROR(W494/H494,"0")+IFERROR(W495/H495,"0")+IFERROR(W496/H496,"0")+IFERROR(W497/H497,"0")+IFERROR(W498/H498,"0")</f>
        <v>0</v>
      </c>
      <c r="X499" s="44">
        <f>IFERROR(IF(X494="",0,X494),"0")+IFERROR(IF(X495="",0,X495),"0")+IFERROR(IF(X496="",0,X496),"0")+IFERROR(IF(X497="",0,X497),"0")+IFERROR(IF(X498="",0,X498),"0")</f>
        <v>0</v>
      </c>
      <c r="Y499" s="68"/>
      <c r="Z499" s="68"/>
    </row>
    <row r="500" spans="1:53" x14ac:dyDescent="0.2">
      <c r="A500" s="355"/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368"/>
      <c r="N500" s="365" t="s">
        <v>43</v>
      </c>
      <c r="O500" s="366"/>
      <c r="P500" s="366"/>
      <c r="Q500" s="366"/>
      <c r="R500" s="366"/>
      <c r="S500" s="366"/>
      <c r="T500" s="367"/>
      <c r="U500" s="43" t="s">
        <v>0</v>
      </c>
      <c r="V500" s="44">
        <f>IFERROR(SUM(V494:V498),"0")</f>
        <v>0</v>
      </c>
      <c r="W500" s="44">
        <f>IFERROR(SUM(W494:W498),"0")</f>
        <v>0</v>
      </c>
      <c r="X500" s="43"/>
      <c r="Y500" s="68"/>
      <c r="Z500" s="68"/>
    </row>
    <row r="501" spans="1:53" ht="15" customHeight="1" x14ac:dyDescent="0.2">
      <c r="A501" s="355"/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356"/>
      <c r="N501" s="352" t="s">
        <v>36</v>
      </c>
      <c r="O501" s="353"/>
      <c r="P501" s="353"/>
      <c r="Q501" s="353"/>
      <c r="R501" s="353"/>
      <c r="S501" s="353"/>
      <c r="T501" s="354"/>
      <c r="U501" s="43" t="s">
        <v>0</v>
      </c>
      <c r="V501" s="44">
        <f>IFERROR(V24+V35+V39+V43+V47+V54+V62+V87+V95+V106+V120+V130+V138+V146+V159+V165+V170+V177+V197+V204+V209+V219+V238+V242+V249+V262+V268+V274+V280+V292+V297+V302+V306+V310+V314+V327+V333+V338+V342+V351+V356+V363+V367+V374+V390+V397+V401+V408+V414+V424+V428+V432+V450+V455+V464+V470+V480+V485+V492+V500,"0")</f>
        <v>0</v>
      </c>
      <c r="W501" s="44">
        <f>IFERROR(W24+W35+W39+W43+W47+W54+W62+W87+W95+W106+W120+W130+W138+W146+W159+W165+W170+W177+W197+W204+W209+W219+W238+W242+W249+W262+W268+W274+W280+W292+W297+W302+W306+W310+W314+W327+W333+W338+W342+W351+W356+W363+W367+W374+W390+W397+W401+W408+W414+W424+W428+W432+W450+W455+W464+W470+W480+W485+W492+W500,"0")</f>
        <v>0</v>
      </c>
      <c r="X501" s="43"/>
      <c r="Y501" s="68"/>
      <c r="Z501" s="68"/>
    </row>
    <row r="502" spans="1:53" x14ac:dyDescent="0.2">
      <c r="A502" s="355"/>
      <c r="B502" s="355"/>
      <c r="C502" s="355"/>
      <c r="D502" s="355"/>
      <c r="E502" s="355"/>
      <c r="F502" s="355"/>
      <c r="G502" s="355"/>
      <c r="H502" s="355"/>
      <c r="I502" s="355"/>
      <c r="J502" s="355"/>
      <c r="K502" s="355"/>
      <c r="L502" s="355"/>
      <c r="M502" s="356"/>
      <c r="N502" s="352" t="s">
        <v>37</v>
      </c>
      <c r="O502" s="353"/>
      <c r="P502" s="353"/>
      <c r="Q502" s="353"/>
      <c r="R502" s="353"/>
      <c r="S502" s="353"/>
      <c r="T502" s="354"/>
      <c r="U502" s="43" t="s">
        <v>0</v>
      </c>
      <c r="V502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319*I319/H319,"0")+IFERROR(V320*I320/H320,"0")+IFERROR(V321*I321/H321,"0")+IFERROR(V322*I322/H322,"0")+IFERROR(V323*I323/H323,"0")+IFERROR(V324*I324/H324,"0")+IFERROR(V325*I325/H325,"0")+IFERROR(V329*I329/H329,"0")+IFERROR(V330*I330/H330,"0")+IFERROR(V331*I331/H331,"0")+IFERROR(V335*I335/H335,"0")+IFERROR(V336*I336/H336,"0")+IFERROR(V340*I340/H340,"0")+IFERROR(V345*I345/H345,"0")+IFERROR(V346*I346/H346,"0")+IFERROR(V347*I347/H347,"0")+IFERROR(V348*I348/H348,"0")+IFERROR(V349*I349/H349,"0")+IFERROR(V353*I353/H353,"0")+IFERROR(V354*I354/H354,"0")+IFERROR(V358*I358/H358,"0")+IFERROR(V359*I359/H359,"0")+IFERROR(V360*I360/H360,"0")+IFERROR(V361*I361/H361,"0")+IFERROR(V365*I365/H365,"0")+IFERROR(V371*I371/H371,"0")+IFERROR(V372*I372/H372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392*I392/H392,"0")+IFERROR(V393*I393/H393,"0")+IFERROR(V394*I394/H394,"0")+IFERROR(V395*I395/H395,"0")+IFERROR(V399*I399/H399,"0")+IFERROR(V403*I403/H403,"0")+IFERROR(V404*I404/H404,"0")+IFERROR(V405*I405/H405,"0")+IFERROR(V406*I406/H406,"0")+IFERROR(V411*I411/H411,"0")+IFERROR(V412*I412/H412,"0")+IFERROR(V416*I416/H416,"0")+IFERROR(V417*I417/H417,"0")+IFERROR(V418*I418/H418,"0")+IFERROR(V419*I419/H419,"0")+IFERROR(V420*I420/H420,"0")+IFERROR(V421*I421/H421,"0")+IFERROR(V422*I422/H422,"0")+IFERROR(V426*I426/H426,"0")+IFERROR(V430*I430/H430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446*I446/H446,"0")+IFERROR(V447*I447/H447,"0")+IFERROR(V448*I448/H448,"0")+IFERROR(V452*I452/H452,"0")+IFERROR(V453*I453/H453,"0")+IFERROR(V457*I457/H457,"0")+IFERROR(V458*I458/H458,"0")+IFERROR(V459*I459/H459,"0")+IFERROR(V460*I460/H460,"0")+IFERROR(V461*I461/H461,"0")+IFERROR(V462*I462/H462,"0")+IFERROR(V466*I466/H466,"0")+IFERROR(V467*I467/H467,"0")+IFERROR(V468*I468/H468,"0")+IFERROR(V474*I474/H474,"0")+IFERROR(V475*I475/H475,"0")+IFERROR(V476*I476/H476,"0")+IFERROR(V477*I477/H477,"0")+IFERROR(V478*I478/H478,"0")+IFERROR(V482*I482/H482,"0")+IFERROR(V483*I483/H483,"0")+IFERROR(V487*I487/H487,"0")+IFERROR(V488*I488/H488,"0")+IFERROR(V489*I489/H489,"0")+IFERROR(V490*I490/H490,"0")+IFERROR(V494*I494/H494,"0")+IFERROR(V495*I495/H495,"0")+IFERROR(V496*I496/H496,"0")+IFERROR(V497*I497/H497,"0")+IFERROR(V498*I498/H498,"0"),"0")</f>
        <v>0</v>
      </c>
      <c r="W502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319*I319/H319,"0")+IFERROR(W320*I320/H320,"0")+IFERROR(W321*I321/H321,"0")+IFERROR(W322*I322/H322,"0")+IFERROR(W323*I323/H323,"0")+IFERROR(W324*I324/H324,"0")+IFERROR(W325*I325/H325,"0")+IFERROR(W329*I329/H329,"0")+IFERROR(W330*I330/H330,"0")+IFERROR(W331*I331/H331,"0")+IFERROR(W335*I335/H335,"0")+IFERROR(W336*I336/H336,"0")+IFERROR(W340*I340/H340,"0")+IFERROR(W345*I345/H345,"0")+IFERROR(W346*I346/H346,"0")+IFERROR(W347*I347/H347,"0")+IFERROR(W348*I348/H348,"0")+IFERROR(W349*I349/H349,"0")+IFERROR(W353*I353/H353,"0")+IFERROR(W354*I354/H354,"0")+IFERROR(W358*I358/H358,"0")+IFERROR(W359*I359/H359,"0")+IFERROR(W360*I360/H360,"0")+IFERROR(W361*I361/H361,"0")+IFERROR(W365*I365/H365,"0")+IFERROR(W371*I371/H371,"0")+IFERROR(W372*I372/H372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392*I392/H392,"0")+IFERROR(W393*I393/H393,"0")+IFERROR(W394*I394/H394,"0")+IFERROR(W395*I395/H395,"0")+IFERROR(W399*I399/H399,"0")+IFERROR(W403*I403/H403,"0")+IFERROR(W404*I404/H404,"0")+IFERROR(W405*I405/H405,"0")+IFERROR(W406*I406/H406,"0")+IFERROR(W411*I411/H411,"0")+IFERROR(W412*I412/H412,"0")+IFERROR(W416*I416/H416,"0")+IFERROR(W417*I417/H417,"0")+IFERROR(W418*I418/H418,"0")+IFERROR(W419*I419/H419,"0")+IFERROR(W420*I420/H420,"0")+IFERROR(W421*I421/H421,"0")+IFERROR(W422*I422/H422,"0")+IFERROR(W426*I426/H426,"0")+IFERROR(W430*I430/H430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446*I446/H446,"0")+IFERROR(W447*I447/H447,"0")+IFERROR(W448*I448/H448,"0")+IFERROR(W452*I452/H452,"0")+IFERROR(W453*I453/H453,"0")+IFERROR(W457*I457/H457,"0")+IFERROR(W458*I458/H458,"0")+IFERROR(W459*I459/H459,"0")+IFERROR(W460*I460/H460,"0")+IFERROR(W461*I461/H461,"0")+IFERROR(W462*I462/H462,"0")+IFERROR(W466*I466/H466,"0")+IFERROR(W467*I467/H467,"0")+IFERROR(W468*I468/H468,"0")+IFERROR(W474*I474/H474,"0")+IFERROR(W475*I475/H475,"0")+IFERROR(W476*I476/H476,"0")+IFERROR(W477*I477/H477,"0")+IFERROR(W478*I478/H478,"0")+IFERROR(W482*I482/H482,"0")+IFERROR(W483*I483/H483,"0")+IFERROR(W487*I487/H487,"0")+IFERROR(W488*I488/H488,"0")+IFERROR(W489*I489/H489,"0")+IFERROR(W490*I490/H490,"0")+IFERROR(W494*I494/H494,"0")+IFERROR(W495*I495/H495,"0")+IFERROR(W496*I496/H496,"0")+IFERROR(W497*I497/H497,"0")+IFERROR(W498*I498/H498,"0"),"0")</f>
        <v>0</v>
      </c>
      <c r="X502" s="43"/>
      <c r="Y502" s="68"/>
      <c r="Z502" s="68"/>
    </row>
    <row r="503" spans="1:53" x14ac:dyDescent="0.2">
      <c r="A503" s="355"/>
      <c r="B503" s="355"/>
      <c r="C503" s="355"/>
      <c r="D503" s="355"/>
      <c r="E503" s="355"/>
      <c r="F503" s="355"/>
      <c r="G503" s="355"/>
      <c r="H503" s="355"/>
      <c r="I503" s="355"/>
      <c r="J503" s="355"/>
      <c r="K503" s="355"/>
      <c r="L503" s="355"/>
      <c r="M503" s="356"/>
      <c r="N503" s="352" t="s">
        <v>38</v>
      </c>
      <c r="O503" s="353"/>
      <c r="P503" s="353"/>
      <c r="Q503" s="353"/>
      <c r="R503" s="353"/>
      <c r="S503" s="353"/>
      <c r="T503" s="354"/>
      <c r="U503" s="43" t="s">
        <v>23</v>
      </c>
      <c r="V503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325*(V318:V325/H318:H325)),"0")+IFERROR(SUMPRODUCT(1/J329:J331*(V329:V331/H329:H331)),"0")+IFERROR(SUMPRODUCT(1/J335:J336*(V335:V336/H335:H336)),"0")+IFERROR(SUMPRODUCT(1/J340:J340*(V340:V340/H340:H340)),"0")+IFERROR(SUMPRODUCT(1/J345:J349*(V345:V349/H345:H349)),"0")+IFERROR(SUMPRODUCT(1/J353:J354*(V353:V354/H353:H354)),"0")+IFERROR(SUMPRODUCT(1/J358:J361*(V358:V361/H358:H361)),"0")+IFERROR(SUMPRODUCT(1/J365:J365*(V365:V365/H365:H365)),"0")+IFERROR(SUMPRODUCT(1/J371:J372*(V371:V372/H371:H372)),"0")+IFERROR(SUMPRODUCT(1/J376:J388*(V376:V388/H376:H388)),"0")+IFERROR(SUMPRODUCT(1/J392:J395*(V392:V395/H392:H395)),"0")+IFERROR(SUMPRODUCT(1/J399:J399*(V399:V399/H399:H399)),"0")+IFERROR(SUMPRODUCT(1/J403:J406*(V403:V406/H403:H406)),"0")+IFERROR(SUMPRODUCT(1/J411:J412*(V411:V412/H411:H412)),"0")+IFERROR(SUMPRODUCT(1/J416:J422*(V416:V422/H416:H422)),"0")+IFERROR(SUMPRODUCT(1/J426:J426*(V426:V426/H426:H426)),"0")+IFERROR(SUMPRODUCT(1/J430:J430*(V430:V430/H430:H430)),"0")+IFERROR(SUMPRODUCT(1/J436:J448*(V436:V448/H436:H448)),"0")+IFERROR(SUMPRODUCT(1/J452:J453*(V452:V453/H452:H453)),"0")+IFERROR(SUMPRODUCT(1/J457:J462*(V457:V462/H457:H462)),"0")+IFERROR(SUMPRODUCT(1/J466:J468*(V466:V468/H466:H468)),"0")+IFERROR(SUMPRODUCT(1/J474:J478*(V474:V478/H474:H478)),"0")+IFERROR(SUMPRODUCT(1/J482:J483*(V482:V483/H482:H483)),"0")+IFERROR(SUMPRODUCT(1/J487:J490*(V487:V490/H487:H490)),"0")+IFERROR(SUMPRODUCT(1/J494:J498*(V494:V498/H494:H498)),"0"),0)</f>
        <v>0</v>
      </c>
      <c r="W503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325*(W318:W325/H318:H325)),"0")+IFERROR(SUMPRODUCT(1/J329:J331*(W329:W331/H329:H331)),"0")+IFERROR(SUMPRODUCT(1/J335:J336*(W335:W336/H335:H336)),"0")+IFERROR(SUMPRODUCT(1/J340:J340*(W340:W340/H340:H340)),"0")+IFERROR(SUMPRODUCT(1/J345:J349*(W345:W349/H345:H349)),"0")+IFERROR(SUMPRODUCT(1/J353:J354*(W353:W354/H353:H354)),"0")+IFERROR(SUMPRODUCT(1/J358:J361*(W358:W361/H358:H361)),"0")+IFERROR(SUMPRODUCT(1/J365:J365*(W365:W365/H365:H365)),"0")+IFERROR(SUMPRODUCT(1/J371:J372*(W371:W372/H371:H372)),"0")+IFERROR(SUMPRODUCT(1/J376:J388*(W376:W388/H376:H388)),"0")+IFERROR(SUMPRODUCT(1/J392:J395*(W392:W395/H392:H395)),"0")+IFERROR(SUMPRODUCT(1/J399:J399*(W399:W399/H399:H399)),"0")+IFERROR(SUMPRODUCT(1/J403:J406*(W403:W406/H403:H406)),"0")+IFERROR(SUMPRODUCT(1/J411:J412*(W411:W412/H411:H412)),"0")+IFERROR(SUMPRODUCT(1/J416:J422*(W416:W422/H416:H422)),"0")+IFERROR(SUMPRODUCT(1/J426:J426*(W426:W426/H426:H426)),"0")+IFERROR(SUMPRODUCT(1/J430:J430*(W430:W430/H430:H430)),"0")+IFERROR(SUMPRODUCT(1/J436:J448*(W436:W448/H436:H448)),"0")+IFERROR(SUMPRODUCT(1/J452:J453*(W452:W453/H452:H453)),"0")+IFERROR(SUMPRODUCT(1/J457:J462*(W457:W462/H457:H462)),"0")+IFERROR(SUMPRODUCT(1/J466:J468*(W466:W468/H466:H468)),"0")+IFERROR(SUMPRODUCT(1/J474:J478*(W474:W478/H474:H478)),"0")+IFERROR(SUMPRODUCT(1/J482:J483*(W482:W483/H482:H483)),"0")+IFERROR(SUMPRODUCT(1/J487:J490*(W487:W490/H487:H490)),"0")+IFERROR(SUMPRODUCT(1/J494:J498*(W494:W498/H494:H498)),"0"),0)</f>
        <v>0</v>
      </c>
      <c r="X503" s="43"/>
      <c r="Y503" s="68"/>
      <c r="Z503" s="68"/>
    </row>
    <row r="504" spans="1:53" x14ac:dyDescent="0.2">
      <c r="A504" s="355"/>
      <c r="B504" s="355"/>
      <c r="C504" s="355"/>
      <c r="D504" s="355"/>
      <c r="E504" s="355"/>
      <c r="F504" s="355"/>
      <c r="G504" s="355"/>
      <c r="H504" s="355"/>
      <c r="I504" s="355"/>
      <c r="J504" s="355"/>
      <c r="K504" s="355"/>
      <c r="L504" s="355"/>
      <c r="M504" s="356"/>
      <c r="N504" s="352" t="s">
        <v>39</v>
      </c>
      <c r="O504" s="353"/>
      <c r="P504" s="353"/>
      <c r="Q504" s="353"/>
      <c r="R504" s="353"/>
      <c r="S504" s="353"/>
      <c r="T504" s="354"/>
      <c r="U504" s="43" t="s">
        <v>0</v>
      </c>
      <c r="V504" s="44">
        <f>GrossWeightTotal+PalletQtyTotal*25</f>
        <v>0</v>
      </c>
      <c r="W504" s="44">
        <f>GrossWeightTotalR+PalletQtyTotalR*25</f>
        <v>0</v>
      </c>
      <c r="X504" s="43"/>
      <c r="Y504" s="68"/>
      <c r="Z504" s="68"/>
    </row>
    <row r="505" spans="1:53" x14ac:dyDescent="0.2">
      <c r="A505" s="355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52" t="s">
        <v>40</v>
      </c>
      <c r="O505" s="353"/>
      <c r="P505" s="353"/>
      <c r="Q505" s="353"/>
      <c r="R505" s="353"/>
      <c r="S505" s="353"/>
      <c r="T505" s="354"/>
      <c r="U505" s="43" t="s">
        <v>23</v>
      </c>
      <c r="V505" s="44">
        <f>IFERROR(V23+V34+V38+V42+V46+V53+V61+V86+V94+V105+V119+V129+V137+V145+V158+V164+V169+V176+V196+V203+V208+V218+V237+V241+V248+V261+V267+V273+V279+V291+V296+V301+V305+V309+V313+V326+V332+V337+V341+V350+V355+V362+V366+V373+V389+V396+V400+V407+V413+V423+V427+V431+V449+V454+V463+V469+V479+V484+V491+V499,"0")</f>
        <v>0</v>
      </c>
      <c r="W505" s="44">
        <f>IFERROR(W23+W34+W38+W42+W46+W53+W61+W86+W94+W105+W119+W129+W137+W145+W158+W164+W169+W176+W196+W203+W208+W218+W237+W241+W248+W261+W267+W273+W279+W291+W296+W301+W305+W309+W313+W326+W332+W337+W341+W350+W355+W362+W366+W373+W389+W396+W400+W407+W413+W423+W427+W431+W449+W454+W463+W469+W479+W484+W491+W499,"0")</f>
        <v>0</v>
      </c>
      <c r="X505" s="43"/>
      <c r="Y505" s="68"/>
      <c r="Z505" s="68"/>
    </row>
    <row r="506" spans="1:53" ht="14.25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52" t="s">
        <v>41</v>
      </c>
      <c r="O506" s="353"/>
      <c r="P506" s="353"/>
      <c r="Q506" s="353"/>
      <c r="R506" s="353"/>
      <c r="S506" s="353"/>
      <c r="T506" s="354"/>
      <c r="U506" s="46" t="s">
        <v>54</v>
      </c>
      <c r="V506" s="43"/>
      <c r="W506" s="43"/>
      <c r="X506" s="43">
        <f>IFERROR(X23+X34+X38+X42+X46+X53+X61+X86+X94+X105+X119+X129+X137+X145+X158+X164+X169+X176+X196+X203+X208+X218+X237+X241+X248+X261+X267+X273+X279+X291+X296+X301+X305+X309+X313+X326+X332+X337+X341+X350+X355+X362+X366+X373+X389+X396+X400+X407+X413+X423+X427+X431+X449+X454+X463+X469+X479+X484+X491+X499,"0")</f>
        <v>0</v>
      </c>
      <c r="Y506" s="68"/>
      <c r="Z506" s="68"/>
    </row>
    <row r="507" spans="1:53" ht="13.5" thickBot="1" x14ac:dyDescent="0.25"/>
    <row r="508" spans="1:53" ht="27" thickTop="1" thickBot="1" x14ac:dyDescent="0.25">
      <c r="A508" s="47" t="s">
        <v>9</v>
      </c>
      <c r="B508" s="72" t="s">
        <v>75</v>
      </c>
      <c r="C508" s="349" t="s">
        <v>109</v>
      </c>
      <c r="D508" s="349" t="s">
        <v>109</v>
      </c>
      <c r="E508" s="349" t="s">
        <v>109</v>
      </c>
      <c r="F508" s="349" t="s">
        <v>109</v>
      </c>
      <c r="G508" s="349" t="s">
        <v>239</v>
      </c>
      <c r="H508" s="349" t="s">
        <v>239</v>
      </c>
      <c r="I508" s="349" t="s">
        <v>239</v>
      </c>
      <c r="J508" s="349" t="s">
        <v>239</v>
      </c>
      <c r="K508" s="357"/>
      <c r="L508" s="349" t="s">
        <v>239</v>
      </c>
      <c r="M508" s="349" t="s">
        <v>239</v>
      </c>
      <c r="N508" s="349" t="s">
        <v>239</v>
      </c>
      <c r="O508" s="349" t="s">
        <v>239</v>
      </c>
      <c r="P508" s="349" t="s">
        <v>457</v>
      </c>
      <c r="Q508" s="349" t="s">
        <v>457</v>
      </c>
      <c r="R508" s="349" t="s">
        <v>510</v>
      </c>
      <c r="S508" s="349" t="s">
        <v>510</v>
      </c>
      <c r="T508" s="72" t="s">
        <v>586</v>
      </c>
      <c r="U508" s="72" t="s">
        <v>636</v>
      </c>
      <c r="Z508" s="61"/>
      <c r="AC508" s="1"/>
    </row>
    <row r="509" spans="1:53" ht="14.25" customHeight="1" thickTop="1" x14ac:dyDescent="0.2">
      <c r="A509" s="350" t="s">
        <v>10</v>
      </c>
      <c r="B509" s="349" t="s">
        <v>75</v>
      </c>
      <c r="C509" s="349" t="s">
        <v>110</v>
      </c>
      <c r="D509" s="349" t="s">
        <v>118</v>
      </c>
      <c r="E509" s="349" t="s">
        <v>109</v>
      </c>
      <c r="F509" s="349" t="s">
        <v>231</v>
      </c>
      <c r="G509" s="349" t="s">
        <v>240</v>
      </c>
      <c r="H509" s="349" t="s">
        <v>247</v>
      </c>
      <c r="I509" s="349" t="s">
        <v>266</v>
      </c>
      <c r="J509" s="349" t="s">
        <v>325</v>
      </c>
      <c r="K509" s="1"/>
      <c r="L509" s="349" t="s">
        <v>328</v>
      </c>
      <c r="M509" s="349" t="s">
        <v>348</v>
      </c>
      <c r="N509" s="349" t="s">
        <v>430</v>
      </c>
      <c r="O509" s="349" t="s">
        <v>448</v>
      </c>
      <c r="P509" s="349" t="s">
        <v>458</v>
      </c>
      <c r="Q509" s="349" t="s">
        <v>485</v>
      </c>
      <c r="R509" s="349" t="s">
        <v>511</v>
      </c>
      <c r="S509" s="349" t="s">
        <v>562</v>
      </c>
      <c r="T509" s="349" t="s">
        <v>586</v>
      </c>
      <c r="U509" s="349" t="s">
        <v>637</v>
      </c>
      <c r="Z509" s="61"/>
      <c r="AC509" s="1"/>
    </row>
    <row r="510" spans="1:53" ht="13.5" thickBot="1" x14ac:dyDescent="0.25">
      <c r="A510" s="351"/>
      <c r="B510" s="349"/>
      <c r="C510" s="349"/>
      <c r="D510" s="349"/>
      <c r="E510" s="349"/>
      <c r="F510" s="349"/>
      <c r="G510" s="349"/>
      <c r="H510" s="349"/>
      <c r="I510" s="349"/>
      <c r="J510" s="349"/>
      <c r="K510" s="1"/>
      <c r="L510" s="349"/>
      <c r="M510" s="349"/>
      <c r="N510" s="349"/>
      <c r="O510" s="349"/>
      <c r="P510" s="349"/>
      <c r="Q510" s="349"/>
      <c r="R510" s="349"/>
      <c r="S510" s="349"/>
      <c r="T510" s="349"/>
      <c r="U510" s="349"/>
      <c r="Z510" s="61"/>
      <c r="AC510" s="1"/>
    </row>
    <row r="511" spans="1:53" ht="18" thickTop="1" thickBot="1" x14ac:dyDescent="0.25">
      <c r="A511" s="47" t="s">
        <v>13</v>
      </c>
      <c r="B511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1" s="53">
        <f>IFERROR(W51*1,"0")+IFERROR(W52*1,"0")</f>
        <v>0</v>
      </c>
      <c r="D511" s="53">
        <f>IFERROR(W57*1,"0")+IFERROR(W58*1,"0")+IFERROR(W59*1,"0")+IFERROR(W60*1,"0")</f>
        <v>0</v>
      </c>
      <c r="E511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11" s="53">
        <f>IFERROR(W133*1,"0")+IFERROR(W134*1,"0")+IFERROR(W135*1,"0")+IFERROR(W136*1,"0")</f>
        <v>0</v>
      </c>
      <c r="G511" s="53">
        <f>IFERROR(W142*1,"0")+IFERROR(W143*1,"0")+IFERROR(W144*1,"0")</f>
        <v>0</v>
      </c>
      <c r="H511" s="53">
        <f>IFERROR(W149*1,"0")+IFERROR(W150*1,"0")+IFERROR(W151*1,"0")+IFERROR(W152*1,"0")+IFERROR(W153*1,"0")+IFERROR(W154*1,"0")+IFERROR(W155*1,"0")+IFERROR(W156*1,"0")+IFERROR(W157*1,"0")</f>
        <v>0</v>
      </c>
      <c r="I511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1" s="53">
        <f>IFERROR(W207*1,"0")</f>
        <v>0</v>
      </c>
      <c r="K511" s="1"/>
      <c r="L511" s="53">
        <f>IFERROR(W212*1,"0")+IFERROR(W213*1,"0")+IFERROR(W214*1,"0")+IFERROR(W215*1,"0")+IFERROR(W216*1,"0")+IFERROR(W217*1,"0")</f>
        <v>0</v>
      </c>
      <c r="M511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0</v>
      </c>
      <c r="N511" s="53">
        <f>IFERROR(W283*1,"0")+IFERROR(W284*1,"0")+IFERROR(W285*1,"0")+IFERROR(W286*1,"0")+IFERROR(W287*1,"0")+IFERROR(W288*1,"0")+IFERROR(W289*1,"0")+IFERROR(W290*1,"0")+IFERROR(W294*1,"0")+IFERROR(W295*1,"0")</f>
        <v>0</v>
      </c>
      <c r="O511" s="53">
        <f>IFERROR(W300*1,"0")+IFERROR(W304*1,"0")+IFERROR(W308*1,"0")+IFERROR(W312*1,"0")</f>
        <v>0</v>
      </c>
      <c r="P511" s="53">
        <f>IFERROR(W318*1,"0")+IFERROR(W319*1,"0")+IFERROR(W320*1,"0")+IFERROR(W321*1,"0")+IFERROR(W322*1,"0")+IFERROR(W323*1,"0")+IFERROR(W324*1,"0")+IFERROR(W325*1,"0")+IFERROR(W329*1,"0")+IFERROR(W330*1,"0")+IFERROR(W331*1,"0")+IFERROR(W335*1,"0")+IFERROR(W336*1,"0")+IFERROR(W340*1,"0")</f>
        <v>0</v>
      </c>
      <c r="Q511" s="53">
        <f>IFERROR(W345*1,"0")+IFERROR(W346*1,"0")+IFERROR(W347*1,"0")+IFERROR(W348*1,"0")+IFERROR(W349*1,"0")+IFERROR(W353*1,"0")+IFERROR(W354*1,"0")+IFERROR(W358*1,"0")+IFERROR(W359*1,"0")+IFERROR(W360*1,"0")+IFERROR(W361*1,"0")+IFERROR(W365*1,"0")</f>
        <v>0</v>
      </c>
      <c r="R511" s="53">
        <f>IFERROR(W371*1,"0")+IFERROR(W372*1,"0")+IFERROR(W376*1,"0")+IFERROR(W377*1,"0")+IFERROR(W378*1,"0")+IFERROR(W379*1,"0")+IFERROR(W380*1,"0")+IFERROR(W381*1,"0")+IFERROR(W382*1,"0")+IFERROR(W383*1,"0")+IFERROR(W384*1,"0")+IFERROR(W385*1,"0")+IFERROR(W386*1,"0")+IFERROR(W387*1,"0")+IFERROR(W388*1,"0")+IFERROR(W392*1,"0")+IFERROR(W393*1,"0")+IFERROR(W394*1,"0")+IFERROR(W395*1,"0")+IFERROR(W399*1,"0")+IFERROR(W403*1,"0")+IFERROR(W404*1,"0")+IFERROR(W405*1,"0")+IFERROR(W406*1,"0")</f>
        <v>0</v>
      </c>
      <c r="S511" s="53">
        <f>IFERROR(W411*1,"0")+IFERROR(W412*1,"0")+IFERROR(W416*1,"0")+IFERROR(W417*1,"0")+IFERROR(W418*1,"0")+IFERROR(W419*1,"0")+IFERROR(W420*1,"0")+IFERROR(W421*1,"0")+IFERROR(W422*1,"0")+IFERROR(W426*1,"0")+IFERROR(W430*1,"0")</f>
        <v>0</v>
      </c>
      <c r="T511" s="53">
        <f>IFERROR(W436*1,"0")+IFERROR(W437*1,"0")+IFERROR(W438*1,"0")+IFERROR(W439*1,"0")+IFERROR(W440*1,"0")+IFERROR(W441*1,"0")+IFERROR(W442*1,"0")+IFERROR(W443*1,"0")+IFERROR(W444*1,"0")+IFERROR(W445*1,"0")+IFERROR(W446*1,"0")+IFERROR(W447*1,"0")+IFERROR(W448*1,"0")+IFERROR(W452*1,"0")+IFERROR(W453*1,"0")+IFERROR(W457*1,"0")+IFERROR(W458*1,"0")+IFERROR(W459*1,"0")+IFERROR(W460*1,"0")+IFERROR(W461*1,"0")+IFERROR(W462*1,"0")+IFERROR(W466*1,"0")+IFERROR(W467*1,"0")+IFERROR(W468*1,"0")</f>
        <v>0</v>
      </c>
      <c r="U511" s="53">
        <f>IFERROR(W474*1,"0")+IFERROR(W475*1,"0")+IFERROR(W476*1,"0")+IFERROR(W477*1,"0")+IFERROR(W478*1,"0")+IFERROR(W482*1,"0")+IFERROR(W483*1,"0")+IFERROR(W487*1,"0")+IFERROR(W488*1,"0")+IFERROR(W489*1,"0")+IFERROR(W490*1,"0")+IFERROR(W494*1,"0")+IFERROR(W495*1,"0")+IFERROR(W496*1,"0")+IFERROR(W497*1,"0")+IFERROR(W498*1,"0")</f>
        <v>0</v>
      </c>
      <c r="Z511" s="61"/>
      <c r="AC511" s="1"/>
    </row>
  </sheetData>
  <sheetProtection algorithmName="SHA-512" hashValue="NqiQ+ICvm7BeQEyNO7zm21obkfrLS0hXTC5K81YuHDkq32gd6qahBbDHpyHSUUSiI3GNm9pAG1Kr//xYAHbb/g==" saltValue="YBTFoHi9fsL50yenuwwgu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93:E93"/>
    <mergeCell ref="N93:R93"/>
    <mergeCell ref="N94:T94"/>
    <mergeCell ref="A94:M95"/>
    <mergeCell ref="N95:T95"/>
    <mergeCell ref="A96:X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N218:T218"/>
    <mergeCell ref="A218:M219"/>
    <mergeCell ref="N219:T219"/>
    <mergeCell ref="A220:X220"/>
    <mergeCell ref="A221:X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N241:T241"/>
    <mergeCell ref="A241:M242"/>
    <mergeCell ref="N242:T242"/>
    <mergeCell ref="A243:X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N291:T291"/>
    <mergeCell ref="A291:M292"/>
    <mergeCell ref="N292:T292"/>
    <mergeCell ref="A293:X293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A299:X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A317:X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N341:T341"/>
    <mergeCell ref="A341:M342"/>
    <mergeCell ref="N342:T342"/>
    <mergeCell ref="A343:X343"/>
    <mergeCell ref="A344:X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N366:T366"/>
    <mergeCell ref="A366:M367"/>
    <mergeCell ref="N367:T367"/>
    <mergeCell ref="A368:X368"/>
    <mergeCell ref="A369:X369"/>
    <mergeCell ref="A370:X370"/>
    <mergeCell ref="D371:E371"/>
    <mergeCell ref="N371:R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A398:X398"/>
    <mergeCell ref="D399:E399"/>
    <mergeCell ref="N399:R399"/>
    <mergeCell ref="N400:T400"/>
    <mergeCell ref="A400:M401"/>
    <mergeCell ref="N401:T401"/>
    <mergeCell ref="A402:X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N407:T407"/>
    <mergeCell ref="A407:M408"/>
    <mergeCell ref="N408:T408"/>
    <mergeCell ref="A409:X409"/>
    <mergeCell ref="A410:X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N431:T431"/>
    <mergeCell ref="A431:M432"/>
    <mergeCell ref="N432:T432"/>
    <mergeCell ref="A433:X433"/>
    <mergeCell ref="A434:X434"/>
    <mergeCell ref="A435:X435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A472:X472"/>
    <mergeCell ref="A473:X473"/>
    <mergeCell ref="D474:E474"/>
    <mergeCell ref="N474:R474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D483:E483"/>
    <mergeCell ref="N483:R483"/>
    <mergeCell ref="N484:T484"/>
    <mergeCell ref="A484:M485"/>
    <mergeCell ref="N485:T485"/>
    <mergeCell ref="A486:X486"/>
    <mergeCell ref="D487:E487"/>
    <mergeCell ref="N487:R487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A493:X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N501:T501"/>
    <mergeCell ref="A501:M506"/>
    <mergeCell ref="N502:T502"/>
    <mergeCell ref="N503:T503"/>
    <mergeCell ref="N504:T504"/>
    <mergeCell ref="N505:T505"/>
    <mergeCell ref="N506:T506"/>
    <mergeCell ref="C508:F508"/>
    <mergeCell ref="G508:O508"/>
    <mergeCell ref="P508:Q508"/>
    <mergeCell ref="R508:S508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T509:T510"/>
    <mergeCell ref="U509:U510"/>
    <mergeCell ref="J509:J510"/>
    <mergeCell ref="L509:L510"/>
    <mergeCell ref="M509:M510"/>
    <mergeCell ref="N509:N510"/>
    <mergeCell ref="O509:O510"/>
    <mergeCell ref="P509:P510"/>
    <mergeCell ref="Q509:Q510"/>
    <mergeCell ref="R509:R510"/>
    <mergeCell ref="S509:S51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685</v>
      </c>
      <c r="H1" s="9"/>
    </row>
    <row r="3" spans="2:8" x14ac:dyDescent="0.2">
      <c r="B3" s="54" t="s">
        <v>686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688</v>
      </c>
      <c r="C6" s="54" t="s">
        <v>689</v>
      </c>
      <c r="D6" s="54" t="s">
        <v>690</v>
      </c>
      <c r="E6" s="54" t="s">
        <v>48</v>
      </c>
    </row>
    <row r="7" spans="2:8" x14ac:dyDescent="0.2">
      <c r="B7" s="54" t="s">
        <v>691</v>
      </c>
      <c r="C7" s="54" t="s">
        <v>692</v>
      </c>
      <c r="D7" s="54" t="s">
        <v>693</v>
      </c>
      <c r="E7" s="54" t="s">
        <v>48</v>
      </c>
    </row>
    <row r="9" spans="2:8" x14ac:dyDescent="0.2">
      <c r="B9" s="54" t="s">
        <v>694</v>
      </c>
      <c r="C9" s="54" t="s">
        <v>689</v>
      </c>
      <c r="D9" s="54" t="s">
        <v>48</v>
      </c>
      <c r="E9" s="54" t="s">
        <v>48</v>
      </c>
    </row>
    <row r="11" spans="2:8" x14ac:dyDescent="0.2">
      <c r="B11" s="54" t="s">
        <v>694</v>
      </c>
      <c r="C11" s="54" t="s">
        <v>692</v>
      </c>
      <c r="D11" s="54" t="s">
        <v>48</v>
      </c>
      <c r="E11" s="54" t="s">
        <v>48</v>
      </c>
    </row>
    <row r="13" spans="2:8" x14ac:dyDescent="0.2">
      <c r="B13" s="54" t="s">
        <v>695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696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697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698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699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700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701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702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703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704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705</v>
      </c>
      <c r="C23" s="54" t="s">
        <v>48</v>
      </c>
      <c r="D23" s="54" t="s">
        <v>48</v>
      </c>
      <c r="E23" s="54" t="s">
        <v>48</v>
      </c>
    </row>
  </sheetData>
  <sheetProtection algorithmName="SHA-512" hashValue="ZGzjulvIPsjXCjUiq+6etirdCucbDzOy6qHeGU2rZCOusHzuXH6akkYeMPPh5X4UhxRIoYCIOhE1imPC9nhbwA==" saltValue="0UmBPjpbnn0D0t+2WGVy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1148</vt:i4>
      </vt:variant>
    </vt:vector>
  </HeadingPairs>
  <TitlesOfParts>
    <vt:vector size="11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2024-02-09T07:35:27Z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