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1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6" i="2" l="1"/>
  <c r="V465" i="2"/>
  <c r="V467" i="2" s="1"/>
  <c r="V463" i="2"/>
  <c r="V462" i="2"/>
  <c r="W461" i="2"/>
  <c r="X461" i="2" s="1"/>
  <c r="X460" i="2"/>
  <c r="W460" i="2"/>
  <c r="X459" i="2"/>
  <c r="W459" i="2"/>
  <c r="W463" i="2" s="1"/>
  <c r="N459" i="2"/>
  <c r="V457" i="2"/>
  <c r="V456" i="2"/>
  <c r="W455" i="2"/>
  <c r="X455" i="2" s="1"/>
  <c r="X454" i="2"/>
  <c r="W454" i="2"/>
  <c r="W457" i="2" s="1"/>
  <c r="V452" i="2"/>
  <c r="V451" i="2"/>
  <c r="W450" i="2"/>
  <c r="X450" i="2" s="1"/>
  <c r="W449" i="2"/>
  <c r="W451" i="2" s="1"/>
  <c r="V447" i="2"/>
  <c r="W446" i="2"/>
  <c r="V446" i="2"/>
  <c r="W445" i="2"/>
  <c r="X445" i="2" s="1"/>
  <c r="W444" i="2"/>
  <c r="T474" i="2" s="1"/>
  <c r="V440" i="2"/>
  <c r="V439" i="2"/>
  <c r="W438" i="2"/>
  <c r="X438" i="2" s="1"/>
  <c r="N438" i="2"/>
  <c r="W437" i="2"/>
  <c r="X437" i="2" s="1"/>
  <c r="N437" i="2"/>
  <c r="W436" i="2"/>
  <c r="X436" i="2" s="1"/>
  <c r="V434" i="2"/>
  <c r="V433" i="2"/>
  <c r="X432" i="2"/>
  <c r="W432" i="2"/>
  <c r="W431" i="2"/>
  <c r="X431" i="2" s="1"/>
  <c r="X430" i="2"/>
  <c r="W430" i="2"/>
  <c r="X429" i="2"/>
  <c r="W429" i="2"/>
  <c r="N429" i="2"/>
  <c r="W428" i="2"/>
  <c r="X428" i="2" s="1"/>
  <c r="N428" i="2"/>
  <c r="X427" i="2"/>
  <c r="W427" i="2"/>
  <c r="W434" i="2" s="1"/>
  <c r="N427" i="2"/>
  <c r="V425" i="2"/>
  <c r="V424" i="2"/>
  <c r="X423" i="2"/>
  <c r="W423" i="2"/>
  <c r="N423" i="2"/>
  <c r="W422" i="2"/>
  <c r="X422" i="2" s="1"/>
  <c r="X424" i="2" s="1"/>
  <c r="N422" i="2"/>
  <c r="V420" i="2"/>
  <c r="V419" i="2"/>
  <c r="W418" i="2"/>
  <c r="X418" i="2" s="1"/>
  <c r="N418" i="2"/>
  <c r="X417" i="2"/>
  <c r="W417" i="2"/>
  <c r="N417" i="2"/>
  <c r="X416" i="2"/>
  <c r="W416" i="2"/>
  <c r="N416" i="2"/>
  <c r="X415" i="2"/>
  <c r="W415" i="2"/>
  <c r="N415" i="2"/>
  <c r="W414" i="2"/>
  <c r="X414" i="2" s="1"/>
  <c r="N414" i="2"/>
  <c r="X413" i="2"/>
  <c r="W413" i="2"/>
  <c r="N413" i="2"/>
  <c r="X412" i="2"/>
  <c r="W412" i="2"/>
  <c r="N412" i="2"/>
  <c r="X411" i="2"/>
  <c r="W411" i="2"/>
  <c r="N411" i="2"/>
  <c r="W410" i="2"/>
  <c r="S474" i="2" s="1"/>
  <c r="N410" i="2"/>
  <c r="W406" i="2"/>
  <c r="V406" i="2"/>
  <c r="V405" i="2"/>
  <c r="W404" i="2"/>
  <c r="W405" i="2" s="1"/>
  <c r="V402" i="2"/>
  <c r="V401" i="2"/>
  <c r="X400" i="2"/>
  <c r="W400" i="2"/>
  <c r="N400" i="2"/>
  <c r="W399" i="2"/>
  <c r="X399" i="2" s="1"/>
  <c r="N399" i="2"/>
  <c r="X398" i="2"/>
  <c r="W398" i="2"/>
  <c r="N398" i="2"/>
  <c r="W397" i="2"/>
  <c r="X397" i="2" s="1"/>
  <c r="W396" i="2"/>
  <c r="X396" i="2" s="1"/>
  <c r="N396" i="2"/>
  <c r="X395" i="2"/>
  <c r="W395" i="2"/>
  <c r="N395" i="2"/>
  <c r="W394" i="2"/>
  <c r="X394" i="2" s="1"/>
  <c r="N394" i="2"/>
  <c r="V392" i="2"/>
  <c r="V391" i="2"/>
  <c r="W390" i="2"/>
  <c r="X390" i="2" s="1"/>
  <c r="X391" i="2" s="1"/>
  <c r="N390" i="2"/>
  <c r="X389" i="2"/>
  <c r="W389" i="2"/>
  <c r="W391" i="2" s="1"/>
  <c r="N389" i="2"/>
  <c r="V386" i="2"/>
  <c r="W385" i="2"/>
  <c r="V385" i="2"/>
  <c r="X384" i="2"/>
  <c r="W384" i="2"/>
  <c r="X383" i="2"/>
  <c r="W383" i="2"/>
  <c r="X382" i="2"/>
  <c r="W382" i="2"/>
  <c r="X381" i="2"/>
  <c r="X385" i="2" s="1"/>
  <c r="W381" i="2"/>
  <c r="W386" i="2" s="1"/>
  <c r="V379" i="2"/>
  <c r="V378" i="2"/>
  <c r="W377" i="2"/>
  <c r="X377" i="2" s="1"/>
  <c r="X378" i="2" s="1"/>
  <c r="N377" i="2"/>
  <c r="V375" i="2"/>
  <c r="V374" i="2"/>
  <c r="W373" i="2"/>
  <c r="X373" i="2" s="1"/>
  <c r="N373" i="2"/>
  <c r="X372" i="2"/>
  <c r="W372" i="2"/>
  <c r="N372" i="2"/>
  <c r="W371" i="2"/>
  <c r="X371" i="2" s="1"/>
  <c r="N371" i="2"/>
  <c r="X370" i="2"/>
  <c r="W370" i="2"/>
  <c r="W374" i="2" s="1"/>
  <c r="N370" i="2"/>
  <c r="V368" i="2"/>
  <c r="V367" i="2"/>
  <c r="X366" i="2"/>
  <c r="W366" i="2"/>
  <c r="X365" i="2"/>
  <c r="W365" i="2"/>
  <c r="N365" i="2"/>
  <c r="W364" i="2"/>
  <c r="X364" i="2" s="1"/>
  <c r="N364" i="2"/>
  <c r="X363" i="2"/>
  <c r="W363" i="2"/>
  <c r="N363" i="2"/>
  <c r="W362" i="2"/>
  <c r="X362" i="2" s="1"/>
  <c r="N362" i="2"/>
  <c r="X361" i="2"/>
  <c r="W361" i="2"/>
  <c r="N361" i="2"/>
  <c r="W360" i="2"/>
  <c r="X360" i="2" s="1"/>
  <c r="N360" i="2"/>
  <c r="X359" i="2"/>
  <c r="W359" i="2"/>
  <c r="N359" i="2"/>
  <c r="W358" i="2"/>
  <c r="X358" i="2" s="1"/>
  <c r="N358" i="2"/>
  <c r="X357" i="2"/>
  <c r="W357" i="2"/>
  <c r="N357" i="2"/>
  <c r="W356" i="2"/>
  <c r="X356" i="2" s="1"/>
  <c r="N356" i="2"/>
  <c r="X355" i="2"/>
  <c r="W355" i="2"/>
  <c r="N355" i="2"/>
  <c r="W354" i="2"/>
  <c r="X354" i="2" s="1"/>
  <c r="X367" i="2" s="1"/>
  <c r="N354" i="2"/>
  <c r="V352" i="2"/>
  <c r="V351" i="2"/>
  <c r="W350" i="2"/>
  <c r="X350" i="2" s="1"/>
  <c r="N350" i="2"/>
  <c r="X349" i="2"/>
  <c r="W349" i="2"/>
  <c r="Q474" i="2" s="1"/>
  <c r="N349" i="2"/>
  <c r="W345" i="2"/>
  <c r="V345" i="2"/>
  <c r="W344" i="2"/>
  <c r="V344" i="2"/>
  <c r="X343" i="2"/>
  <c r="X344" i="2" s="1"/>
  <c r="W343" i="2"/>
  <c r="N343" i="2"/>
  <c r="V341" i="2"/>
  <c r="V340" i="2"/>
  <c r="X339" i="2"/>
  <c r="W339" i="2"/>
  <c r="N339" i="2"/>
  <c r="W338" i="2"/>
  <c r="X338" i="2" s="1"/>
  <c r="N338" i="2"/>
  <c r="X337" i="2"/>
  <c r="W337" i="2"/>
  <c r="N337" i="2"/>
  <c r="W336" i="2"/>
  <c r="X336" i="2" s="1"/>
  <c r="X340" i="2" s="1"/>
  <c r="N336" i="2"/>
  <c r="V334" i="2"/>
  <c r="V333" i="2"/>
  <c r="W332" i="2"/>
  <c r="X332" i="2" s="1"/>
  <c r="N332" i="2"/>
  <c r="X331" i="2"/>
  <c r="X333" i="2" s="1"/>
  <c r="W331" i="2"/>
  <c r="W334" i="2" s="1"/>
  <c r="N331" i="2"/>
  <c r="V329" i="2"/>
  <c r="V328" i="2"/>
  <c r="X327" i="2"/>
  <c r="W327" i="2"/>
  <c r="N327" i="2"/>
  <c r="W326" i="2"/>
  <c r="X326" i="2" s="1"/>
  <c r="N326" i="2"/>
  <c r="X325" i="2"/>
  <c r="W325" i="2"/>
  <c r="N325" i="2"/>
  <c r="W324" i="2"/>
  <c r="W329" i="2" s="1"/>
  <c r="N324" i="2"/>
  <c r="V321" i="2"/>
  <c r="V320" i="2"/>
  <c r="W319" i="2"/>
  <c r="X319" i="2" s="1"/>
  <c r="X320" i="2" s="1"/>
  <c r="N319" i="2"/>
  <c r="V317" i="2"/>
  <c r="V316" i="2"/>
  <c r="W315" i="2"/>
  <c r="W317" i="2" s="1"/>
  <c r="N315" i="2"/>
  <c r="W313" i="2"/>
  <c r="V313" i="2"/>
  <c r="V312" i="2"/>
  <c r="W311" i="2"/>
  <c r="W312" i="2" s="1"/>
  <c r="N311" i="2"/>
  <c r="X310" i="2"/>
  <c r="W310" i="2"/>
  <c r="X309" i="2"/>
  <c r="W309" i="2"/>
  <c r="N309" i="2"/>
  <c r="V307" i="2"/>
  <c r="V306" i="2"/>
  <c r="X305" i="2"/>
  <c r="W305" i="2"/>
  <c r="N305" i="2"/>
  <c r="W304" i="2"/>
  <c r="X304" i="2" s="1"/>
  <c r="N304" i="2"/>
  <c r="X303" i="2"/>
  <c r="W303" i="2"/>
  <c r="X302" i="2"/>
  <c r="W302" i="2"/>
  <c r="N302" i="2"/>
  <c r="W301" i="2"/>
  <c r="X301" i="2" s="1"/>
  <c r="N301" i="2"/>
  <c r="X300" i="2"/>
  <c r="W300" i="2"/>
  <c r="N300" i="2"/>
  <c r="W299" i="2"/>
  <c r="W307" i="2" s="1"/>
  <c r="N299" i="2"/>
  <c r="X298" i="2"/>
  <c r="W298" i="2"/>
  <c r="O474" i="2" s="1"/>
  <c r="N298" i="2"/>
  <c r="W294" i="2"/>
  <c r="V294" i="2"/>
  <c r="W293" i="2"/>
  <c r="V293" i="2"/>
  <c r="X292" i="2"/>
  <c r="X293" i="2" s="1"/>
  <c r="W292" i="2"/>
  <c r="N292" i="2"/>
  <c r="W290" i="2"/>
  <c r="V290" i="2"/>
  <c r="W289" i="2"/>
  <c r="V289" i="2"/>
  <c r="X288" i="2"/>
  <c r="X289" i="2" s="1"/>
  <c r="W288" i="2"/>
  <c r="N288" i="2"/>
  <c r="V286" i="2"/>
  <c r="W285" i="2"/>
  <c r="V285" i="2"/>
  <c r="X284" i="2"/>
  <c r="X285" i="2" s="1"/>
  <c r="W284" i="2"/>
  <c r="W286" i="2" s="1"/>
  <c r="N284" i="2"/>
  <c r="W282" i="2"/>
  <c r="V282" i="2"/>
  <c r="W281" i="2"/>
  <c r="V281" i="2"/>
  <c r="X280" i="2"/>
  <c r="X281" i="2" s="1"/>
  <c r="W280" i="2"/>
  <c r="N474" i="2" s="1"/>
  <c r="N280" i="2"/>
  <c r="V277" i="2"/>
  <c r="V276" i="2"/>
  <c r="X275" i="2"/>
  <c r="W275" i="2"/>
  <c r="N275" i="2"/>
  <c r="W274" i="2"/>
  <c r="W277" i="2" s="1"/>
  <c r="N274" i="2"/>
  <c r="V272" i="2"/>
  <c r="V271" i="2"/>
  <c r="W270" i="2"/>
  <c r="X270" i="2" s="1"/>
  <c r="N270" i="2"/>
  <c r="X269" i="2"/>
  <c r="W269" i="2"/>
  <c r="N269" i="2"/>
  <c r="W268" i="2"/>
  <c r="X268" i="2" s="1"/>
  <c r="N268" i="2"/>
  <c r="X267" i="2"/>
  <c r="W267" i="2"/>
  <c r="X266" i="2"/>
  <c r="W266" i="2"/>
  <c r="N266" i="2"/>
  <c r="W265" i="2"/>
  <c r="W271" i="2" s="1"/>
  <c r="N265" i="2"/>
  <c r="X264" i="2"/>
  <c r="W264" i="2"/>
  <c r="M474" i="2" s="1"/>
  <c r="N264" i="2"/>
  <c r="V261" i="2"/>
  <c r="V260" i="2"/>
  <c r="X259" i="2"/>
  <c r="W259" i="2"/>
  <c r="N259" i="2"/>
  <c r="W258" i="2"/>
  <c r="X258" i="2" s="1"/>
  <c r="N258" i="2"/>
  <c r="X257" i="2"/>
  <c r="W257" i="2"/>
  <c r="W261" i="2" s="1"/>
  <c r="N257" i="2"/>
  <c r="V255" i="2"/>
  <c r="V254" i="2"/>
  <c r="X253" i="2"/>
  <c r="W253" i="2"/>
  <c r="N253" i="2"/>
  <c r="W252" i="2"/>
  <c r="X252" i="2" s="1"/>
  <c r="W251" i="2"/>
  <c r="X251" i="2" s="1"/>
  <c r="X254" i="2" s="1"/>
  <c r="V249" i="2"/>
  <c r="V248" i="2"/>
  <c r="X247" i="2"/>
  <c r="W247" i="2"/>
  <c r="N247" i="2"/>
  <c r="W246" i="2"/>
  <c r="W248" i="2" s="1"/>
  <c r="N246" i="2"/>
  <c r="X245" i="2"/>
  <c r="W245" i="2"/>
  <c r="W249" i="2" s="1"/>
  <c r="N245" i="2"/>
  <c r="V243" i="2"/>
  <c r="V242" i="2"/>
  <c r="X241" i="2"/>
  <c r="W241" i="2"/>
  <c r="N241" i="2"/>
  <c r="W240" i="2"/>
  <c r="X240" i="2" s="1"/>
  <c r="N240" i="2"/>
  <c r="X239" i="2"/>
  <c r="W239" i="2"/>
  <c r="N239" i="2"/>
  <c r="W238" i="2"/>
  <c r="X238" i="2" s="1"/>
  <c r="N238" i="2"/>
  <c r="X237" i="2"/>
  <c r="W237" i="2"/>
  <c r="X236" i="2"/>
  <c r="W236" i="2"/>
  <c r="X235" i="2"/>
  <c r="W235" i="2"/>
  <c r="N235" i="2"/>
  <c r="W234" i="2"/>
  <c r="W243" i="2" s="1"/>
  <c r="N234" i="2"/>
  <c r="X233" i="2"/>
  <c r="W233" i="2"/>
  <c r="N233" i="2"/>
  <c r="V231" i="2"/>
  <c r="W230" i="2"/>
  <c r="V230" i="2"/>
  <c r="X229" i="2"/>
  <c r="W229" i="2"/>
  <c r="N229" i="2"/>
  <c r="W228" i="2"/>
  <c r="X228" i="2" s="1"/>
  <c r="N228" i="2"/>
  <c r="X227" i="2"/>
  <c r="W227" i="2"/>
  <c r="W231" i="2" s="1"/>
  <c r="N227" i="2"/>
  <c r="W225" i="2"/>
  <c r="V225" i="2"/>
  <c r="W224" i="2"/>
  <c r="V224" i="2"/>
  <c r="X223" i="2"/>
  <c r="X224" i="2" s="1"/>
  <c r="W223" i="2"/>
  <c r="N223" i="2"/>
  <c r="V221" i="2"/>
  <c r="V220" i="2"/>
  <c r="X219" i="2"/>
  <c r="W219" i="2"/>
  <c r="N219" i="2"/>
  <c r="W218" i="2"/>
  <c r="X218" i="2" s="1"/>
  <c r="N218" i="2"/>
  <c r="X217" i="2"/>
  <c r="W217" i="2"/>
  <c r="N217" i="2"/>
  <c r="W216" i="2"/>
  <c r="X216" i="2" s="1"/>
  <c r="N216" i="2"/>
  <c r="X215" i="2"/>
  <c r="W215" i="2"/>
  <c r="N215" i="2"/>
  <c r="W214" i="2"/>
  <c r="X214" i="2" s="1"/>
  <c r="N214" i="2"/>
  <c r="X213" i="2"/>
  <c r="W213" i="2"/>
  <c r="N213" i="2"/>
  <c r="W212" i="2"/>
  <c r="X212" i="2" s="1"/>
  <c r="N212" i="2"/>
  <c r="X211" i="2"/>
  <c r="W211" i="2"/>
  <c r="N211" i="2"/>
  <c r="W210" i="2"/>
  <c r="X210" i="2" s="1"/>
  <c r="N210" i="2"/>
  <c r="X209" i="2"/>
  <c r="W209" i="2"/>
  <c r="N209" i="2"/>
  <c r="W208" i="2"/>
  <c r="X208" i="2" s="1"/>
  <c r="N208" i="2"/>
  <c r="X207" i="2"/>
  <c r="W207" i="2"/>
  <c r="N207" i="2"/>
  <c r="W206" i="2"/>
  <c r="X206" i="2" s="1"/>
  <c r="N206" i="2"/>
  <c r="X205" i="2"/>
  <c r="W205" i="2"/>
  <c r="L474" i="2" s="1"/>
  <c r="N205" i="2"/>
  <c r="V202" i="2"/>
  <c r="X201" i="2"/>
  <c r="W201" i="2"/>
  <c r="V201" i="2"/>
  <c r="X200" i="2"/>
  <c r="W200" i="2"/>
  <c r="J474" i="2" s="1"/>
  <c r="N200" i="2"/>
  <c r="V197" i="2"/>
  <c r="W196" i="2"/>
  <c r="V196" i="2"/>
  <c r="X195" i="2"/>
  <c r="W195" i="2"/>
  <c r="N195" i="2"/>
  <c r="W194" i="2"/>
  <c r="X194" i="2" s="1"/>
  <c r="N194" i="2"/>
  <c r="X193" i="2"/>
  <c r="W193" i="2"/>
  <c r="W197" i="2" s="1"/>
  <c r="X192" i="2"/>
  <c r="X196" i="2" s="1"/>
  <c r="W192" i="2"/>
  <c r="V190" i="2"/>
  <c r="V189" i="2"/>
  <c r="W188" i="2"/>
  <c r="X188" i="2" s="1"/>
  <c r="N188" i="2"/>
  <c r="X187" i="2"/>
  <c r="W187" i="2"/>
  <c r="N187" i="2"/>
  <c r="W186" i="2"/>
  <c r="X186" i="2" s="1"/>
  <c r="N186" i="2"/>
  <c r="X185" i="2"/>
  <c r="W185" i="2"/>
  <c r="N185" i="2"/>
  <c r="W184" i="2"/>
  <c r="X184" i="2" s="1"/>
  <c r="N184" i="2"/>
  <c r="X183" i="2"/>
  <c r="W183" i="2"/>
  <c r="N183" i="2"/>
  <c r="W182" i="2"/>
  <c r="X182" i="2" s="1"/>
  <c r="N182" i="2"/>
  <c r="X181" i="2"/>
  <c r="W181" i="2"/>
  <c r="N181" i="2"/>
  <c r="W180" i="2"/>
  <c r="X180" i="2" s="1"/>
  <c r="N180" i="2"/>
  <c r="X179" i="2"/>
  <c r="W179" i="2"/>
  <c r="X178" i="2"/>
  <c r="W178" i="2"/>
  <c r="X177" i="2"/>
  <c r="W177" i="2"/>
  <c r="N177" i="2"/>
  <c r="W176" i="2"/>
  <c r="X176" i="2" s="1"/>
  <c r="N176" i="2"/>
  <c r="X175" i="2"/>
  <c r="W175" i="2"/>
  <c r="X174" i="2"/>
  <c r="W174" i="2"/>
  <c r="N174" i="2"/>
  <c r="W173" i="2"/>
  <c r="X173" i="2" s="1"/>
  <c r="W172" i="2"/>
  <c r="W189" i="2" s="1"/>
  <c r="N172" i="2"/>
  <c r="W170" i="2"/>
  <c r="V170" i="2"/>
  <c r="V169" i="2"/>
  <c r="W168" i="2"/>
  <c r="X168" i="2" s="1"/>
  <c r="N168" i="2"/>
  <c r="X167" i="2"/>
  <c r="W167" i="2"/>
  <c r="N167" i="2"/>
  <c r="W166" i="2"/>
  <c r="X166" i="2" s="1"/>
  <c r="N166" i="2"/>
  <c r="X165" i="2"/>
  <c r="W165" i="2"/>
  <c r="W169" i="2" s="1"/>
  <c r="N165" i="2"/>
  <c r="V163" i="2"/>
  <c r="W162" i="2"/>
  <c r="V162" i="2"/>
  <c r="X161" i="2"/>
  <c r="W161" i="2"/>
  <c r="N161" i="2"/>
  <c r="W160" i="2"/>
  <c r="X160" i="2" s="1"/>
  <c r="X162" i="2" s="1"/>
  <c r="V158" i="2"/>
  <c r="V157" i="2"/>
  <c r="X156" i="2"/>
  <c r="W156" i="2"/>
  <c r="N156" i="2"/>
  <c r="W155" i="2"/>
  <c r="X155" i="2" s="1"/>
  <c r="X157" i="2" s="1"/>
  <c r="N155" i="2"/>
  <c r="V152" i="2"/>
  <c r="V151" i="2"/>
  <c r="W150" i="2"/>
  <c r="X150" i="2" s="1"/>
  <c r="W149" i="2"/>
  <c r="X149" i="2" s="1"/>
  <c r="N149" i="2"/>
  <c r="X148" i="2"/>
  <c r="W148" i="2"/>
  <c r="N148" i="2"/>
  <c r="W147" i="2"/>
  <c r="X147" i="2" s="1"/>
  <c r="N147" i="2"/>
  <c r="X146" i="2"/>
  <c r="W146" i="2"/>
  <c r="N146" i="2"/>
  <c r="W145" i="2"/>
  <c r="X145" i="2" s="1"/>
  <c r="N145" i="2"/>
  <c r="X144" i="2"/>
  <c r="W144" i="2"/>
  <c r="N144" i="2"/>
  <c r="W143" i="2"/>
  <c r="W152" i="2" s="1"/>
  <c r="N143" i="2"/>
  <c r="X142" i="2"/>
  <c r="W142" i="2"/>
  <c r="H474" i="2" s="1"/>
  <c r="N142" i="2"/>
  <c r="V139" i="2"/>
  <c r="W138" i="2"/>
  <c r="V138" i="2"/>
  <c r="X137" i="2"/>
  <c r="W137" i="2"/>
  <c r="N137" i="2"/>
  <c r="W136" i="2"/>
  <c r="X136" i="2" s="1"/>
  <c r="N136" i="2"/>
  <c r="X135" i="2"/>
  <c r="W135" i="2"/>
  <c r="G474" i="2" s="1"/>
  <c r="N135" i="2"/>
  <c r="V131" i="2"/>
  <c r="V130" i="2"/>
  <c r="X129" i="2"/>
  <c r="W129" i="2"/>
  <c r="N129" i="2"/>
  <c r="W128" i="2"/>
  <c r="X128" i="2" s="1"/>
  <c r="N128" i="2"/>
  <c r="X127" i="2"/>
  <c r="X130" i="2" s="1"/>
  <c r="W127" i="2"/>
  <c r="F474" i="2" s="1"/>
  <c r="W124" i="2"/>
  <c r="V124" i="2"/>
  <c r="V123" i="2"/>
  <c r="W122" i="2"/>
  <c r="X122" i="2" s="1"/>
  <c r="W121" i="2"/>
  <c r="X121" i="2" s="1"/>
  <c r="N121" i="2"/>
  <c r="X120" i="2"/>
  <c r="W120" i="2"/>
  <c r="X119" i="2"/>
  <c r="W119" i="2"/>
  <c r="X118" i="2"/>
  <c r="W118" i="2"/>
  <c r="N118" i="2"/>
  <c r="W117" i="2"/>
  <c r="W123" i="2" s="1"/>
  <c r="N117" i="2"/>
  <c r="V115" i="2"/>
  <c r="V114" i="2"/>
  <c r="W113" i="2"/>
  <c r="X113" i="2" s="1"/>
  <c r="W112" i="2"/>
  <c r="X112" i="2" s="1"/>
  <c r="N112" i="2"/>
  <c r="X111" i="2"/>
  <c r="W111" i="2"/>
  <c r="X110" i="2"/>
  <c r="W110" i="2"/>
  <c r="X109" i="2"/>
  <c r="W109" i="2"/>
  <c r="X108" i="2"/>
  <c r="W108" i="2"/>
  <c r="N108" i="2"/>
  <c r="W107" i="2"/>
  <c r="X107" i="2" s="1"/>
  <c r="W106" i="2"/>
  <c r="X106" i="2" s="1"/>
  <c r="W105" i="2"/>
  <c r="W114" i="2" s="1"/>
  <c r="V103" i="2"/>
  <c r="V102" i="2"/>
  <c r="X101" i="2"/>
  <c r="W101" i="2"/>
  <c r="N101" i="2"/>
  <c r="W100" i="2"/>
  <c r="X100" i="2" s="1"/>
  <c r="N100" i="2"/>
  <c r="X99" i="2"/>
  <c r="W99" i="2"/>
  <c r="N99" i="2"/>
  <c r="W98" i="2"/>
  <c r="X98" i="2" s="1"/>
  <c r="N98" i="2"/>
  <c r="X97" i="2"/>
  <c r="W97" i="2"/>
  <c r="N97" i="2"/>
  <c r="W96" i="2"/>
  <c r="X96" i="2" s="1"/>
  <c r="N96" i="2"/>
  <c r="X95" i="2"/>
  <c r="W95" i="2"/>
  <c r="N95" i="2"/>
  <c r="W94" i="2"/>
  <c r="X94" i="2" s="1"/>
  <c r="X102" i="2" s="1"/>
  <c r="N94" i="2"/>
  <c r="V92" i="2"/>
  <c r="V91" i="2"/>
  <c r="W90" i="2"/>
  <c r="X90" i="2" s="1"/>
  <c r="N90" i="2"/>
  <c r="X89" i="2"/>
  <c r="W89" i="2"/>
  <c r="N89" i="2"/>
  <c r="W88" i="2"/>
  <c r="X88" i="2" s="1"/>
  <c r="W87" i="2"/>
  <c r="X87" i="2" s="1"/>
  <c r="W86" i="2"/>
  <c r="X86" i="2" s="1"/>
  <c r="W85" i="2"/>
  <c r="X85" i="2" s="1"/>
  <c r="N85" i="2"/>
  <c r="X84" i="2"/>
  <c r="W84" i="2"/>
  <c r="W92" i="2" s="1"/>
  <c r="V82" i="2"/>
  <c r="V81" i="2"/>
  <c r="W80" i="2"/>
  <c r="X80" i="2" s="1"/>
  <c r="N80" i="2"/>
  <c r="X79" i="2"/>
  <c r="W79" i="2"/>
  <c r="N79" i="2"/>
  <c r="W78" i="2"/>
  <c r="X78" i="2" s="1"/>
  <c r="N78" i="2"/>
  <c r="X77" i="2"/>
  <c r="W77" i="2"/>
  <c r="N77" i="2"/>
  <c r="W76" i="2"/>
  <c r="X76" i="2" s="1"/>
  <c r="W75" i="2"/>
  <c r="E474" i="2" s="1"/>
  <c r="N75" i="2"/>
  <c r="X74" i="2"/>
  <c r="W74" i="2"/>
  <c r="N74" i="2"/>
  <c r="W73" i="2"/>
  <c r="X73" i="2" s="1"/>
  <c r="N73" i="2"/>
  <c r="X72" i="2"/>
  <c r="W72" i="2"/>
  <c r="N72" i="2"/>
  <c r="W71" i="2"/>
  <c r="X71" i="2" s="1"/>
  <c r="N71" i="2"/>
  <c r="X70" i="2"/>
  <c r="W70" i="2"/>
  <c r="N70" i="2"/>
  <c r="W69" i="2"/>
  <c r="X69" i="2" s="1"/>
  <c r="W68" i="2"/>
  <c r="X68" i="2" s="1"/>
  <c r="N68" i="2"/>
  <c r="X67" i="2"/>
  <c r="W67" i="2"/>
  <c r="X66" i="2"/>
  <c r="W66" i="2"/>
  <c r="X65" i="2"/>
  <c r="W65" i="2"/>
  <c r="X64" i="2"/>
  <c r="W64" i="2"/>
  <c r="W81" i="2" s="1"/>
  <c r="V61" i="2"/>
  <c r="V60" i="2"/>
  <c r="W59" i="2"/>
  <c r="X59" i="2" s="1"/>
  <c r="W58" i="2"/>
  <c r="W61" i="2" s="1"/>
  <c r="N58" i="2"/>
  <c r="X57" i="2"/>
  <c r="W57" i="2"/>
  <c r="X56" i="2"/>
  <c r="W56" i="2"/>
  <c r="D474" i="2" s="1"/>
  <c r="N56" i="2"/>
  <c r="V53" i="2"/>
  <c r="W52" i="2"/>
  <c r="V52" i="2"/>
  <c r="X51" i="2"/>
  <c r="W51" i="2"/>
  <c r="N51" i="2"/>
  <c r="W50" i="2"/>
  <c r="X50" i="2" s="1"/>
  <c r="X52" i="2" s="1"/>
  <c r="N50" i="2"/>
  <c r="V46" i="2"/>
  <c r="V45" i="2"/>
  <c r="W44" i="2"/>
  <c r="W46" i="2" s="1"/>
  <c r="N44" i="2"/>
  <c r="W42" i="2"/>
  <c r="V42" i="2"/>
  <c r="V41" i="2"/>
  <c r="W40" i="2"/>
  <c r="W41" i="2" s="1"/>
  <c r="N40" i="2"/>
  <c r="W38" i="2"/>
  <c r="V38" i="2"/>
  <c r="W37" i="2"/>
  <c r="V37" i="2"/>
  <c r="W36" i="2"/>
  <c r="X36" i="2" s="1"/>
  <c r="X37" i="2" s="1"/>
  <c r="N36" i="2"/>
  <c r="V34" i="2"/>
  <c r="V33" i="2"/>
  <c r="W32" i="2"/>
  <c r="X32" i="2" s="1"/>
  <c r="N32" i="2"/>
  <c r="X31" i="2"/>
  <c r="W31" i="2"/>
  <c r="N31" i="2"/>
  <c r="W30" i="2"/>
  <c r="X30" i="2" s="1"/>
  <c r="N30" i="2"/>
  <c r="X29" i="2"/>
  <c r="W29" i="2"/>
  <c r="N29" i="2"/>
  <c r="W28" i="2"/>
  <c r="X28" i="2" s="1"/>
  <c r="W27" i="2"/>
  <c r="X27" i="2" s="1"/>
  <c r="N27" i="2"/>
  <c r="X26" i="2"/>
  <c r="W26" i="2"/>
  <c r="W33" i="2" s="1"/>
  <c r="N26" i="2"/>
  <c r="V24" i="2"/>
  <c r="V464" i="2" s="1"/>
  <c r="V23" i="2"/>
  <c r="V468" i="2" s="1"/>
  <c r="X22" i="2"/>
  <c r="X23" i="2" s="1"/>
  <c r="W22" i="2"/>
  <c r="W465" i="2" s="1"/>
  <c r="N22" i="2"/>
  <c r="H10" i="2"/>
  <c r="A9" i="2"/>
  <c r="A10" i="2" s="1"/>
  <c r="D7" i="2"/>
  <c r="O6" i="2"/>
  <c r="N2" i="2"/>
  <c r="J9" i="2" l="1"/>
  <c r="F10" i="2"/>
  <c r="F9" i="2"/>
  <c r="X433" i="2"/>
  <c r="X462" i="2"/>
  <c r="X138" i="2"/>
  <c r="X169" i="2"/>
  <c r="X230" i="2"/>
  <c r="X439" i="2"/>
  <c r="X33" i="2"/>
  <c r="X220" i="2"/>
  <c r="X351" i="2"/>
  <c r="X401" i="2"/>
  <c r="X260" i="2"/>
  <c r="X456" i="2"/>
  <c r="X91" i="2"/>
  <c r="X374" i="2"/>
  <c r="W220" i="2"/>
  <c r="W272" i="2"/>
  <c r="W367" i="2"/>
  <c r="W433" i="2"/>
  <c r="X44" i="2"/>
  <c r="X45" i="2" s="1"/>
  <c r="X58" i="2"/>
  <c r="X60" i="2" s="1"/>
  <c r="W103" i="2"/>
  <c r="W139" i="2"/>
  <c r="X172" i="2"/>
  <c r="X189" i="2" s="1"/>
  <c r="W202" i="2"/>
  <c r="X246" i="2"/>
  <c r="X248" i="2" s="1"/>
  <c r="X299" i="2"/>
  <c r="X306" i="2" s="1"/>
  <c r="W320" i="2"/>
  <c r="W341" i="2"/>
  <c r="W378" i="2"/>
  <c r="W439" i="2"/>
  <c r="W447" i="2"/>
  <c r="W466" i="2"/>
  <c r="W467" i="2" s="1"/>
  <c r="I474" i="2"/>
  <c r="W401" i="2"/>
  <c r="W45" i="2"/>
  <c r="X75" i="2"/>
  <c r="X81" i="2" s="1"/>
  <c r="X105" i="2"/>
  <c r="X114" i="2" s="1"/>
  <c r="W221" i="2"/>
  <c r="X274" i="2"/>
  <c r="X276" i="2" s="1"/>
  <c r="X315" i="2"/>
  <c r="X316" i="2" s="1"/>
  <c r="W368" i="2"/>
  <c r="X410" i="2"/>
  <c r="X419" i="2" s="1"/>
  <c r="X449" i="2"/>
  <c r="X451" i="2" s="1"/>
  <c r="W115" i="2"/>
  <c r="W242" i="2"/>
  <c r="W379" i="2"/>
  <c r="W392" i="2"/>
  <c r="W424" i="2"/>
  <c r="W440" i="2"/>
  <c r="W456" i="2"/>
  <c r="W462" i="2"/>
  <c r="W157" i="2"/>
  <c r="W321" i="2"/>
  <c r="H9" i="2"/>
  <c r="W24" i="2"/>
  <c r="X40" i="2"/>
  <c r="X41" i="2" s="1"/>
  <c r="W53" i="2"/>
  <c r="W60" i="2"/>
  <c r="W91" i="2"/>
  <c r="X117" i="2"/>
  <c r="X123" i="2" s="1"/>
  <c r="W151" i="2"/>
  <c r="W163" i="2"/>
  <c r="X265" i="2"/>
  <c r="X271" i="2" s="1"/>
  <c r="W316" i="2"/>
  <c r="W333" i="2"/>
  <c r="W351" i="2"/>
  <c r="W402" i="2"/>
  <c r="W419" i="2"/>
  <c r="W102" i="2"/>
  <c r="W254" i="2"/>
  <c r="W328" i="2"/>
  <c r="X444" i="2"/>
  <c r="X446" i="2" s="1"/>
  <c r="W452" i="2"/>
  <c r="W23" i="2"/>
  <c r="W34" i="2"/>
  <c r="X143" i="2"/>
  <c r="X151" i="2" s="1"/>
  <c r="W158" i="2"/>
  <c r="X234" i="2"/>
  <c r="X242" i="2" s="1"/>
  <c r="X311" i="2"/>
  <c r="X312" i="2" s="1"/>
  <c r="X324" i="2"/>
  <c r="X328" i="2" s="1"/>
  <c r="X404" i="2"/>
  <c r="X405" i="2" s="1"/>
  <c r="W425" i="2"/>
  <c r="B474" i="2"/>
  <c r="W82" i="2"/>
  <c r="W340" i="2"/>
  <c r="W190" i="2"/>
  <c r="W130" i="2"/>
  <c r="W260" i="2"/>
  <c r="W276" i="2"/>
  <c r="W306" i="2"/>
  <c r="W352" i="2"/>
  <c r="W375" i="2"/>
  <c r="W420" i="2"/>
  <c r="C474" i="2"/>
  <c r="P474" i="2"/>
  <c r="W255" i="2"/>
  <c r="R474" i="2"/>
  <c r="W131" i="2"/>
  <c r="X469" i="2" l="1"/>
  <c r="W468" i="2"/>
  <c r="W464" i="2"/>
</calcChain>
</file>

<file path=xl/sharedStrings.xml><?xml version="1.0" encoding="utf-8"?>
<sst xmlns="http://schemas.openxmlformats.org/spreadsheetml/2006/main" count="3026" uniqueCount="689">
  <si>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</si>
  <si>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</si>
  <si>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</si>
  <si>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</si>
  <si>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</si>
  <si>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</si>
  <si>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</si>
  <si>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</si>
  <si>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</si>
  <si>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</si>
  <si>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</si>
  <si>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</si>
  <si>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</si>
  <si>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</si>
  <si>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</si>
  <si>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</si>
  <si>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</si>
  <si>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</si>
  <si>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</si>
  <si>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</si>
  <si>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</si>
  <si>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</si>
  <si>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</si>
  <si>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</si>
  <si>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</si>
  <si>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</si>
  <si>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</si>
  <si>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</si>
  <si>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</si>
  <si>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</si>
  <si>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</si>
  <si>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</si>
  <si>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</si>
  <si>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</si>
  <si>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</si>
  <si>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</si>
  <si>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</si>
  <si>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</si>
  <si>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</si>
  <si>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</si>
  <si>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</si>
  <si>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</si>
  <si>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</si>
  <si>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</si>
  <si>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</si>
  <si>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</si>
  <si>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</si>
  <si>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</si>
  <si>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</si>
  <si>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</si>
  <si>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</si>
  <si>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</si>
  <si>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</si>
  <si>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</si>
  <si>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</si>
  <si>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</si>
  <si>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</si>
  <si>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</si>
  <si>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</si>
  <si>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</si>
  <si>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</si>
  <si>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</si>
  <si>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</si>
  <si>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</si>
  <si>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</si>
  <si>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</si>
  <si>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</si>
  <si>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25.12.2023</t>
  </si>
  <si>
    <t>21.12.2023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</si>
  <si>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</si>
  <si>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</si>
  <si>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</si>
  <si>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</si>
  <si>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</si>
  <si>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</si>
  <si>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</si>
  <si>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</si>
  <si>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</si>
  <si>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</si>
  <si>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</si>
  <si>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</si>
  <si>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</si>
  <si>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</si>
  <si>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</si>
  <si>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</si>
  <si>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</si>
  <si>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29.12.2023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</si>
  <si>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</si>
  <si>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</si>
  <si>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</si>
  <si>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</si>
  <si>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</si>
  <si>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</si>
  <si>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</si>
  <si>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</si>
  <si>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</si>
  <si>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</si>
  <si>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</si>
  <si>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</si>
  <si>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</si>
  <si>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</si>
  <si>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</si>
  <si>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</si>
  <si>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</si>
  <si>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</si>
  <si>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</si>
  <si>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</si>
  <si>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</si>
  <si>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</si>
  <si>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</si>
  <si>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</si>
  <si>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</si>
  <si>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</si>
  <si>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</si>
  <si>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</si>
  <si>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</si>
  <si>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</si>
  <si>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</si>
  <si>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</si>
  <si>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</si>
  <si>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</si>
  <si>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</si>
  <si>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</si>
  <si>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</si>
  <si>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</si>
  <si>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</si>
  <si>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</si>
  <si>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</si>
  <si>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</si>
  <si>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</si>
  <si>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26.12.2023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</si>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</sst>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32" t="s">
        <v>29</v>
      </c>
      <c r="E1" s="632"/>
      <c r="F1" s="632"/>
      <c r="G1" s="14" t="s">
        <v>66</v>
      </c>
      <c r="H1" s="632" t="s">
        <v>49</v>
      </c>
      <c r="I1" s="632"/>
      <c r="J1" s="632"/>
      <c r="K1" s="632"/>
      <c r="L1" s="632"/>
      <c r="M1" s="632"/>
      <c r="N1" s="632"/>
      <c r="O1" s="632"/>
      <c r="P1" s="633" t="s">
        <v>67</v>
      </c>
      <c r="Q1" s="634"/>
      <c r="R1" s="63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5"/>
      <c r="P2" s="635"/>
      <c r="Q2" s="635"/>
      <c r="R2" s="635"/>
      <c r="S2" s="635"/>
      <c r="T2" s="635"/>
      <c r="U2" s="63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35"/>
      <c r="O3" s="635"/>
      <c r="P3" s="635"/>
      <c r="Q3" s="635"/>
      <c r="R3" s="635"/>
      <c r="S3" s="635"/>
      <c r="T3" s="635"/>
      <c r="U3" s="63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14" t="s">
        <v>8</v>
      </c>
      <c r="B5" s="614"/>
      <c r="C5" s="614"/>
      <c r="D5" s="636"/>
      <c r="E5" s="636"/>
      <c r="F5" s="637" t="s">
        <v>14</v>
      </c>
      <c r="G5" s="637"/>
      <c r="H5" s="636"/>
      <c r="I5" s="636"/>
      <c r="J5" s="636"/>
      <c r="K5" s="636"/>
      <c r="L5" s="636"/>
      <c r="N5" s="27" t="s">
        <v>4</v>
      </c>
      <c r="O5" s="631">
        <v>45283</v>
      </c>
      <c r="P5" s="631"/>
      <c r="R5" s="638" t="s">
        <v>3</v>
      </c>
      <c r="S5" s="639"/>
      <c r="T5" s="640" t="s">
        <v>665</v>
      </c>
      <c r="U5" s="641"/>
      <c r="Z5" s="60"/>
      <c r="AA5" s="60"/>
      <c r="AB5" s="60"/>
    </row>
    <row r="6" spans="1:29" s="17" customFormat="1" ht="24" customHeight="1" x14ac:dyDescent="0.2">
      <c r="A6" s="614" t="s">
        <v>1</v>
      </c>
      <c r="B6" s="614"/>
      <c r="C6" s="614"/>
      <c r="D6" s="615" t="s">
        <v>666</v>
      </c>
      <c r="E6" s="615"/>
      <c r="F6" s="615"/>
      <c r="G6" s="615"/>
      <c r="H6" s="615"/>
      <c r="I6" s="615"/>
      <c r="J6" s="615"/>
      <c r="K6" s="615"/>
      <c r="L6" s="615"/>
      <c r="N6" s="27" t="s">
        <v>30</v>
      </c>
      <c r="O6" s="616" t="str">
        <f>IF(O5=0," ",CHOOSE(WEEKDAY(O5,2),"Понедельник","Вторник","Среда","Четверг","Пятница","Суббота","Воскресенье"))</f>
        <v>Суббота</v>
      </c>
      <c r="P6" s="616"/>
      <c r="R6" s="617" t="s">
        <v>5</v>
      </c>
      <c r="S6" s="618"/>
      <c r="T6" s="619" t="s">
        <v>69</v>
      </c>
      <c r="U6" s="62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25" t="str">
        <f>IFERROR(VLOOKUP(DeliveryAddress,Table,3,0),1)</f>
        <v>1</v>
      </c>
      <c r="E7" s="626"/>
      <c r="F7" s="626"/>
      <c r="G7" s="626"/>
      <c r="H7" s="626"/>
      <c r="I7" s="626"/>
      <c r="J7" s="626"/>
      <c r="K7" s="626"/>
      <c r="L7" s="627"/>
      <c r="N7" s="29"/>
      <c r="O7" s="49"/>
      <c r="P7" s="49"/>
      <c r="R7" s="617"/>
      <c r="S7" s="618"/>
      <c r="T7" s="621"/>
      <c r="U7" s="622"/>
      <c r="Z7" s="60"/>
      <c r="AA7" s="60"/>
      <c r="AB7" s="60"/>
    </row>
    <row r="8" spans="1:29" s="17" customFormat="1" ht="25.5" customHeight="1" x14ac:dyDescent="0.2">
      <c r="A8" s="628" t="s">
        <v>60</v>
      </c>
      <c r="B8" s="628"/>
      <c r="C8" s="628"/>
      <c r="D8" s="629"/>
      <c r="E8" s="629"/>
      <c r="F8" s="629"/>
      <c r="G8" s="629"/>
      <c r="H8" s="629"/>
      <c r="I8" s="629"/>
      <c r="J8" s="629"/>
      <c r="K8" s="629"/>
      <c r="L8" s="629"/>
      <c r="N8" s="27" t="s">
        <v>11</v>
      </c>
      <c r="O8" s="609">
        <v>0.41666666666666669</v>
      </c>
      <c r="P8" s="609"/>
      <c r="R8" s="617"/>
      <c r="S8" s="618"/>
      <c r="T8" s="621"/>
      <c r="U8" s="622"/>
      <c r="Z8" s="60"/>
      <c r="AA8" s="60"/>
      <c r="AB8" s="60"/>
    </row>
    <row r="9" spans="1:29" s="17" customFormat="1" ht="39.950000000000003" customHeight="1" x14ac:dyDescent="0.2">
      <c r="A9" s="6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5"/>
      <c r="C9" s="605"/>
      <c r="D9" s="606" t="s">
        <v>48</v>
      </c>
      <c r="E9" s="607"/>
      <c r="F9" s="6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5"/>
      <c r="H9" s="630" t="str">
        <f>IF(AND($A$9="Тип доверенности/получателя при получении в адресе перегруза:",$D$9="Разовая доверенность"),"Введите ФИО","")</f>
        <v/>
      </c>
      <c r="I9" s="630"/>
      <c r="J9" s="6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0"/>
      <c r="L9" s="630"/>
      <c r="N9" s="31" t="s">
        <v>15</v>
      </c>
      <c r="O9" s="631"/>
      <c r="P9" s="631"/>
      <c r="R9" s="617"/>
      <c r="S9" s="618"/>
      <c r="T9" s="623"/>
      <c r="U9" s="62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5"/>
      <c r="C10" s="605"/>
      <c r="D10" s="606"/>
      <c r="E10" s="607"/>
      <c r="F10" s="6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5"/>
      <c r="H10" s="608" t="str">
        <f>IFERROR(VLOOKUP($D$10,Proxy,2,FALSE),"")</f>
        <v/>
      </c>
      <c r="I10" s="608"/>
      <c r="J10" s="608"/>
      <c r="K10" s="608"/>
      <c r="L10" s="608"/>
      <c r="N10" s="31" t="s">
        <v>35</v>
      </c>
      <c r="O10" s="609"/>
      <c r="P10" s="609"/>
      <c r="S10" s="29" t="s">
        <v>12</v>
      </c>
      <c r="T10" s="610" t="s">
        <v>70</v>
      </c>
      <c r="U10" s="61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09"/>
      <c r="P11" s="609"/>
      <c r="S11" s="29" t="s">
        <v>31</v>
      </c>
      <c r="T11" s="597" t="s">
        <v>57</v>
      </c>
      <c r="U11" s="59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96" t="s">
        <v>71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N12" s="27" t="s">
        <v>33</v>
      </c>
      <c r="O12" s="612"/>
      <c r="P12" s="612"/>
      <c r="Q12" s="28"/>
      <c r="R12"/>
      <c r="S12" s="29" t="s">
        <v>48</v>
      </c>
      <c r="T12" s="613"/>
      <c r="U12" s="613"/>
      <c r="V12"/>
      <c r="Z12" s="60"/>
      <c r="AA12" s="60"/>
      <c r="AB12" s="60"/>
    </row>
    <row r="13" spans="1:29" s="17" customFormat="1" ht="23.25" customHeight="1" x14ac:dyDescent="0.2">
      <c r="A13" s="596" t="s">
        <v>72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31"/>
      <c r="N13" s="31" t="s">
        <v>34</v>
      </c>
      <c r="O13" s="597"/>
      <c r="P13" s="59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96" t="s">
        <v>73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98" t="s">
        <v>74</v>
      </c>
      <c r="B15" s="598"/>
      <c r="C15" s="598"/>
      <c r="D15" s="598"/>
      <c r="E15" s="598"/>
      <c r="F15" s="598"/>
      <c r="G15" s="598"/>
      <c r="H15" s="598"/>
      <c r="I15" s="598"/>
      <c r="J15" s="598"/>
      <c r="K15" s="598"/>
      <c r="L15" s="598"/>
      <c r="M15"/>
      <c r="N15" s="599" t="s">
        <v>63</v>
      </c>
      <c r="O15" s="599"/>
      <c r="P15" s="599"/>
      <c r="Q15" s="599"/>
      <c r="R15" s="59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00"/>
      <c r="O16" s="600"/>
      <c r="P16" s="600"/>
      <c r="Q16" s="600"/>
      <c r="R16" s="60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84" t="s">
        <v>61</v>
      </c>
      <c r="B17" s="584" t="s">
        <v>51</v>
      </c>
      <c r="C17" s="602" t="s">
        <v>50</v>
      </c>
      <c r="D17" s="584" t="s">
        <v>52</v>
      </c>
      <c r="E17" s="584"/>
      <c r="F17" s="584" t="s">
        <v>24</v>
      </c>
      <c r="G17" s="584" t="s">
        <v>27</v>
      </c>
      <c r="H17" s="584" t="s">
        <v>25</v>
      </c>
      <c r="I17" s="584" t="s">
        <v>26</v>
      </c>
      <c r="J17" s="603" t="s">
        <v>16</v>
      </c>
      <c r="K17" s="603" t="s">
        <v>65</v>
      </c>
      <c r="L17" s="603" t="s">
        <v>2</v>
      </c>
      <c r="M17" s="584" t="s">
        <v>28</v>
      </c>
      <c r="N17" s="584" t="s">
        <v>17</v>
      </c>
      <c r="O17" s="584"/>
      <c r="P17" s="584"/>
      <c r="Q17" s="584"/>
      <c r="R17" s="584"/>
      <c r="S17" s="601" t="s">
        <v>58</v>
      </c>
      <c r="T17" s="584"/>
      <c r="U17" s="584" t="s">
        <v>6</v>
      </c>
      <c r="V17" s="584" t="s">
        <v>44</v>
      </c>
      <c r="W17" s="585" t="s">
        <v>56</v>
      </c>
      <c r="X17" s="584" t="s">
        <v>18</v>
      </c>
      <c r="Y17" s="587" t="s">
        <v>62</v>
      </c>
      <c r="Z17" s="587" t="s">
        <v>19</v>
      </c>
      <c r="AA17" s="588" t="s">
        <v>59</v>
      </c>
      <c r="AB17" s="589"/>
      <c r="AC17" s="590"/>
      <c r="AD17" s="594"/>
      <c r="BA17" s="595" t="s">
        <v>64</v>
      </c>
    </row>
    <row r="18" spans="1:53" ht="14.25" customHeight="1" x14ac:dyDescent="0.2">
      <c r="A18" s="584"/>
      <c r="B18" s="584"/>
      <c r="C18" s="602"/>
      <c r="D18" s="584"/>
      <c r="E18" s="584"/>
      <c r="F18" s="584" t="s">
        <v>20</v>
      </c>
      <c r="G18" s="584" t="s">
        <v>21</v>
      </c>
      <c r="H18" s="584" t="s">
        <v>22</v>
      </c>
      <c r="I18" s="584" t="s">
        <v>22</v>
      </c>
      <c r="J18" s="604"/>
      <c r="K18" s="604"/>
      <c r="L18" s="604"/>
      <c r="M18" s="584"/>
      <c r="N18" s="584"/>
      <c r="O18" s="584"/>
      <c r="P18" s="584"/>
      <c r="Q18" s="584"/>
      <c r="R18" s="584"/>
      <c r="S18" s="36" t="s">
        <v>47</v>
      </c>
      <c r="T18" s="36" t="s">
        <v>46</v>
      </c>
      <c r="U18" s="584"/>
      <c r="V18" s="584"/>
      <c r="W18" s="586"/>
      <c r="X18" s="584"/>
      <c r="Y18" s="587"/>
      <c r="Z18" s="587"/>
      <c r="AA18" s="591"/>
      <c r="AB18" s="592"/>
      <c r="AC18" s="593"/>
      <c r="AD18" s="594"/>
      <c r="BA18" s="595"/>
    </row>
    <row r="19" spans="1:53" ht="27.75" customHeight="1" x14ac:dyDescent="0.2">
      <c r="A19" s="345" t="s">
        <v>75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55"/>
      <c r="Z19" s="55"/>
    </row>
    <row r="20" spans="1:53" ht="16.5" customHeight="1" x14ac:dyDescent="0.25">
      <c r="A20" s="346" t="s">
        <v>75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66"/>
      <c r="Z20" s="66"/>
    </row>
    <row r="21" spans="1:53" ht="14.25" customHeight="1" x14ac:dyDescent="0.25">
      <c r="A21" s="328" t="s">
        <v>76</v>
      </c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9">
        <v>4607091389258</v>
      </c>
      <c r="E22" s="329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8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1"/>
      <c r="P22" s="331"/>
      <c r="Q22" s="331"/>
      <c r="R22" s="332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5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38"/>
      <c r="N23" s="335" t="s">
        <v>43</v>
      </c>
      <c r="O23" s="336"/>
      <c r="P23" s="336"/>
      <c r="Q23" s="336"/>
      <c r="R23" s="336"/>
      <c r="S23" s="336"/>
      <c r="T23" s="33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38"/>
      <c r="N24" s="335" t="s">
        <v>43</v>
      </c>
      <c r="O24" s="336"/>
      <c r="P24" s="336"/>
      <c r="Q24" s="336"/>
      <c r="R24" s="336"/>
      <c r="S24" s="336"/>
      <c r="T24" s="33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28" t="s">
        <v>81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9">
        <v>4607091383881</v>
      </c>
      <c r="E26" s="329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1"/>
      <c r="P26" s="331"/>
      <c r="Q26" s="331"/>
      <c r="R26" s="332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9">
        <v>4607091388237</v>
      </c>
      <c r="E27" s="329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1"/>
      <c r="P27" s="331"/>
      <c r="Q27" s="331"/>
      <c r="R27" s="332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84</v>
      </c>
      <c r="B28" s="64" t="s">
        <v>87</v>
      </c>
      <c r="C28" s="37">
        <v>4301051552</v>
      </c>
      <c r="D28" s="329">
        <v>4607091388237</v>
      </c>
      <c r="E28" s="329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580" t="s">
        <v>88</v>
      </c>
      <c r="O28" s="331"/>
      <c r="P28" s="331"/>
      <c r="Q28" s="331"/>
      <c r="R28" s="332"/>
      <c r="S28" s="40" t="s">
        <v>48</v>
      </c>
      <c r="T28" s="40" t="s">
        <v>86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89</v>
      </c>
      <c r="B29" s="64" t="s">
        <v>90</v>
      </c>
      <c r="C29" s="37">
        <v>4301051180</v>
      </c>
      <c r="D29" s="329">
        <v>4607091383935</v>
      </c>
      <c r="E29" s="32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31"/>
      <c r="P29" s="331"/>
      <c r="Q29" s="331"/>
      <c r="R29" s="332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91</v>
      </c>
      <c r="B30" s="64" t="s">
        <v>92</v>
      </c>
      <c r="C30" s="37">
        <v>4301051426</v>
      </c>
      <c r="D30" s="329">
        <v>4680115881853</v>
      </c>
      <c r="E30" s="32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58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31"/>
      <c r="P30" s="331"/>
      <c r="Q30" s="331"/>
      <c r="R30" s="332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93</v>
      </c>
      <c r="B31" s="64" t="s">
        <v>94</v>
      </c>
      <c r="C31" s="37">
        <v>4301051178</v>
      </c>
      <c r="D31" s="329">
        <v>4607091383911</v>
      </c>
      <c r="E31" s="329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57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31"/>
      <c r="P31" s="331"/>
      <c r="Q31" s="331"/>
      <c r="R31" s="332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95</v>
      </c>
      <c r="B32" s="64" t="s">
        <v>96</v>
      </c>
      <c r="C32" s="37">
        <v>4301051174</v>
      </c>
      <c r="D32" s="329">
        <v>4607091388244</v>
      </c>
      <c r="E32" s="329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57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31"/>
      <c r="P32" s="331"/>
      <c r="Q32" s="331"/>
      <c r="R32" s="332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38"/>
      <c r="N33" s="335" t="s">
        <v>43</v>
      </c>
      <c r="O33" s="336"/>
      <c r="P33" s="336"/>
      <c r="Q33" s="336"/>
      <c r="R33" s="336"/>
      <c r="S33" s="336"/>
      <c r="T33" s="337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25"/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38"/>
      <c r="N34" s="335" t="s">
        <v>43</v>
      </c>
      <c r="O34" s="336"/>
      <c r="P34" s="336"/>
      <c r="Q34" s="336"/>
      <c r="R34" s="336"/>
      <c r="S34" s="336"/>
      <c r="T34" s="337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28" t="s">
        <v>97</v>
      </c>
      <c r="B35" s="328"/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  <c r="X35" s="328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4301032013</v>
      </c>
      <c r="D36" s="329">
        <v>4607091388503</v>
      </c>
      <c r="E36" s="329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101</v>
      </c>
      <c r="M36" s="38">
        <v>120</v>
      </c>
      <c r="N36" s="5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31"/>
      <c r="P36" s="331"/>
      <c r="Q36" s="331"/>
      <c r="R36" s="332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100</v>
      </c>
    </row>
    <row r="37" spans="1:53" x14ac:dyDescent="0.2">
      <c r="A37" s="325"/>
      <c r="B37" s="325"/>
      <c r="C37" s="325"/>
      <c r="D37" s="325"/>
      <c r="E37" s="325"/>
      <c r="F37" s="325"/>
      <c r="G37" s="325"/>
      <c r="H37" s="325"/>
      <c r="I37" s="325"/>
      <c r="J37" s="325"/>
      <c r="K37" s="325"/>
      <c r="L37" s="325"/>
      <c r="M37" s="338"/>
      <c r="N37" s="335" t="s">
        <v>43</v>
      </c>
      <c r="O37" s="336"/>
      <c r="P37" s="336"/>
      <c r="Q37" s="336"/>
      <c r="R37" s="336"/>
      <c r="S37" s="336"/>
      <c r="T37" s="337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38"/>
      <c r="N38" s="335" t="s">
        <v>43</v>
      </c>
      <c r="O38" s="336"/>
      <c r="P38" s="336"/>
      <c r="Q38" s="336"/>
      <c r="R38" s="336"/>
      <c r="S38" s="336"/>
      <c r="T38" s="337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28" t="s">
        <v>102</v>
      </c>
      <c r="B39" s="32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  <c r="U39" s="328"/>
      <c r="V39" s="328"/>
      <c r="W39" s="328"/>
      <c r="X39" s="328"/>
      <c r="Y39" s="67"/>
      <c r="Z39" s="67"/>
    </row>
    <row r="40" spans="1:53" ht="80.25" customHeight="1" x14ac:dyDescent="0.25">
      <c r="A40" s="64" t="s">
        <v>103</v>
      </c>
      <c r="B40" s="64" t="s">
        <v>104</v>
      </c>
      <c r="C40" s="37">
        <v>4301160001</v>
      </c>
      <c r="D40" s="329">
        <v>4607091388282</v>
      </c>
      <c r="E40" s="329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101</v>
      </c>
      <c r="M40" s="38">
        <v>30</v>
      </c>
      <c r="N40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31"/>
      <c r="P40" s="331"/>
      <c r="Q40" s="331"/>
      <c r="R40" s="332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105</v>
      </c>
      <c r="Z40" s="70" t="s">
        <v>48</v>
      </c>
      <c r="AD40" s="71"/>
      <c r="BA40" s="82" t="s">
        <v>66</v>
      </c>
    </row>
    <row r="41" spans="1:53" x14ac:dyDescent="0.2">
      <c r="A41" s="325"/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38"/>
      <c r="N41" s="335" t="s">
        <v>43</v>
      </c>
      <c r="O41" s="336"/>
      <c r="P41" s="336"/>
      <c r="Q41" s="336"/>
      <c r="R41" s="336"/>
      <c r="S41" s="336"/>
      <c r="T41" s="337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2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38"/>
      <c r="N42" s="335" t="s">
        <v>43</v>
      </c>
      <c r="O42" s="336"/>
      <c r="P42" s="336"/>
      <c r="Q42" s="336"/>
      <c r="R42" s="336"/>
      <c r="S42" s="336"/>
      <c r="T42" s="337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28" t="s">
        <v>106</v>
      </c>
      <c r="B43" s="328"/>
      <c r="C43" s="328"/>
      <c r="D43" s="328"/>
      <c r="E43" s="328"/>
      <c r="F43" s="328"/>
      <c r="G43" s="328"/>
      <c r="H43" s="328"/>
      <c r="I43" s="328"/>
      <c r="J43" s="328"/>
      <c r="K43" s="328"/>
      <c r="L43" s="328"/>
      <c r="M43" s="328"/>
      <c r="N43" s="328"/>
      <c r="O43" s="328"/>
      <c r="P43" s="328"/>
      <c r="Q43" s="328"/>
      <c r="R43" s="328"/>
      <c r="S43" s="328"/>
      <c r="T43" s="328"/>
      <c r="U43" s="328"/>
      <c r="V43" s="328"/>
      <c r="W43" s="328"/>
      <c r="X43" s="328"/>
      <c r="Y43" s="67"/>
      <c r="Z43" s="67"/>
    </row>
    <row r="44" spans="1:53" ht="27" customHeight="1" x14ac:dyDescent="0.25">
      <c r="A44" s="64" t="s">
        <v>107</v>
      </c>
      <c r="B44" s="64" t="s">
        <v>108</v>
      </c>
      <c r="C44" s="37">
        <v>4301170002</v>
      </c>
      <c r="D44" s="329">
        <v>4607091389111</v>
      </c>
      <c r="E44" s="329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101</v>
      </c>
      <c r="M44" s="38">
        <v>120</v>
      </c>
      <c r="N44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31"/>
      <c r="P44" s="331"/>
      <c r="Q44" s="331"/>
      <c r="R44" s="332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100</v>
      </c>
    </row>
    <row r="45" spans="1:53" x14ac:dyDescent="0.2">
      <c r="A45" s="325"/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38"/>
      <c r="N45" s="335" t="s">
        <v>43</v>
      </c>
      <c r="O45" s="336"/>
      <c r="P45" s="336"/>
      <c r="Q45" s="336"/>
      <c r="R45" s="336"/>
      <c r="S45" s="336"/>
      <c r="T45" s="337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25"/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38"/>
      <c r="N46" s="335" t="s">
        <v>43</v>
      </c>
      <c r="O46" s="336"/>
      <c r="P46" s="336"/>
      <c r="Q46" s="336"/>
      <c r="R46" s="336"/>
      <c r="S46" s="336"/>
      <c r="T46" s="337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45" t="s">
        <v>109</v>
      </c>
      <c r="B47" s="345"/>
      <c r="C47" s="345"/>
      <c r="D47" s="345"/>
      <c r="E47" s="345"/>
      <c r="F47" s="345"/>
      <c r="G47" s="345"/>
      <c r="H47" s="345"/>
      <c r="I47" s="345"/>
      <c r="J47" s="345"/>
      <c r="K47" s="345"/>
      <c r="L47" s="345"/>
      <c r="M47" s="345"/>
      <c r="N47" s="345"/>
      <c r="O47" s="345"/>
      <c r="P47" s="345"/>
      <c r="Q47" s="345"/>
      <c r="R47" s="345"/>
      <c r="S47" s="345"/>
      <c r="T47" s="345"/>
      <c r="U47" s="345"/>
      <c r="V47" s="345"/>
      <c r="W47" s="345"/>
      <c r="X47" s="345"/>
      <c r="Y47" s="55"/>
      <c r="Z47" s="55"/>
    </row>
    <row r="48" spans="1:53" ht="16.5" customHeight="1" x14ac:dyDescent="0.25">
      <c r="A48" s="346" t="s">
        <v>110</v>
      </c>
      <c r="B48" s="346"/>
      <c r="C48" s="346"/>
      <c r="D48" s="346"/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6"/>
      <c r="P48" s="346"/>
      <c r="Q48" s="346"/>
      <c r="R48" s="346"/>
      <c r="S48" s="346"/>
      <c r="T48" s="346"/>
      <c r="U48" s="346"/>
      <c r="V48" s="346"/>
      <c r="W48" s="346"/>
      <c r="X48" s="346"/>
      <c r="Y48" s="66"/>
      <c r="Z48" s="66"/>
    </row>
    <row r="49" spans="1:53" ht="14.25" customHeight="1" x14ac:dyDescent="0.25">
      <c r="A49" s="328" t="s">
        <v>111</v>
      </c>
      <c r="B49" s="328"/>
      <c r="C49" s="328"/>
      <c r="D49" s="328"/>
      <c r="E49" s="328"/>
      <c r="F49" s="328"/>
      <c r="G49" s="328"/>
      <c r="H49" s="328"/>
      <c r="I49" s="328"/>
      <c r="J49" s="328"/>
      <c r="K49" s="328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67"/>
      <c r="Z49" s="67"/>
    </row>
    <row r="50" spans="1:53" ht="27" customHeight="1" x14ac:dyDescent="0.25">
      <c r="A50" s="64" t="s">
        <v>112</v>
      </c>
      <c r="B50" s="64" t="s">
        <v>113</v>
      </c>
      <c r="C50" s="37">
        <v>4301020234</v>
      </c>
      <c r="D50" s="329">
        <v>4680115881440</v>
      </c>
      <c r="E50" s="329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115</v>
      </c>
      <c r="L50" s="39" t="s">
        <v>114</v>
      </c>
      <c r="M50" s="38">
        <v>50</v>
      </c>
      <c r="N50" s="5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31"/>
      <c r="P50" s="331"/>
      <c r="Q50" s="331"/>
      <c r="R50" s="332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116</v>
      </c>
      <c r="B51" s="64" t="s">
        <v>117</v>
      </c>
      <c r="C51" s="37">
        <v>4301020232</v>
      </c>
      <c r="D51" s="329">
        <v>4680115881433</v>
      </c>
      <c r="E51" s="329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114</v>
      </c>
      <c r="M51" s="38">
        <v>50</v>
      </c>
      <c r="N51" s="5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31"/>
      <c r="P51" s="331"/>
      <c r="Q51" s="331"/>
      <c r="R51" s="332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25"/>
      <c r="B52" s="325"/>
      <c r="C52" s="325"/>
      <c r="D52" s="325"/>
      <c r="E52" s="325"/>
      <c r="F52" s="325"/>
      <c r="G52" s="325"/>
      <c r="H52" s="325"/>
      <c r="I52" s="325"/>
      <c r="J52" s="325"/>
      <c r="K52" s="325"/>
      <c r="L52" s="325"/>
      <c r="M52" s="338"/>
      <c r="N52" s="335" t="s">
        <v>43</v>
      </c>
      <c r="O52" s="336"/>
      <c r="P52" s="336"/>
      <c r="Q52" s="336"/>
      <c r="R52" s="336"/>
      <c r="S52" s="336"/>
      <c r="T52" s="337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25"/>
      <c r="B53" s="325"/>
      <c r="C53" s="325"/>
      <c r="D53" s="325"/>
      <c r="E53" s="325"/>
      <c r="F53" s="325"/>
      <c r="G53" s="325"/>
      <c r="H53" s="325"/>
      <c r="I53" s="325"/>
      <c r="J53" s="325"/>
      <c r="K53" s="325"/>
      <c r="L53" s="325"/>
      <c r="M53" s="338"/>
      <c r="N53" s="335" t="s">
        <v>43</v>
      </c>
      <c r="O53" s="336"/>
      <c r="P53" s="336"/>
      <c r="Q53" s="336"/>
      <c r="R53" s="336"/>
      <c r="S53" s="336"/>
      <c r="T53" s="337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46" t="s">
        <v>118</v>
      </c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V54" s="346"/>
      <c r="W54" s="346"/>
      <c r="X54" s="346"/>
      <c r="Y54" s="66"/>
      <c r="Z54" s="66"/>
    </row>
    <row r="55" spans="1:53" ht="14.25" customHeight="1" x14ac:dyDescent="0.25">
      <c r="A55" s="328" t="s">
        <v>119</v>
      </c>
      <c r="B55" s="328"/>
      <c r="C55" s="328"/>
      <c r="D55" s="328"/>
      <c r="E55" s="328"/>
      <c r="F55" s="328"/>
      <c r="G55" s="328"/>
      <c r="H55" s="328"/>
      <c r="I55" s="328"/>
      <c r="J55" s="328"/>
      <c r="K55" s="328"/>
      <c r="L55" s="328"/>
      <c r="M55" s="328"/>
      <c r="N55" s="328"/>
      <c r="O55" s="328"/>
      <c r="P55" s="328"/>
      <c r="Q55" s="328"/>
      <c r="R55" s="328"/>
      <c r="S55" s="328"/>
      <c r="T55" s="328"/>
      <c r="U55" s="328"/>
      <c r="V55" s="328"/>
      <c r="W55" s="328"/>
      <c r="X55" s="328"/>
      <c r="Y55" s="67"/>
      <c r="Z55" s="67"/>
    </row>
    <row r="56" spans="1:53" ht="27" customHeight="1" x14ac:dyDescent="0.25">
      <c r="A56" s="64" t="s">
        <v>120</v>
      </c>
      <c r="B56" s="64" t="s">
        <v>121</v>
      </c>
      <c r="C56" s="37">
        <v>4301011452</v>
      </c>
      <c r="D56" s="329">
        <v>4680115881426</v>
      </c>
      <c r="E56" s="329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115</v>
      </c>
      <c r="L56" s="39" t="s">
        <v>114</v>
      </c>
      <c r="M56" s="38">
        <v>50</v>
      </c>
      <c r="N56" s="56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1"/>
      <c r="P56" s="331"/>
      <c r="Q56" s="331"/>
      <c r="R56" s="332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120</v>
      </c>
      <c r="B57" s="64" t="s">
        <v>122</v>
      </c>
      <c r="C57" s="37">
        <v>4301011481</v>
      </c>
      <c r="D57" s="329">
        <v>4680115881426</v>
      </c>
      <c r="E57" s="329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115</v>
      </c>
      <c r="L57" s="39" t="s">
        <v>124</v>
      </c>
      <c r="M57" s="38">
        <v>55</v>
      </c>
      <c r="N57" s="568" t="s">
        <v>123</v>
      </c>
      <c r="O57" s="331"/>
      <c r="P57" s="331"/>
      <c r="Q57" s="331"/>
      <c r="R57" s="332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125</v>
      </c>
      <c r="B58" s="64" t="s">
        <v>126</v>
      </c>
      <c r="C58" s="37">
        <v>4301011437</v>
      </c>
      <c r="D58" s="329">
        <v>4680115881419</v>
      </c>
      <c r="E58" s="329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114</v>
      </c>
      <c r="M58" s="38">
        <v>50</v>
      </c>
      <c r="N58" s="5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31"/>
      <c r="P58" s="331"/>
      <c r="Q58" s="331"/>
      <c r="R58" s="332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127</v>
      </c>
      <c r="B59" s="64" t="s">
        <v>128</v>
      </c>
      <c r="C59" s="37">
        <v>4301011458</v>
      </c>
      <c r="D59" s="329">
        <v>4680115881525</v>
      </c>
      <c r="E59" s="329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114</v>
      </c>
      <c r="M59" s="38">
        <v>50</v>
      </c>
      <c r="N59" s="570" t="s">
        <v>129</v>
      </c>
      <c r="O59" s="331"/>
      <c r="P59" s="331"/>
      <c r="Q59" s="331"/>
      <c r="R59" s="332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2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38"/>
      <c r="N60" s="335" t="s">
        <v>43</v>
      </c>
      <c r="O60" s="336"/>
      <c r="P60" s="336"/>
      <c r="Q60" s="336"/>
      <c r="R60" s="336"/>
      <c r="S60" s="336"/>
      <c r="T60" s="337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25"/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38"/>
      <c r="N61" s="335" t="s">
        <v>43</v>
      </c>
      <c r="O61" s="336"/>
      <c r="P61" s="336"/>
      <c r="Q61" s="336"/>
      <c r="R61" s="336"/>
      <c r="S61" s="336"/>
      <c r="T61" s="337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46" t="s">
        <v>109</v>
      </c>
      <c r="B62" s="346"/>
      <c r="C62" s="346"/>
      <c r="D62" s="346"/>
      <c r="E62" s="346"/>
      <c r="F62" s="346"/>
      <c r="G62" s="346"/>
      <c r="H62" s="346"/>
      <c r="I62" s="346"/>
      <c r="J62" s="346"/>
      <c r="K62" s="346"/>
      <c r="L62" s="346"/>
      <c r="M62" s="346"/>
      <c r="N62" s="346"/>
      <c r="O62" s="346"/>
      <c r="P62" s="346"/>
      <c r="Q62" s="346"/>
      <c r="R62" s="346"/>
      <c r="S62" s="346"/>
      <c r="T62" s="346"/>
      <c r="U62" s="346"/>
      <c r="V62" s="346"/>
      <c r="W62" s="346"/>
      <c r="X62" s="346"/>
      <c r="Y62" s="66"/>
      <c r="Z62" s="66"/>
    </row>
    <row r="63" spans="1:53" ht="14.25" customHeight="1" x14ac:dyDescent="0.25">
      <c r="A63" s="328" t="s">
        <v>119</v>
      </c>
      <c r="B63" s="328"/>
      <c r="C63" s="328"/>
      <c r="D63" s="328"/>
      <c r="E63" s="328"/>
      <c r="F63" s="328"/>
      <c r="G63" s="328"/>
      <c r="H63" s="328"/>
      <c r="I63" s="328"/>
      <c r="J63" s="328"/>
      <c r="K63" s="328"/>
      <c r="L63" s="328"/>
      <c r="M63" s="328"/>
      <c r="N63" s="328"/>
      <c r="O63" s="328"/>
      <c r="P63" s="328"/>
      <c r="Q63" s="328"/>
      <c r="R63" s="328"/>
      <c r="S63" s="328"/>
      <c r="T63" s="328"/>
      <c r="U63" s="328"/>
      <c r="V63" s="328"/>
      <c r="W63" s="328"/>
      <c r="X63" s="328"/>
      <c r="Y63" s="67"/>
      <c r="Z63" s="67"/>
    </row>
    <row r="64" spans="1:53" ht="27" customHeight="1" x14ac:dyDescent="0.25">
      <c r="A64" s="64" t="s">
        <v>131</v>
      </c>
      <c r="B64" s="64" t="s">
        <v>132</v>
      </c>
      <c r="C64" s="37">
        <v>4301011625</v>
      </c>
      <c r="D64" s="329">
        <v>4680115883956</v>
      </c>
      <c r="E64" s="329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115</v>
      </c>
      <c r="L64" s="39" t="s">
        <v>114</v>
      </c>
      <c r="M64" s="38">
        <v>50</v>
      </c>
      <c r="N64" s="563" t="s">
        <v>133</v>
      </c>
      <c r="O64" s="331"/>
      <c r="P64" s="331"/>
      <c r="Q64" s="331"/>
      <c r="R64" s="332"/>
      <c r="S64" s="40" t="s">
        <v>130</v>
      </c>
      <c r="T64" s="40" t="s">
        <v>48</v>
      </c>
      <c r="U64" s="41" t="s">
        <v>0</v>
      </c>
      <c r="V64" s="59">
        <v>0</v>
      </c>
      <c r="W64" s="56">
        <f t="shared" ref="W64:W80" si="2">IFERROR(IF(V64="",0,CEILING((V64/$H64),1)*$H64),"")</f>
        <v>0</v>
      </c>
      <c r="X64" s="42" t="str">
        <f>IFERROR(IF(W64=0,"",ROUNDUP(W64/H64,0)*0.02175),"")</f>
        <v/>
      </c>
      <c r="Y64" s="69" t="s">
        <v>48</v>
      </c>
      <c r="Z64" s="70" t="s">
        <v>134</v>
      </c>
      <c r="AD64" s="71"/>
      <c r="BA64" s="90" t="s">
        <v>66</v>
      </c>
    </row>
    <row r="65" spans="1:53" ht="27" customHeight="1" x14ac:dyDescent="0.25">
      <c r="A65" s="64" t="s">
        <v>135</v>
      </c>
      <c r="B65" s="64" t="s">
        <v>136</v>
      </c>
      <c r="C65" s="37">
        <v>4301011624</v>
      </c>
      <c r="D65" s="329">
        <v>4680115883949</v>
      </c>
      <c r="E65" s="329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8" t="s">
        <v>80</v>
      </c>
      <c r="L65" s="39" t="s">
        <v>114</v>
      </c>
      <c r="M65" s="38">
        <v>50</v>
      </c>
      <c r="N65" s="564" t="s">
        <v>137</v>
      </c>
      <c r="O65" s="331"/>
      <c r="P65" s="331"/>
      <c r="Q65" s="331"/>
      <c r="R65" s="332"/>
      <c r="S65" s="40" t="s">
        <v>130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IFERROR(IF(W65=0,"",ROUNDUP(W65/H65,0)*0.00937),"")</f>
        <v/>
      </c>
      <c r="Y65" s="69" t="s">
        <v>48</v>
      </c>
      <c r="Z65" s="70" t="s">
        <v>134</v>
      </c>
      <c r="AD65" s="71"/>
      <c r="BA65" s="91" t="s">
        <v>66</v>
      </c>
    </row>
    <row r="66" spans="1:53" ht="27" customHeight="1" x14ac:dyDescent="0.25">
      <c r="A66" s="64" t="s">
        <v>138</v>
      </c>
      <c r="B66" s="64" t="s">
        <v>139</v>
      </c>
      <c r="C66" s="37">
        <v>4301011623</v>
      </c>
      <c r="D66" s="329">
        <v>4607091382945</v>
      </c>
      <c r="E66" s="329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115</v>
      </c>
      <c r="L66" s="39" t="s">
        <v>114</v>
      </c>
      <c r="M66" s="38">
        <v>50</v>
      </c>
      <c r="N66" s="565" t="s">
        <v>140</v>
      </c>
      <c r="O66" s="331"/>
      <c r="P66" s="331"/>
      <c r="Q66" s="331"/>
      <c r="R66" s="332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141</v>
      </c>
      <c r="B67" s="64" t="s">
        <v>142</v>
      </c>
      <c r="C67" s="37">
        <v>4301011540</v>
      </c>
      <c r="D67" s="329">
        <v>4607091385670</v>
      </c>
      <c r="E67" s="329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115</v>
      </c>
      <c r="L67" s="39" t="s">
        <v>144</v>
      </c>
      <c r="M67" s="38">
        <v>50</v>
      </c>
      <c r="N67" s="566" t="s">
        <v>143</v>
      </c>
      <c r="O67" s="331"/>
      <c r="P67" s="331"/>
      <c r="Q67" s="331"/>
      <c r="R67" s="332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145</v>
      </c>
      <c r="B68" s="64" t="s">
        <v>146</v>
      </c>
      <c r="C68" s="37">
        <v>4301011468</v>
      </c>
      <c r="D68" s="329">
        <v>4680115881327</v>
      </c>
      <c r="E68" s="329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115</v>
      </c>
      <c r="L68" s="39" t="s">
        <v>147</v>
      </c>
      <c r="M68" s="38">
        <v>50</v>
      </c>
      <c r="N68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1"/>
      <c r="P68" s="331"/>
      <c r="Q68" s="331"/>
      <c r="R68" s="332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148</v>
      </c>
      <c r="B69" s="64" t="s">
        <v>149</v>
      </c>
      <c r="C69" s="37">
        <v>4301011703</v>
      </c>
      <c r="D69" s="329">
        <v>4680115882133</v>
      </c>
      <c r="E69" s="329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115</v>
      </c>
      <c r="L69" s="39" t="s">
        <v>114</v>
      </c>
      <c r="M69" s="38">
        <v>50</v>
      </c>
      <c r="N69" s="559" t="s">
        <v>150</v>
      </c>
      <c r="O69" s="331"/>
      <c r="P69" s="331"/>
      <c r="Q69" s="331"/>
      <c r="R69" s="332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IFERROR(IF(W69=0,"",ROUNDUP(W69/H69,0)*0.02175),"")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151</v>
      </c>
      <c r="B70" s="64" t="s">
        <v>152</v>
      </c>
      <c r="C70" s="37">
        <v>4301011192</v>
      </c>
      <c r="D70" s="329">
        <v>4607091382952</v>
      </c>
      <c r="E70" s="329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114</v>
      </c>
      <c r="M70" s="38">
        <v>50</v>
      </c>
      <c r="N70" s="56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1"/>
      <c r="P70" s="331"/>
      <c r="Q70" s="331"/>
      <c r="R70" s="332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153</v>
      </c>
      <c r="B71" s="64" t="s">
        <v>154</v>
      </c>
      <c r="C71" s="37">
        <v>4301011382</v>
      </c>
      <c r="D71" s="329">
        <v>4607091385687</v>
      </c>
      <c r="E71" s="329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144</v>
      </c>
      <c r="M71" s="38">
        <v>50</v>
      </c>
      <c r="N71" s="56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1"/>
      <c r="P71" s="331"/>
      <c r="Q71" s="331"/>
      <c r="R71" s="332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6" si="3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155</v>
      </c>
      <c r="B72" s="64" t="s">
        <v>156</v>
      </c>
      <c r="C72" s="37">
        <v>4301011565</v>
      </c>
      <c r="D72" s="329">
        <v>4680115882539</v>
      </c>
      <c r="E72" s="329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144</v>
      </c>
      <c r="M72" s="38">
        <v>50</v>
      </c>
      <c r="N72" s="56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1"/>
      <c r="P72" s="331"/>
      <c r="Q72" s="331"/>
      <c r="R72" s="332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157</v>
      </c>
      <c r="B73" s="64" t="s">
        <v>158</v>
      </c>
      <c r="C73" s="37">
        <v>4301011344</v>
      </c>
      <c r="D73" s="329">
        <v>4607091384604</v>
      </c>
      <c r="E73" s="329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114</v>
      </c>
      <c r="M73" s="38">
        <v>50</v>
      </c>
      <c r="N73" s="55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1"/>
      <c r="P73" s="331"/>
      <c r="Q73" s="331"/>
      <c r="R73" s="332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159</v>
      </c>
      <c r="B74" s="64" t="s">
        <v>160</v>
      </c>
      <c r="C74" s="37">
        <v>4301011386</v>
      </c>
      <c r="D74" s="329">
        <v>4680115880283</v>
      </c>
      <c r="E74" s="329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114</v>
      </c>
      <c r="M74" s="38">
        <v>45</v>
      </c>
      <c r="N74" s="5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1"/>
      <c r="P74" s="331"/>
      <c r="Q74" s="331"/>
      <c r="R74" s="332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161</v>
      </c>
      <c r="B75" s="64" t="s">
        <v>162</v>
      </c>
      <c r="C75" s="37">
        <v>4301011443</v>
      </c>
      <c r="D75" s="329">
        <v>4680115881303</v>
      </c>
      <c r="E75" s="329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80</v>
      </c>
      <c r="L75" s="39" t="s">
        <v>147</v>
      </c>
      <c r="M75" s="38">
        <v>50</v>
      </c>
      <c r="N75" s="5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1"/>
      <c r="P75" s="331"/>
      <c r="Q75" s="331"/>
      <c r="R75" s="332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163</v>
      </c>
      <c r="B76" s="64" t="s">
        <v>164</v>
      </c>
      <c r="C76" s="37">
        <v>4301011432</v>
      </c>
      <c r="D76" s="329">
        <v>4680115882720</v>
      </c>
      <c r="E76" s="329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114</v>
      </c>
      <c r="M76" s="38">
        <v>90</v>
      </c>
      <c r="N76" s="556" t="s">
        <v>165</v>
      </c>
      <c r="O76" s="331"/>
      <c r="P76" s="331"/>
      <c r="Q76" s="331"/>
      <c r="R76" s="332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166</v>
      </c>
      <c r="B77" s="64" t="s">
        <v>167</v>
      </c>
      <c r="C77" s="37">
        <v>4301011352</v>
      </c>
      <c r="D77" s="329">
        <v>4607091388466</v>
      </c>
      <c r="E77" s="329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80</v>
      </c>
      <c r="L77" s="39" t="s">
        <v>144</v>
      </c>
      <c r="M77" s="38">
        <v>45</v>
      </c>
      <c r="N77" s="55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31"/>
      <c r="P77" s="331"/>
      <c r="Q77" s="331"/>
      <c r="R77" s="332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168</v>
      </c>
      <c r="B78" s="64" t="s">
        <v>169</v>
      </c>
      <c r="C78" s="37">
        <v>4301011417</v>
      </c>
      <c r="D78" s="329">
        <v>4680115880269</v>
      </c>
      <c r="E78" s="329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144</v>
      </c>
      <c r="M78" s="38">
        <v>50</v>
      </c>
      <c r="N78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31"/>
      <c r="P78" s="331"/>
      <c r="Q78" s="331"/>
      <c r="R78" s="332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170</v>
      </c>
      <c r="B79" s="64" t="s">
        <v>171</v>
      </c>
      <c r="C79" s="37">
        <v>4301011415</v>
      </c>
      <c r="D79" s="329">
        <v>4680115880429</v>
      </c>
      <c r="E79" s="329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144</v>
      </c>
      <c r="M79" s="38">
        <v>50</v>
      </c>
      <c r="N79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31"/>
      <c r="P79" s="331"/>
      <c r="Q79" s="331"/>
      <c r="R79" s="332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172</v>
      </c>
      <c r="B80" s="64" t="s">
        <v>173</v>
      </c>
      <c r="C80" s="37">
        <v>4301011462</v>
      </c>
      <c r="D80" s="329">
        <v>4680115881457</v>
      </c>
      <c r="E80" s="329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144</v>
      </c>
      <c r="M80" s="38">
        <v>50</v>
      </c>
      <c r="N80" s="5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31"/>
      <c r="P80" s="331"/>
      <c r="Q80" s="331"/>
      <c r="R80" s="332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25"/>
      <c r="B81" s="325"/>
      <c r="C81" s="325"/>
      <c r="D81" s="325"/>
      <c r="E81" s="325"/>
      <c r="F81" s="325"/>
      <c r="G81" s="325"/>
      <c r="H81" s="325"/>
      <c r="I81" s="325"/>
      <c r="J81" s="325"/>
      <c r="K81" s="325"/>
      <c r="L81" s="325"/>
      <c r="M81" s="338"/>
      <c r="N81" s="335" t="s">
        <v>43</v>
      </c>
      <c r="O81" s="336"/>
      <c r="P81" s="336"/>
      <c r="Q81" s="336"/>
      <c r="R81" s="336"/>
      <c r="S81" s="336"/>
      <c r="T81" s="337"/>
      <c r="U81" s="43" t="s">
        <v>42</v>
      </c>
      <c r="V81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25"/>
      <c r="B82" s="325"/>
      <c r="C82" s="325"/>
      <c r="D82" s="325"/>
      <c r="E82" s="325"/>
      <c r="F82" s="325"/>
      <c r="G82" s="325"/>
      <c r="H82" s="325"/>
      <c r="I82" s="325"/>
      <c r="J82" s="325"/>
      <c r="K82" s="325"/>
      <c r="L82" s="325"/>
      <c r="M82" s="338"/>
      <c r="N82" s="335" t="s">
        <v>43</v>
      </c>
      <c r="O82" s="336"/>
      <c r="P82" s="336"/>
      <c r="Q82" s="336"/>
      <c r="R82" s="336"/>
      <c r="S82" s="336"/>
      <c r="T82" s="337"/>
      <c r="U82" s="43" t="s">
        <v>0</v>
      </c>
      <c r="V82" s="44">
        <f>IFERROR(SUM(V64:V80),"0")</f>
        <v>0</v>
      </c>
      <c r="W82" s="44">
        <f>IFERROR(SUM(W64:W80),"0")</f>
        <v>0</v>
      </c>
      <c r="X82" s="43"/>
      <c r="Y82" s="68"/>
      <c r="Z82" s="68"/>
    </row>
    <row r="83" spans="1:53" ht="14.25" customHeight="1" x14ac:dyDescent="0.25">
      <c r="A83" s="328" t="s">
        <v>111</v>
      </c>
      <c r="B83" s="328"/>
      <c r="C83" s="328"/>
      <c r="D83" s="328"/>
      <c r="E83" s="328"/>
      <c r="F83" s="328"/>
      <c r="G83" s="328"/>
      <c r="H83" s="328"/>
      <c r="I83" s="328"/>
      <c r="J83" s="328"/>
      <c r="K83" s="328"/>
      <c r="L83" s="328"/>
      <c r="M83" s="328"/>
      <c r="N83" s="328"/>
      <c r="O83" s="328"/>
      <c r="P83" s="328"/>
      <c r="Q83" s="328"/>
      <c r="R83" s="328"/>
      <c r="S83" s="328"/>
      <c r="T83" s="328"/>
      <c r="U83" s="328"/>
      <c r="V83" s="328"/>
      <c r="W83" s="328"/>
      <c r="X83" s="328"/>
      <c r="Y83" s="67"/>
      <c r="Z83" s="67"/>
    </row>
    <row r="84" spans="1:53" ht="27" customHeight="1" x14ac:dyDescent="0.25">
      <c r="A84" s="64" t="s">
        <v>174</v>
      </c>
      <c r="B84" s="64" t="s">
        <v>175</v>
      </c>
      <c r="C84" s="37">
        <v>4301020189</v>
      </c>
      <c r="D84" s="329">
        <v>4607091384789</v>
      </c>
      <c r="E84" s="329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115</v>
      </c>
      <c r="L84" s="39" t="s">
        <v>114</v>
      </c>
      <c r="M84" s="38">
        <v>45</v>
      </c>
      <c r="N84" s="546" t="s">
        <v>176</v>
      </c>
      <c r="O84" s="331"/>
      <c r="P84" s="331"/>
      <c r="Q84" s="331"/>
      <c r="R84" s="332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177</v>
      </c>
      <c r="B85" s="64" t="s">
        <v>178</v>
      </c>
      <c r="C85" s="37">
        <v>4301020235</v>
      </c>
      <c r="D85" s="329">
        <v>4680115881488</v>
      </c>
      <c r="E85" s="329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115</v>
      </c>
      <c r="L85" s="39" t="s">
        <v>114</v>
      </c>
      <c r="M85" s="38">
        <v>50</v>
      </c>
      <c r="N85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1"/>
      <c r="P85" s="331"/>
      <c r="Q85" s="331"/>
      <c r="R85" s="332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179</v>
      </c>
      <c r="B86" s="64" t="s">
        <v>180</v>
      </c>
      <c r="C86" s="37">
        <v>4301020183</v>
      </c>
      <c r="D86" s="329">
        <v>4607091384765</v>
      </c>
      <c r="E86" s="329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114</v>
      </c>
      <c r="M86" s="38">
        <v>45</v>
      </c>
      <c r="N86" s="548" t="s">
        <v>181</v>
      </c>
      <c r="O86" s="331"/>
      <c r="P86" s="331"/>
      <c r="Q86" s="331"/>
      <c r="R86" s="332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182</v>
      </c>
      <c r="B87" s="64" t="s">
        <v>183</v>
      </c>
      <c r="C87" s="37">
        <v>4301020228</v>
      </c>
      <c r="D87" s="329">
        <v>4680115882751</v>
      </c>
      <c r="E87" s="329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114</v>
      </c>
      <c r="M87" s="38">
        <v>90</v>
      </c>
      <c r="N87" s="549" t="s">
        <v>184</v>
      </c>
      <c r="O87" s="331"/>
      <c r="P87" s="331"/>
      <c r="Q87" s="331"/>
      <c r="R87" s="332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185</v>
      </c>
      <c r="B88" s="64" t="s">
        <v>186</v>
      </c>
      <c r="C88" s="37">
        <v>4301020258</v>
      </c>
      <c r="D88" s="329">
        <v>4680115882775</v>
      </c>
      <c r="E88" s="329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188</v>
      </c>
      <c r="L88" s="39" t="s">
        <v>144</v>
      </c>
      <c r="M88" s="38">
        <v>50</v>
      </c>
      <c r="N88" s="543" t="s">
        <v>187</v>
      </c>
      <c r="O88" s="331"/>
      <c r="P88" s="331"/>
      <c r="Q88" s="331"/>
      <c r="R88" s="332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189</v>
      </c>
      <c r="B89" s="64" t="s">
        <v>190</v>
      </c>
      <c r="C89" s="37">
        <v>4301020217</v>
      </c>
      <c r="D89" s="329">
        <v>4680115880658</v>
      </c>
      <c r="E89" s="329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114</v>
      </c>
      <c r="M89" s="38">
        <v>50</v>
      </c>
      <c r="N89" s="54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1"/>
      <c r="P89" s="331"/>
      <c r="Q89" s="331"/>
      <c r="R89" s="332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191</v>
      </c>
      <c r="B90" s="64" t="s">
        <v>192</v>
      </c>
      <c r="C90" s="37">
        <v>4301020223</v>
      </c>
      <c r="D90" s="329">
        <v>4607091381962</v>
      </c>
      <c r="E90" s="329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80</v>
      </c>
      <c r="L90" s="39" t="s">
        <v>114</v>
      </c>
      <c r="M90" s="38">
        <v>50</v>
      </c>
      <c r="N90" s="54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31"/>
      <c r="P90" s="331"/>
      <c r="Q90" s="331"/>
      <c r="R90" s="332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25"/>
      <c r="B91" s="325"/>
      <c r="C91" s="325"/>
      <c r="D91" s="325"/>
      <c r="E91" s="325"/>
      <c r="F91" s="325"/>
      <c r="G91" s="325"/>
      <c r="H91" s="325"/>
      <c r="I91" s="325"/>
      <c r="J91" s="325"/>
      <c r="K91" s="325"/>
      <c r="L91" s="325"/>
      <c r="M91" s="338"/>
      <c r="N91" s="335" t="s">
        <v>43</v>
      </c>
      <c r="O91" s="336"/>
      <c r="P91" s="336"/>
      <c r="Q91" s="336"/>
      <c r="R91" s="336"/>
      <c r="S91" s="336"/>
      <c r="T91" s="337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25"/>
      <c r="B92" s="325"/>
      <c r="C92" s="325"/>
      <c r="D92" s="325"/>
      <c r="E92" s="325"/>
      <c r="F92" s="325"/>
      <c r="G92" s="325"/>
      <c r="H92" s="325"/>
      <c r="I92" s="325"/>
      <c r="J92" s="325"/>
      <c r="K92" s="325"/>
      <c r="L92" s="325"/>
      <c r="M92" s="338"/>
      <c r="N92" s="335" t="s">
        <v>43</v>
      </c>
      <c r="O92" s="336"/>
      <c r="P92" s="336"/>
      <c r="Q92" s="336"/>
      <c r="R92" s="336"/>
      <c r="S92" s="336"/>
      <c r="T92" s="337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customHeight="1" x14ac:dyDescent="0.25">
      <c r="A93" s="328" t="s">
        <v>76</v>
      </c>
      <c r="B93" s="328"/>
      <c r="C93" s="328"/>
      <c r="D93" s="328"/>
      <c r="E93" s="328"/>
      <c r="F93" s="328"/>
      <c r="G93" s="328"/>
      <c r="H93" s="328"/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28"/>
      <c r="T93" s="328"/>
      <c r="U93" s="328"/>
      <c r="V93" s="328"/>
      <c r="W93" s="328"/>
      <c r="X93" s="328"/>
      <c r="Y93" s="67"/>
      <c r="Z93" s="67"/>
    </row>
    <row r="94" spans="1:53" ht="16.5" customHeight="1" x14ac:dyDescent="0.25">
      <c r="A94" s="64" t="s">
        <v>193</v>
      </c>
      <c r="B94" s="64" t="s">
        <v>194</v>
      </c>
      <c r="C94" s="37">
        <v>4301030895</v>
      </c>
      <c r="D94" s="329">
        <v>4607091387667</v>
      </c>
      <c r="E94" s="329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115</v>
      </c>
      <c r="L94" s="39" t="s">
        <v>114</v>
      </c>
      <c r="M94" s="38">
        <v>40</v>
      </c>
      <c r="N94" s="5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1"/>
      <c r="P94" s="331"/>
      <c r="Q94" s="331"/>
      <c r="R94" s="332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1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195</v>
      </c>
      <c r="B95" s="64" t="s">
        <v>196</v>
      </c>
      <c r="C95" s="37">
        <v>4301030961</v>
      </c>
      <c r="D95" s="329">
        <v>4607091387636</v>
      </c>
      <c r="E95" s="329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5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1"/>
      <c r="P95" s="331"/>
      <c r="Q95" s="331"/>
      <c r="R95" s="332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197</v>
      </c>
      <c r="B96" s="64" t="s">
        <v>198</v>
      </c>
      <c r="C96" s="37">
        <v>4301031078</v>
      </c>
      <c r="D96" s="329">
        <v>4607091384727</v>
      </c>
      <c r="E96" s="329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115</v>
      </c>
      <c r="L96" s="39" t="s">
        <v>79</v>
      </c>
      <c r="M96" s="38">
        <v>45</v>
      </c>
      <c r="N96" s="54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31"/>
      <c r="P96" s="331"/>
      <c r="Q96" s="331"/>
      <c r="R96" s="332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199</v>
      </c>
      <c r="B97" s="64" t="s">
        <v>200</v>
      </c>
      <c r="C97" s="37">
        <v>4301031080</v>
      </c>
      <c r="D97" s="329">
        <v>4607091386745</v>
      </c>
      <c r="E97" s="329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115</v>
      </c>
      <c r="L97" s="39" t="s">
        <v>79</v>
      </c>
      <c r="M97" s="38">
        <v>45</v>
      </c>
      <c r="N97" s="5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31"/>
      <c r="P97" s="331"/>
      <c r="Q97" s="331"/>
      <c r="R97" s="332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201</v>
      </c>
      <c r="B98" s="64" t="s">
        <v>202</v>
      </c>
      <c r="C98" s="37">
        <v>4301030963</v>
      </c>
      <c r="D98" s="329">
        <v>4607091382426</v>
      </c>
      <c r="E98" s="329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115</v>
      </c>
      <c r="L98" s="39" t="s">
        <v>79</v>
      </c>
      <c r="M98" s="38">
        <v>40</v>
      </c>
      <c r="N98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31"/>
      <c r="P98" s="331"/>
      <c r="Q98" s="331"/>
      <c r="R98" s="332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203</v>
      </c>
      <c r="B99" s="64" t="s">
        <v>204</v>
      </c>
      <c r="C99" s="37">
        <v>4301030962</v>
      </c>
      <c r="D99" s="329">
        <v>4607091386547</v>
      </c>
      <c r="E99" s="329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188</v>
      </c>
      <c r="L99" s="39" t="s">
        <v>79</v>
      </c>
      <c r="M99" s="38">
        <v>40</v>
      </c>
      <c r="N99" s="5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31"/>
      <c r="P99" s="331"/>
      <c r="Q99" s="331"/>
      <c r="R99" s="332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205</v>
      </c>
      <c r="B100" s="64" t="s">
        <v>206</v>
      </c>
      <c r="C100" s="37">
        <v>4301031079</v>
      </c>
      <c r="D100" s="329">
        <v>4607091384734</v>
      </c>
      <c r="E100" s="329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188</v>
      </c>
      <c r="L100" s="39" t="s">
        <v>79</v>
      </c>
      <c r="M100" s="38">
        <v>45</v>
      </c>
      <c r="N100" s="5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31"/>
      <c r="P100" s="331"/>
      <c r="Q100" s="331"/>
      <c r="R100" s="332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207</v>
      </c>
      <c r="B101" s="64" t="s">
        <v>208</v>
      </c>
      <c r="C101" s="37">
        <v>4301030964</v>
      </c>
      <c r="D101" s="329">
        <v>4607091382464</v>
      </c>
      <c r="E101" s="329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188</v>
      </c>
      <c r="L101" s="39" t="s">
        <v>79</v>
      </c>
      <c r="M101" s="38">
        <v>40</v>
      </c>
      <c r="N101" s="5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31"/>
      <c r="P101" s="331"/>
      <c r="Q101" s="331"/>
      <c r="R101" s="332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25"/>
      <c r="B102" s="325"/>
      <c r="C102" s="325"/>
      <c r="D102" s="325"/>
      <c r="E102" s="325"/>
      <c r="F102" s="325"/>
      <c r="G102" s="325"/>
      <c r="H102" s="325"/>
      <c r="I102" s="325"/>
      <c r="J102" s="325"/>
      <c r="K102" s="325"/>
      <c r="L102" s="325"/>
      <c r="M102" s="338"/>
      <c r="N102" s="335" t="s">
        <v>43</v>
      </c>
      <c r="O102" s="336"/>
      <c r="P102" s="336"/>
      <c r="Q102" s="336"/>
      <c r="R102" s="336"/>
      <c r="S102" s="336"/>
      <c r="T102" s="337"/>
      <c r="U102" s="43" t="s">
        <v>42</v>
      </c>
      <c r="V102" s="44">
        <f>IFERROR(V94/H94,"0")+IFERROR(V95/H95,"0")+IFERROR(V96/H96,"0")+IFERROR(V97/H97,"0")+IFERROR(V98/H98,"0")+IFERROR(V99/H99,"0")+IFERROR(V100/H100,"0")+IFERROR(V101/H101,"0")</f>
        <v>0</v>
      </c>
      <c r="W102" s="44">
        <f>IFERROR(W94/H94,"0")+IFERROR(W95/H95,"0")+IFERROR(W96/H96,"0")+IFERROR(W97/H97,"0")+IFERROR(W98/H98,"0")+IFERROR(W99/H99,"0")+IFERROR(W100/H100,"0")+IFERROR(W101/H101,"0")</f>
        <v>0</v>
      </c>
      <c r="X102" s="4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25"/>
      <c r="B103" s="325"/>
      <c r="C103" s="325"/>
      <c r="D103" s="325"/>
      <c r="E103" s="325"/>
      <c r="F103" s="325"/>
      <c r="G103" s="325"/>
      <c r="H103" s="325"/>
      <c r="I103" s="325"/>
      <c r="J103" s="325"/>
      <c r="K103" s="325"/>
      <c r="L103" s="325"/>
      <c r="M103" s="338"/>
      <c r="N103" s="335" t="s">
        <v>43</v>
      </c>
      <c r="O103" s="336"/>
      <c r="P103" s="336"/>
      <c r="Q103" s="336"/>
      <c r="R103" s="336"/>
      <c r="S103" s="336"/>
      <c r="T103" s="337"/>
      <c r="U103" s="43" t="s">
        <v>0</v>
      </c>
      <c r="V103" s="44">
        <f>IFERROR(SUM(V94:V101),"0")</f>
        <v>0</v>
      </c>
      <c r="W103" s="44">
        <f>IFERROR(SUM(W94:W101),"0")</f>
        <v>0</v>
      </c>
      <c r="X103" s="43"/>
      <c r="Y103" s="68"/>
      <c r="Z103" s="68"/>
    </row>
    <row r="104" spans="1:53" ht="14.25" customHeight="1" x14ac:dyDescent="0.25">
      <c r="A104" s="328" t="s">
        <v>81</v>
      </c>
      <c r="B104" s="328"/>
      <c r="C104" s="328"/>
      <c r="D104" s="328"/>
      <c r="E104" s="328"/>
      <c r="F104" s="328"/>
      <c r="G104" s="328"/>
      <c r="H104" s="328"/>
      <c r="I104" s="328"/>
      <c r="J104" s="328"/>
      <c r="K104" s="328"/>
      <c r="L104" s="328"/>
      <c r="M104" s="328"/>
      <c r="N104" s="328"/>
      <c r="O104" s="328"/>
      <c r="P104" s="328"/>
      <c r="Q104" s="328"/>
      <c r="R104" s="328"/>
      <c r="S104" s="328"/>
      <c r="T104" s="328"/>
      <c r="U104" s="328"/>
      <c r="V104" s="328"/>
      <c r="W104" s="328"/>
      <c r="X104" s="328"/>
      <c r="Y104" s="67"/>
      <c r="Z104" s="67"/>
    </row>
    <row r="105" spans="1:53" ht="27" customHeight="1" x14ac:dyDescent="0.25">
      <c r="A105" s="64" t="s">
        <v>209</v>
      </c>
      <c r="B105" s="64" t="s">
        <v>210</v>
      </c>
      <c r="C105" s="37">
        <v>4301051437</v>
      </c>
      <c r="D105" s="329">
        <v>4607091386967</v>
      </c>
      <c r="E105" s="329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115</v>
      </c>
      <c r="L105" s="39" t="s">
        <v>144</v>
      </c>
      <c r="M105" s="38">
        <v>45</v>
      </c>
      <c r="N105" s="531" t="s">
        <v>211</v>
      </c>
      <c r="O105" s="331"/>
      <c r="P105" s="331"/>
      <c r="Q105" s="331"/>
      <c r="R105" s="332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209</v>
      </c>
      <c r="B106" s="64" t="s">
        <v>212</v>
      </c>
      <c r="C106" s="37">
        <v>4301051543</v>
      </c>
      <c r="D106" s="329">
        <v>4607091386967</v>
      </c>
      <c r="E106" s="329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115</v>
      </c>
      <c r="L106" s="39" t="s">
        <v>79</v>
      </c>
      <c r="M106" s="38">
        <v>45</v>
      </c>
      <c r="N106" s="532" t="s">
        <v>213</v>
      </c>
      <c r="O106" s="331"/>
      <c r="P106" s="331"/>
      <c r="Q106" s="331"/>
      <c r="R106" s="332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214</v>
      </c>
      <c r="B107" s="64" t="s">
        <v>215</v>
      </c>
      <c r="C107" s="37">
        <v>4301051611</v>
      </c>
      <c r="D107" s="329">
        <v>4607091385304</v>
      </c>
      <c r="E107" s="329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115</v>
      </c>
      <c r="L107" s="39" t="s">
        <v>79</v>
      </c>
      <c r="M107" s="38">
        <v>40</v>
      </c>
      <c r="N107" s="533" t="s">
        <v>216</v>
      </c>
      <c r="O107" s="331"/>
      <c r="P107" s="331"/>
      <c r="Q107" s="331"/>
      <c r="R107" s="332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217</v>
      </c>
      <c r="B108" s="64" t="s">
        <v>218</v>
      </c>
      <c r="C108" s="37">
        <v>4301051306</v>
      </c>
      <c r="D108" s="329">
        <v>4607091386264</v>
      </c>
      <c r="E108" s="329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53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31"/>
      <c r="P108" s="331"/>
      <c r="Q108" s="331"/>
      <c r="R108" s="332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219</v>
      </c>
      <c r="B109" s="64" t="s">
        <v>220</v>
      </c>
      <c r="C109" s="37">
        <v>4301051436</v>
      </c>
      <c r="D109" s="329">
        <v>4607091385731</v>
      </c>
      <c r="E109" s="329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144</v>
      </c>
      <c r="M109" s="38">
        <v>45</v>
      </c>
      <c r="N109" s="526" t="s">
        <v>221</v>
      </c>
      <c r="O109" s="331"/>
      <c r="P109" s="331"/>
      <c r="Q109" s="331"/>
      <c r="R109" s="332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222</v>
      </c>
      <c r="B110" s="64" t="s">
        <v>223</v>
      </c>
      <c r="C110" s="37">
        <v>4301051439</v>
      </c>
      <c r="D110" s="329">
        <v>4680115880214</v>
      </c>
      <c r="E110" s="329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144</v>
      </c>
      <c r="M110" s="38">
        <v>45</v>
      </c>
      <c r="N110" s="527" t="s">
        <v>224</v>
      </c>
      <c r="O110" s="331"/>
      <c r="P110" s="331"/>
      <c r="Q110" s="331"/>
      <c r="R110" s="332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225</v>
      </c>
      <c r="B111" s="64" t="s">
        <v>226</v>
      </c>
      <c r="C111" s="37">
        <v>4301051438</v>
      </c>
      <c r="D111" s="329">
        <v>4680115880894</v>
      </c>
      <c r="E111" s="329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144</v>
      </c>
      <c r="M111" s="38">
        <v>45</v>
      </c>
      <c r="N111" s="528" t="s">
        <v>227</v>
      </c>
      <c r="O111" s="331"/>
      <c r="P111" s="331"/>
      <c r="Q111" s="331"/>
      <c r="R111" s="332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228</v>
      </c>
      <c r="B112" s="64" t="s">
        <v>229</v>
      </c>
      <c r="C112" s="37">
        <v>4301051313</v>
      </c>
      <c r="D112" s="329">
        <v>4607091385427</v>
      </c>
      <c r="E112" s="329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5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31"/>
      <c r="P112" s="331"/>
      <c r="Q112" s="331"/>
      <c r="R112" s="332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230</v>
      </c>
      <c r="B113" s="64" t="s">
        <v>231</v>
      </c>
      <c r="C113" s="37">
        <v>4301051480</v>
      </c>
      <c r="D113" s="329">
        <v>4680115882645</v>
      </c>
      <c r="E113" s="329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530" t="s">
        <v>232</v>
      </c>
      <c r="O113" s="331"/>
      <c r="P113" s="331"/>
      <c r="Q113" s="331"/>
      <c r="R113" s="332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25"/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38"/>
      <c r="N114" s="335" t="s">
        <v>43</v>
      </c>
      <c r="O114" s="336"/>
      <c r="P114" s="336"/>
      <c r="Q114" s="336"/>
      <c r="R114" s="336"/>
      <c r="S114" s="336"/>
      <c r="T114" s="337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25"/>
      <c r="B115" s="325"/>
      <c r="C115" s="325"/>
      <c r="D115" s="325"/>
      <c r="E115" s="325"/>
      <c r="F115" s="325"/>
      <c r="G115" s="325"/>
      <c r="H115" s="325"/>
      <c r="I115" s="325"/>
      <c r="J115" s="325"/>
      <c r="K115" s="325"/>
      <c r="L115" s="325"/>
      <c r="M115" s="338"/>
      <c r="N115" s="335" t="s">
        <v>43</v>
      </c>
      <c r="O115" s="336"/>
      <c r="P115" s="336"/>
      <c r="Q115" s="336"/>
      <c r="R115" s="336"/>
      <c r="S115" s="336"/>
      <c r="T115" s="337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28" t="s">
        <v>233</v>
      </c>
      <c r="B116" s="328"/>
      <c r="C116" s="328"/>
      <c r="D116" s="328"/>
      <c r="E116" s="328"/>
      <c r="F116" s="328"/>
      <c r="G116" s="328"/>
      <c r="H116" s="328"/>
      <c r="I116" s="328"/>
      <c r="J116" s="328"/>
      <c r="K116" s="328"/>
      <c r="L116" s="328"/>
      <c r="M116" s="328"/>
      <c r="N116" s="328"/>
      <c r="O116" s="328"/>
      <c r="P116" s="328"/>
      <c r="Q116" s="328"/>
      <c r="R116" s="328"/>
      <c r="S116" s="328"/>
      <c r="T116" s="328"/>
      <c r="U116" s="328"/>
      <c r="V116" s="328"/>
      <c r="W116" s="328"/>
      <c r="X116" s="328"/>
      <c r="Y116" s="67"/>
      <c r="Z116" s="67"/>
    </row>
    <row r="117" spans="1:53" ht="27" customHeight="1" x14ac:dyDescent="0.25">
      <c r="A117" s="64" t="s">
        <v>234</v>
      </c>
      <c r="B117" s="64" t="s">
        <v>235</v>
      </c>
      <c r="C117" s="37">
        <v>4301060296</v>
      </c>
      <c r="D117" s="329">
        <v>4607091383065</v>
      </c>
      <c r="E117" s="329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52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31"/>
      <c r="P117" s="331"/>
      <c r="Q117" s="331"/>
      <c r="R117" s="332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ref="W117:W122" si="7"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236</v>
      </c>
      <c r="B118" s="64" t="s">
        <v>237</v>
      </c>
      <c r="C118" s="37">
        <v>4301060350</v>
      </c>
      <c r="D118" s="329">
        <v>4680115881532</v>
      </c>
      <c r="E118" s="329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115</v>
      </c>
      <c r="L118" s="39" t="s">
        <v>144</v>
      </c>
      <c r="M118" s="38">
        <v>30</v>
      </c>
      <c r="N118" s="52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31"/>
      <c r="P118" s="331"/>
      <c r="Q118" s="331"/>
      <c r="R118" s="332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7"/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236</v>
      </c>
      <c r="B119" s="64" t="s">
        <v>238</v>
      </c>
      <c r="C119" s="37">
        <v>4301060371</v>
      </c>
      <c r="D119" s="329">
        <v>4680115881532</v>
      </c>
      <c r="E119" s="329"/>
      <c r="F119" s="63">
        <v>1.4</v>
      </c>
      <c r="G119" s="38">
        <v>6</v>
      </c>
      <c r="H119" s="63">
        <v>8.4</v>
      </c>
      <c r="I119" s="63">
        <v>8.9640000000000004</v>
      </c>
      <c r="J119" s="38">
        <v>56</v>
      </c>
      <c r="K119" s="38" t="s">
        <v>115</v>
      </c>
      <c r="L119" s="39" t="s">
        <v>79</v>
      </c>
      <c r="M119" s="38">
        <v>30</v>
      </c>
      <c r="N119" s="525" t="s">
        <v>239</v>
      </c>
      <c r="O119" s="331"/>
      <c r="P119" s="331"/>
      <c r="Q119" s="331"/>
      <c r="R119" s="332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7"/>
        <v>0</v>
      </c>
      <c r="X119" s="42" t="str">
        <f>IFERROR(IF(W119=0,"",ROUNDUP(W119/H119,0)*0.02175),"")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240</v>
      </c>
      <c r="B120" s="64" t="s">
        <v>241</v>
      </c>
      <c r="C120" s="37">
        <v>4301060356</v>
      </c>
      <c r="D120" s="329">
        <v>4680115882652</v>
      </c>
      <c r="E120" s="329"/>
      <c r="F120" s="63">
        <v>0.33</v>
      </c>
      <c r="G120" s="38">
        <v>6</v>
      </c>
      <c r="H120" s="63">
        <v>1.98</v>
      </c>
      <c r="I120" s="63">
        <v>2.84</v>
      </c>
      <c r="J120" s="38">
        <v>156</v>
      </c>
      <c r="K120" s="38" t="s">
        <v>80</v>
      </c>
      <c r="L120" s="39" t="s">
        <v>79</v>
      </c>
      <c r="M120" s="38">
        <v>40</v>
      </c>
      <c r="N120" s="520" t="s">
        <v>242</v>
      </c>
      <c r="O120" s="331"/>
      <c r="P120" s="331"/>
      <c r="Q120" s="331"/>
      <c r="R120" s="332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16.5" customHeight="1" x14ac:dyDescent="0.25">
      <c r="A121" s="64" t="s">
        <v>243</v>
      </c>
      <c r="B121" s="64" t="s">
        <v>244</v>
      </c>
      <c r="C121" s="37">
        <v>4301060309</v>
      </c>
      <c r="D121" s="329">
        <v>4680115880238</v>
      </c>
      <c r="E121" s="329"/>
      <c r="F121" s="63">
        <v>0.33</v>
      </c>
      <c r="G121" s="38">
        <v>6</v>
      </c>
      <c r="H121" s="63">
        <v>1.98</v>
      </c>
      <c r="I121" s="63">
        <v>2.258</v>
      </c>
      <c r="J121" s="38">
        <v>156</v>
      </c>
      <c r="K121" s="38" t="s">
        <v>80</v>
      </c>
      <c r="L121" s="39" t="s">
        <v>79</v>
      </c>
      <c r="M121" s="38">
        <v>40</v>
      </c>
      <c r="N121" s="52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31"/>
      <c r="P121" s="331"/>
      <c r="Q121" s="331"/>
      <c r="R121" s="332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245</v>
      </c>
      <c r="B122" s="64" t="s">
        <v>246</v>
      </c>
      <c r="C122" s="37">
        <v>4301060351</v>
      </c>
      <c r="D122" s="329">
        <v>4680115881464</v>
      </c>
      <c r="E122" s="329"/>
      <c r="F122" s="63">
        <v>0.4</v>
      </c>
      <c r="G122" s="38">
        <v>6</v>
      </c>
      <c r="H122" s="63">
        <v>2.4</v>
      </c>
      <c r="I122" s="63">
        <v>2.6</v>
      </c>
      <c r="J122" s="38">
        <v>156</v>
      </c>
      <c r="K122" s="38" t="s">
        <v>80</v>
      </c>
      <c r="L122" s="39" t="s">
        <v>144</v>
      </c>
      <c r="M122" s="38">
        <v>30</v>
      </c>
      <c r="N122" s="522" t="s">
        <v>247</v>
      </c>
      <c r="O122" s="331"/>
      <c r="P122" s="331"/>
      <c r="Q122" s="331"/>
      <c r="R122" s="332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x14ac:dyDescent="0.2">
      <c r="A123" s="325"/>
      <c r="B123" s="325"/>
      <c r="C123" s="325"/>
      <c r="D123" s="325"/>
      <c r="E123" s="325"/>
      <c r="F123" s="325"/>
      <c r="G123" s="325"/>
      <c r="H123" s="325"/>
      <c r="I123" s="325"/>
      <c r="J123" s="325"/>
      <c r="K123" s="325"/>
      <c r="L123" s="325"/>
      <c r="M123" s="338"/>
      <c r="N123" s="335" t="s">
        <v>43</v>
      </c>
      <c r="O123" s="336"/>
      <c r="P123" s="336"/>
      <c r="Q123" s="336"/>
      <c r="R123" s="336"/>
      <c r="S123" s="336"/>
      <c r="T123" s="337"/>
      <c r="U123" s="43" t="s">
        <v>42</v>
      </c>
      <c r="V123" s="44">
        <f>IFERROR(V117/H117,"0")+IFERROR(V118/H118,"0")+IFERROR(V119/H119,"0")+IFERROR(V120/H120,"0")+IFERROR(V121/H121,"0")+IFERROR(V122/H122,"0")</f>
        <v>0</v>
      </c>
      <c r="W123" s="44">
        <f>IFERROR(W117/H117,"0")+IFERROR(W118/H118,"0")+IFERROR(W119/H119,"0")+IFERROR(W120/H120,"0")+IFERROR(W121/H121,"0")+IFERROR(W122/H122,"0")</f>
        <v>0</v>
      </c>
      <c r="X123" s="44">
        <f>IFERROR(IF(X117="",0,X117),"0")+IFERROR(IF(X118="",0,X118),"0")+IFERROR(IF(X119="",0,X119),"0")+IFERROR(IF(X120="",0,X120),"0")+IFERROR(IF(X121="",0,X121),"0")+IFERROR(IF(X122="",0,X122),"0")</f>
        <v>0</v>
      </c>
      <c r="Y123" s="68"/>
      <c r="Z123" s="68"/>
    </row>
    <row r="124" spans="1:53" x14ac:dyDescent="0.2">
      <c r="A124" s="325"/>
      <c r="B124" s="325"/>
      <c r="C124" s="325"/>
      <c r="D124" s="325"/>
      <c r="E124" s="325"/>
      <c r="F124" s="325"/>
      <c r="G124" s="325"/>
      <c r="H124" s="325"/>
      <c r="I124" s="325"/>
      <c r="J124" s="325"/>
      <c r="K124" s="325"/>
      <c r="L124" s="325"/>
      <c r="M124" s="338"/>
      <c r="N124" s="335" t="s">
        <v>43</v>
      </c>
      <c r="O124" s="336"/>
      <c r="P124" s="336"/>
      <c r="Q124" s="336"/>
      <c r="R124" s="336"/>
      <c r="S124" s="336"/>
      <c r="T124" s="337"/>
      <c r="U124" s="43" t="s">
        <v>0</v>
      </c>
      <c r="V124" s="44">
        <f>IFERROR(SUM(V117:V122),"0")</f>
        <v>0</v>
      </c>
      <c r="W124" s="44">
        <f>IFERROR(SUM(W117:W122),"0")</f>
        <v>0</v>
      </c>
      <c r="X124" s="43"/>
      <c r="Y124" s="68"/>
      <c r="Z124" s="68"/>
    </row>
    <row r="125" spans="1:53" ht="16.5" customHeight="1" x14ac:dyDescent="0.25">
      <c r="A125" s="346" t="s">
        <v>248</v>
      </c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6"/>
      <c r="P125" s="346"/>
      <c r="Q125" s="346"/>
      <c r="R125" s="346"/>
      <c r="S125" s="346"/>
      <c r="T125" s="346"/>
      <c r="U125" s="346"/>
      <c r="V125" s="346"/>
      <c r="W125" s="346"/>
      <c r="X125" s="346"/>
      <c r="Y125" s="66"/>
      <c r="Z125" s="66"/>
    </row>
    <row r="126" spans="1:53" ht="14.25" customHeight="1" x14ac:dyDescent="0.25">
      <c r="A126" s="328" t="s">
        <v>81</v>
      </c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28"/>
      <c r="P126" s="328"/>
      <c r="Q126" s="328"/>
      <c r="R126" s="328"/>
      <c r="S126" s="328"/>
      <c r="T126" s="328"/>
      <c r="U126" s="328"/>
      <c r="V126" s="328"/>
      <c r="W126" s="328"/>
      <c r="X126" s="328"/>
      <c r="Y126" s="67"/>
      <c r="Z126" s="67"/>
    </row>
    <row r="127" spans="1:53" ht="27" customHeight="1" x14ac:dyDescent="0.25">
      <c r="A127" s="64" t="s">
        <v>249</v>
      </c>
      <c r="B127" s="64" t="s">
        <v>250</v>
      </c>
      <c r="C127" s="37">
        <v>4301051612</v>
      </c>
      <c r="D127" s="329">
        <v>4607091385168</v>
      </c>
      <c r="E127" s="329"/>
      <c r="F127" s="63">
        <v>1.4</v>
      </c>
      <c r="G127" s="38">
        <v>6</v>
      </c>
      <c r="H127" s="63">
        <v>8.4</v>
      </c>
      <c r="I127" s="63">
        <v>8.9580000000000002</v>
      </c>
      <c r="J127" s="38">
        <v>56</v>
      </c>
      <c r="K127" s="38" t="s">
        <v>115</v>
      </c>
      <c r="L127" s="39" t="s">
        <v>79</v>
      </c>
      <c r="M127" s="38">
        <v>45</v>
      </c>
      <c r="N127" s="517" t="s">
        <v>251</v>
      </c>
      <c r="O127" s="331"/>
      <c r="P127" s="331"/>
      <c r="Q127" s="331"/>
      <c r="R127" s="332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IFERROR(IF(W127=0,"",ROUNDUP(W127/H127,0)*0.02175),"")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252</v>
      </c>
      <c r="B128" s="64" t="s">
        <v>253</v>
      </c>
      <c r="C128" s="37">
        <v>4301051362</v>
      </c>
      <c r="D128" s="329">
        <v>4607091383256</v>
      </c>
      <c r="E128" s="329"/>
      <c r="F128" s="63">
        <v>0.33</v>
      </c>
      <c r="G128" s="38">
        <v>6</v>
      </c>
      <c r="H128" s="63">
        <v>1.98</v>
      </c>
      <c r="I128" s="63">
        <v>2.246</v>
      </c>
      <c r="J128" s="38">
        <v>156</v>
      </c>
      <c r="K128" s="38" t="s">
        <v>80</v>
      </c>
      <c r="L128" s="39" t="s">
        <v>144</v>
      </c>
      <c r="M128" s="38">
        <v>45</v>
      </c>
      <c r="N128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31"/>
      <c r="P128" s="331"/>
      <c r="Q128" s="331"/>
      <c r="R128" s="332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254</v>
      </c>
      <c r="B129" s="64" t="s">
        <v>255</v>
      </c>
      <c r="C129" s="37">
        <v>4301051358</v>
      </c>
      <c r="D129" s="329">
        <v>4607091385748</v>
      </c>
      <c r="E129" s="329"/>
      <c r="F129" s="63">
        <v>0.45</v>
      </c>
      <c r="G129" s="38">
        <v>6</v>
      </c>
      <c r="H129" s="63">
        <v>2.7</v>
      </c>
      <c r="I129" s="63">
        <v>2.972</v>
      </c>
      <c r="J129" s="38">
        <v>156</v>
      </c>
      <c r="K129" s="38" t="s">
        <v>80</v>
      </c>
      <c r="L129" s="39" t="s">
        <v>144</v>
      </c>
      <c r="M129" s="38">
        <v>45</v>
      </c>
      <c r="N129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31"/>
      <c r="P129" s="331"/>
      <c r="Q129" s="331"/>
      <c r="R129" s="332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x14ac:dyDescent="0.2">
      <c r="A130" s="325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38"/>
      <c r="N130" s="335" t="s">
        <v>43</v>
      </c>
      <c r="O130" s="336"/>
      <c r="P130" s="336"/>
      <c r="Q130" s="336"/>
      <c r="R130" s="336"/>
      <c r="S130" s="336"/>
      <c r="T130" s="337"/>
      <c r="U130" s="43" t="s">
        <v>42</v>
      </c>
      <c r="V130" s="44">
        <f>IFERROR(V127/H127,"0")+IFERROR(V128/H128,"0")+IFERROR(V129/H129,"0")</f>
        <v>0</v>
      </c>
      <c r="W130" s="44">
        <f>IFERROR(W127/H127,"0")+IFERROR(W128/H128,"0")+IFERROR(W129/H129,"0")</f>
        <v>0</v>
      </c>
      <c r="X130" s="44">
        <f>IFERROR(IF(X127="",0,X127),"0")+IFERROR(IF(X128="",0,X128),"0")+IFERROR(IF(X129="",0,X129),"0")</f>
        <v>0</v>
      </c>
      <c r="Y130" s="68"/>
      <c r="Z130" s="68"/>
    </row>
    <row r="131" spans="1:53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38"/>
      <c r="N131" s="335" t="s">
        <v>43</v>
      </c>
      <c r="O131" s="336"/>
      <c r="P131" s="336"/>
      <c r="Q131" s="336"/>
      <c r="R131" s="336"/>
      <c r="S131" s="336"/>
      <c r="T131" s="337"/>
      <c r="U131" s="43" t="s">
        <v>0</v>
      </c>
      <c r="V131" s="44">
        <f>IFERROR(SUM(V127:V129),"0")</f>
        <v>0</v>
      </c>
      <c r="W131" s="44">
        <f>IFERROR(SUM(W127:W129),"0")</f>
        <v>0</v>
      </c>
      <c r="X131" s="43"/>
      <c r="Y131" s="68"/>
      <c r="Z131" s="68"/>
    </row>
    <row r="132" spans="1:53" ht="27.75" customHeight="1" x14ac:dyDescent="0.2">
      <c r="A132" s="345" t="s">
        <v>256</v>
      </c>
      <c r="B132" s="345"/>
      <c r="C132" s="345"/>
      <c r="D132" s="345"/>
      <c r="E132" s="345"/>
      <c r="F132" s="345"/>
      <c r="G132" s="345"/>
      <c r="H132" s="345"/>
      <c r="I132" s="345"/>
      <c r="J132" s="345"/>
      <c r="K132" s="345"/>
      <c r="L132" s="345"/>
      <c r="M132" s="345"/>
      <c r="N132" s="345"/>
      <c r="O132" s="345"/>
      <c r="P132" s="345"/>
      <c r="Q132" s="345"/>
      <c r="R132" s="345"/>
      <c r="S132" s="345"/>
      <c r="T132" s="345"/>
      <c r="U132" s="345"/>
      <c r="V132" s="345"/>
      <c r="W132" s="345"/>
      <c r="X132" s="345"/>
      <c r="Y132" s="55"/>
      <c r="Z132" s="55"/>
    </row>
    <row r="133" spans="1:53" ht="16.5" customHeight="1" x14ac:dyDescent="0.25">
      <c r="A133" s="346" t="s">
        <v>257</v>
      </c>
      <c r="B133" s="346"/>
      <c r="C133" s="346"/>
      <c r="D133" s="346"/>
      <c r="E133" s="346"/>
      <c r="F133" s="346"/>
      <c r="G133" s="346"/>
      <c r="H133" s="346"/>
      <c r="I133" s="346"/>
      <c r="J133" s="346"/>
      <c r="K133" s="346"/>
      <c r="L133" s="346"/>
      <c r="M133" s="346"/>
      <c r="N133" s="346"/>
      <c r="O133" s="346"/>
      <c r="P133" s="346"/>
      <c r="Q133" s="346"/>
      <c r="R133" s="346"/>
      <c r="S133" s="346"/>
      <c r="T133" s="346"/>
      <c r="U133" s="346"/>
      <c r="V133" s="346"/>
      <c r="W133" s="346"/>
      <c r="X133" s="346"/>
      <c r="Y133" s="66"/>
      <c r="Z133" s="66"/>
    </row>
    <row r="134" spans="1:53" ht="14.25" customHeight="1" x14ac:dyDescent="0.25">
      <c r="A134" s="328" t="s">
        <v>119</v>
      </c>
      <c r="B134" s="328"/>
      <c r="C134" s="328"/>
      <c r="D134" s="328"/>
      <c r="E134" s="328"/>
      <c r="F134" s="328"/>
      <c r="G134" s="328"/>
      <c r="H134" s="328"/>
      <c r="I134" s="328"/>
      <c r="J134" s="328"/>
      <c r="K134" s="328"/>
      <c r="L134" s="328"/>
      <c r="M134" s="328"/>
      <c r="N134" s="328"/>
      <c r="O134" s="328"/>
      <c r="P134" s="328"/>
      <c r="Q134" s="328"/>
      <c r="R134" s="328"/>
      <c r="S134" s="328"/>
      <c r="T134" s="328"/>
      <c r="U134" s="328"/>
      <c r="V134" s="328"/>
      <c r="W134" s="328"/>
      <c r="X134" s="328"/>
      <c r="Y134" s="67"/>
      <c r="Z134" s="67"/>
    </row>
    <row r="135" spans="1:53" ht="27" customHeight="1" x14ac:dyDescent="0.25">
      <c r="A135" s="64" t="s">
        <v>258</v>
      </c>
      <c r="B135" s="64" t="s">
        <v>259</v>
      </c>
      <c r="C135" s="37">
        <v>4301011223</v>
      </c>
      <c r="D135" s="329">
        <v>4607091383423</v>
      </c>
      <c r="E135" s="329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115</v>
      </c>
      <c r="L135" s="39" t="s">
        <v>144</v>
      </c>
      <c r="M135" s="38">
        <v>35</v>
      </c>
      <c r="N135" s="5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31"/>
      <c r="P135" s="331"/>
      <c r="Q135" s="331"/>
      <c r="R135" s="332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260</v>
      </c>
      <c r="B136" s="64" t="s">
        <v>261</v>
      </c>
      <c r="C136" s="37">
        <v>4301011338</v>
      </c>
      <c r="D136" s="329">
        <v>4607091381405</v>
      </c>
      <c r="E136" s="329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115</v>
      </c>
      <c r="L136" s="39" t="s">
        <v>79</v>
      </c>
      <c r="M136" s="38">
        <v>35</v>
      </c>
      <c r="N136" s="51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31"/>
      <c r="P136" s="331"/>
      <c r="Q136" s="331"/>
      <c r="R136" s="332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262</v>
      </c>
      <c r="B137" s="64" t="s">
        <v>263</v>
      </c>
      <c r="C137" s="37">
        <v>4301011333</v>
      </c>
      <c r="D137" s="329">
        <v>4607091386516</v>
      </c>
      <c r="E137" s="329"/>
      <c r="F137" s="63">
        <v>1.4</v>
      </c>
      <c r="G137" s="38">
        <v>8</v>
      </c>
      <c r="H137" s="63">
        <v>11.2</v>
      </c>
      <c r="I137" s="63">
        <v>11.776</v>
      </c>
      <c r="J137" s="38">
        <v>56</v>
      </c>
      <c r="K137" s="38" t="s">
        <v>115</v>
      </c>
      <c r="L137" s="39" t="s">
        <v>79</v>
      </c>
      <c r="M137" s="38">
        <v>30</v>
      </c>
      <c r="N137" s="51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31"/>
      <c r="P137" s="331"/>
      <c r="Q137" s="331"/>
      <c r="R137" s="332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x14ac:dyDescent="0.2">
      <c r="A138" s="325"/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38"/>
      <c r="N138" s="335" t="s">
        <v>43</v>
      </c>
      <c r="O138" s="336"/>
      <c r="P138" s="336"/>
      <c r="Q138" s="336"/>
      <c r="R138" s="336"/>
      <c r="S138" s="336"/>
      <c r="T138" s="337"/>
      <c r="U138" s="43" t="s">
        <v>42</v>
      </c>
      <c r="V138" s="44">
        <f>IFERROR(V135/H135,"0")+IFERROR(V136/H136,"0")+IFERROR(V137/H137,"0")</f>
        <v>0</v>
      </c>
      <c r="W138" s="44">
        <f>IFERROR(W135/H135,"0")+IFERROR(W136/H136,"0")+IFERROR(W137/H137,"0")</f>
        <v>0</v>
      </c>
      <c r="X138" s="44">
        <f>IFERROR(IF(X135="",0,X135),"0")+IFERROR(IF(X136="",0,X136),"0")+IFERROR(IF(X137="",0,X137),"0")</f>
        <v>0</v>
      </c>
      <c r="Y138" s="68"/>
      <c r="Z138" s="68"/>
    </row>
    <row r="139" spans="1:53" x14ac:dyDescent="0.2">
      <c r="A139" s="325"/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38"/>
      <c r="N139" s="335" t="s">
        <v>43</v>
      </c>
      <c r="O139" s="336"/>
      <c r="P139" s="336"/>
      <c r="Q139" s="336"/>
      <c r="R139" s="336"/>
      <c r="S139" s="336"/>
      <c r="T139" s="337"/>
      <c r="U139" s="43" t="s">
        <v>0</v>
      </c>
      <c r="V139" s="44">
        <f>IFERROR(SUM(V135:V137),"0")</f>
        <v>0</v>
      </c>
      <c r="W139" s="44">
        <f>IFERROR(SUM(W135:W137),"0")</f>
        <v>0</v>
      </c>
      <c r="X139" s="43"/>
      <c r="Y139" s="68"/>
      <c r="Z139" s="68"/>
    </row>
    <row r="140" spans="1:53" ht="16.5" customHeight="1" x14ac:dyDescent="0.25">
      <c r="A140" s="346" t="s">
        <v>264</v>
      </c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46"/>
      <c r="P140" s="346"/>
      <c r="Q140" s="346"/>
      <c r="R140" s="346"/>
      <c r="S140" s="346"/>
      <c r="T140" s="346"/>
      <c r="U140" s="346"/>
      <c r="V140" s="346"/>
      <c r="W140" s="346"/>
      <c r="X140" s="346"/>
      <c r="Y140" s="66"/>
      <c r="Z140" s="66"/>
    </row>
    <row r="141" spans="1:53" ht="14.25" customHeight="1" x14ac:dyDescent="0.25">
      <c r="A141" s="328" t="s">
        <v>76</v>
      </c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8"/>
      <c r="N141" s="328"/>
      <c r="O141" s="328"/>
      <c r="P141" s="328"/>
      <c r="Q141" s="328"/>
      <c r="R141" s="328"/>
      <c r="S141" s="328"/>
      <c r="T141" s="328"/>
      <c r="U141" s="328"/>
      <c r="V141" s="328"/>
      <c r="W141" s="328"/>
      <c r="X141" s="328"/>
      <c r="Y141" s="67"/>
      <c r="Z141" s="67"/>
    </row>
    <row r="142" spans="1:53" ht="27" customHeight="1" x14ac:dyDescent="0.25">
      <c r="A142" s="64" t="s">
        <v>265</v>
      </c>
      <c r="B142" s="64" t="s">
        <v>266</v>
      </c>
      <c r="C142" s="37">
        <v>4301031191</v>
      </c>
      <c r="D142" s="329">
        <v>4680115880993</v>
      </c>
      <c r="E142" s="329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5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31"/>
      <c r="P142" s="331"/>
      <c r="Q142" s="331"/>
      <c r="R142" s="332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ref="W142:W150" si="8">IFERROR(IF(V142="",0,CEILING((V142/$H142),1)*$H142),"")</f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267</v>
      </c>
      <c r="B143" s="64" t="s">
        <v>268</v>
      </c>
      <c r="C143" s="37">
        <v>4301031204</v>
      </c>
      <c r="D143" s="329">
        <v>4680115881761</v>
      </c>
      <c r="E143" s="329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5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31"/>
      <c r="P143" s="331"/>
      <c r="Q143" s="331"/>
      <c r="R143" s="332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8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269</v>
      </c>
      <c r="B144" s="64" t="s">
        <v>270</v>
      </c>
      <c r="C144" s="37">
        <v>4301031201</v>
      </c>
      <c r="D144" s="329">
        <v>4680115881563</v>
      </c>
      <c r="E144" s="329"/>
      <c r="F144" s="63">
        <v>0.7</v>
      </c>
      <c r="G144" s="38">
        <v>6</v>
      </c>
      <c r="H144" s="63">
        <v>4.2</v>
      </c>
      <c r="I144" s="63">
        <v>4.4000000000000004</v>
      </c>
      <c r="J144" s="38">
        <v>156</v>
      </c>
      <c r="K144" s="38" t="s">
        <v>80</v>
      </c>
      <c r="L144" s="39" t="s">
        <v>79</v>
      </c>
      <c r="M144" s="38">
        <v>40</v>
      </c>
      <c r="N144" s="5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31"/>
      <c r="P144" s="331"/>
      <c r="Q144" s="331"/>
      <c r="R144" s="332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8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271</v>
      </c>
      <c r="B145" s="64" t="s">
        <v>272</v>
      </c>
      <c r="C145" s="37">
        <v>4301031199</v>
      </c>
      <c r="D145" s="329">
        <v>4680115880986</v>
      </c>
      <c r="E145" s="329"/>
      <c r="F145" s="63">
        <v>0.35</v>
      </c>
      <c r="G145" s="38">
        <v>6</v>
      </c>
      <c r="H145" s="63">
        <v>2.1</v>
      </c>
      <c r="I145" s="63">
        <v>2.23</v>
      </c>
      <c r="J145" s="38">
        <v>234</v>
      </c>
      <c r="K145" s="38" t="s">
        <v>188</v>
      </c>
      <c r="L145" s="39" t="s">
        <v>79</v>
      </c>
      <c r="M145" s="38">
        <v>40</v>
      </c>
      <c r="N145" s="5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31"/>
      <c r="P145" s="331"/>
      <c r="Q145" s="331"/>
      <c r="R145" s="332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8"/>
        <v>0</v>
      </c>
      <c r="X145" s="42" t="str">
        <f>IFERROR(IF(W145=0,"",ROUNDUP(W145/H145,0)*0.00502),"")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273</v>
      </c>
      <c r="B146" s="64" t="s">
        <v>274</v>
      </c>
      <c r="C146" s="37">
        <v>4301031190</v>
      </c>
      <c r="D146" s="329">
        <v>4680115880207</v>
      </c>
      <c r="E146" s="329"/>
      <c r="F146" s="63">
        <v>0.4</v>
      </c>
      <c r="G146" s="38">
        <v>6</v>
      </c>
      <c r="H146" s="63">
        <v>2.4</v>
      </c>
      <c r="I146" s="63">
        <v>2.63</v>
      </c>
      <c r="J146" s="38">
        <v>156</v>
      </c>
      <c r="K146" s="38" t="s">
        <v>80</v>
      </c>
      <c r="L146" s="39" t="s">
        <v>79</v>
      </c>
      <c r="M146" s="38">
        <v>40</v>
      </c>
      <c r="N146" s="5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31"/>
      <c r="P146" s="331"/>
      <c r="Q146" s="331"/>
      <c r="R146" s="332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8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275</v>
      </c>
      <c r="B147" s="64" t="s">
        <v>276</v>
      </c>
      <c r="C147" s="37">
        <v>4301031205</v>
      </c>
      <c r="D147" s="329">
        <v>4680115881785</v>
      </c>
      <c r="E147" s="329"/>
      <c r="F147" s="63">
        <v>0.35</v>
      </c>
      <c r="G147" s="38">
        <v>6</v>
      </c>
      <c r="H147" s="63">
        <v>2.1</v>
      </c>
      <c r="I147" s="63">
        <v>2.23</v>
      </c>
      <c r="J147" s="38">
        <v>234</v>
      </c>
      <c r="K147" s="38" t="s">
        <v>188</v>
      </c>
      <c r="L147" s="39" t="s">
        <v>79</v>
      </c>
      <c r="M147" s="38">
        <v>40</v>
      </c>
      <c r="N147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31"/>
      <c r="P147" s="331"/>
      <c r="Q147" s="331"/>
      <c r="R147" s="332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277</v>
      </c>
      <c r="B148" s="64" t="s">
        <v>278</v>
      </c>
      <c r="C148" s="37">
        <v>4301031202</v>
      </c>
      <c r="D148" s="329">
        <v>4680115881679</v>
      </c>
      <c r="E148" s="329"/>
      <c r="F148" s="63">
        <v>0.35</v>
      </c>
      <c r="G148" s="38">
        <v>6</v>
      </c>
      <c r="H148" s="63">
        <v>2.1</v>
      </c>
      <c r="I148" s="63">
        <v>2.2000000000000002</v>
      </c>
      <c r="J148" s="38">
        <v>234</v>
      </c>
      <c r="K148" s="38" t="s">
        <v>188</v>
      </c>
      <c r="L148" s="39" t="s">
        <v>79</v>
      </c>
      <c r="M148" s="38">
        <v>40</v>
      </c>
      <c r="N148" s="5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31"/>
      <c r="P148" s="331"/>
      <c r="Q148" s="331"/>
      <c r="R148" s="332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279</v>
      </c>
      <c r="B149" s="64" t="s">
        <v>280</v>
      </c>
      <c r="C149" s="37">
        <v>4301031158</v>
      </c>
      <c r="D149" s="329">
        <v>4680115880191</v>
      </c>
      <c r="E149" s="329"/>
      <c r="F149" s="63">
        <v>0.4</v>
      </c>
      <c r="G149" s="38">
        <v>6</v>
      </c>
      <c r="H149" s="63">
        <v>2.4</v>
      </c>
      <c r="I149" s="63">
        <v>2.6</v>
      </c>
      <c r="J149" s="38">
        <v>156</v>
      </c>
      <c r="K149" s="38" t="s">
        <v>80</v>
      </c>
      <c r="L149" s="39" t="s">
        <v>79</v>
      </c>
      <c r="M149" s="38">
        <v>40</v>
      </c>
      <c r="N149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31"/>
      <c r="P149" s="331"/>
      <c r="Q149" s="331"/>
      <c r="R149" s="332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16.5" customHeight="1" x14ac:dyDescent="0.25">
      <c r="A150" s="64" t="s">
        <v>281</v>
      </c>
      <c r="B150" s="64" t="s">
        <v>282</v>
      </c>
      <c r="C150" s="37">
        <v>4301031245</v>
      </c>
      <c r="D150" s="329">
        <v>4680115883963</v>
      </c>
      <c r="E150" s="329"/>
      <c r="F150" s="63">
        <v>0.28000000000000003</v>
      </c>
      <c r="G150" s="38">
        <v>6</v>
      </c>
      <c r="H150" s="63">
        <v>1.68</v>
      </c>
      <c r="I150" s="63">
        <v>1.78</v>
      </c>
      <c r="J150" s="38">
        <v>234</v>
      </c>
      <c r="K150" s="38" t="s">
        <v>188</v>
      </c>
      <c r="L150" s="39" t="s">
        <v>79</v>
      </c>
      <c r="M150" s="38">
        <v>40</v>
      </c>
      <c r="N150" s="506" t="s">
        <v>283</v>
      </c>
      <c r="O150" s="331"/>
      <c r="P150" s="331"/>
      <c r="Q150" s="331"/>
      <c r="R150" s="332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25"/>
      <c r="B151" s="325"/>
      <c r="C151" s="325"/>
      <c r="D151" s="325"/>
      <c r="E151" s="325"/>
      <c r="F151" s="325"/>
      <c r="G151" s="325"/>
      <c r="H151" s="325"/>
      <c r="I151" s="325"/>
      <c r="J151" s="325"/>
      <c r="K151" s="325"/>
      <c r="L151" s="325"/>
      <c r="M151" s="338"/>
      <c r="N151" s="335" t="s">
        <v>43</v>
      </c>
      <c r="O151" s="336"/>
      <c r="P151" s="336"/>
      <c r="Q151" s="336"/>
      <c r="R151" s="336"/>
      <c r="S151" s="336"/>
      <c r="T151" s="337"/>
      <c r="U151" s="43" t="s">
        <v>42</v>
      </c>
      <c r="V151" s="44">
        <f>IFERROR(V142/H142,"0")+IFERROR(V143/H143,"0")+IFERROR(V144/H144,"0")+IFERROR(V145/H145,"0")+IFERROR(V146/H146,"0")+IFERROR(V147/H147,"0")+IFERROR(V148/H148,"0")+IFERROR(V149/H149,"0")+IFERROR(V150/H150,"0")</f>
        <v>0</v>
      </c>
      <c r="W151" s="44">
        <f>IFERROR(W142/H142,"0")+IFERROR(W143/H143,"0")+IFERROR(W144/H144,"0")+IFERROR(W145/H145,"0")+IFERROR(W146/H146,"0")+IFERROR(W147/H147,"0")+IFERROR(W148/H148,"0")+IFERROR(W149/H149,"0")+IFERROR(W150/H150,"0")</f>
        <v>0</v>
      </c>
      <c r="X151" s="4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25"/>
      <c r="B152" s="325"/>
      <c r="C152" s="325"/>
      <c r="D152" s="325"/>
      <c r="E152" s="325"/>
      <c r="F152" s="325"/>
      <c r="G152" s="325"/>
      <c r="H152" s="325"/>
      <c r="I152" s="325"/>
      <c r="J152" s="325"/>
      <c r="K152" s="325"/>
      <c r="L152" s="325"/>
      <c r="M152" s="338"/>
      <c r="N152" s="335" t="s">
        <v>43</v>
      </c>
      <c r="O152" s="336"/>
      <c r="P152" s="336"/>
      <c r="Q152" s="336"/>
      <c r="R152" s="336"/>
      <c r="S152" s="336"/>
      <c r="T152" s="337"/>
      <c r="U152" s="43" t="s">
        <v>0</v>
      </c>
      <c r="V152" s="44">
        <f>IFERROR(SUM(V142:V150),"0")</f>
        <v>0</v>
      </c>
      <c r="W152" s="44">
        <f>IFERROR(SUM(W142:W150),"0")</f>
        <v>0</v>
      </c>
      <c r="X152" s="43"/>
      <c r="Y152" s="68"/>
      <c r="Z152" s="68"/>
    </row>
    <row r="153" spans="1:53" ht="16.5" customHeight="1" x14ac:dyDescent="0.25">
      <c r="A153" s="346" t="s">
        <v>284</v>
      </c>
      <c r="B153" s="346"/>
      <c r="C153" s="346"/>
      <c r="D153" s="346"/>
      <c r="E153" s="346"/>
      <c r="F153" s="346"/>
      <c r="G153" s="346"/>
      <c r="H153" s="346"/>
      <c r="I153" s="346"/>
      <c r="J153" s="346"/>
      <c r="K153" s="346"/>
      <c r="L153" s="346"/>
      <c r="M153" s="346"/>
      <c r="N153" s="346"/>
      <c r="O153" s="346"/>
      <c r="P153" s="346"/>
      <c r="Q153" s="346"/>
      <c r="R153" s="346"/>
      <c r="S153" s="346"/>
      <c r="T153" s="346"/>
      <c r="U153" s="346"/>
      <c r="V153" s="346"/>
      <c r="W153" s="346"/>
      <c r="X153" s="346"/>
      <c r="Y153" s="66"/>
      <c r="Z153" s="66"/>
    </row>
    <row r="154" spans="1:53" ht="14.25" customHeight="1" x14ac:dyDescent="0.25">
      <c r="A154" s="328" t="s">
        <v>119</v>
      </c>
      <c r="B154" s="328"/>
      <c r="C154" s="328"/>
      <c r="D154" s="328"/>
      <c r="E154" s="328"/>
      <c r="F154" s="328"/>
      <c r="G154" s="328"/>
      <c r="H154" s="328"/>
      <c r="I154" s="328"/>
      <c r="J154" s="328"/>
      <c r="K154" s="328"/>
      <c r="L154" s="328"/>
      <c r="M154" s="328"/>
      <c r="N154" s="328"/>
      <c r="O154" s="328"/>
      <c r="P154" s="328"/>
      <c r="Q154" s="328"/>
      <c r="R154" s="328"/>
      <c r="S154" s="328"/>
      <c r="T154" s="328"/>
      <c r="U154" s="328"/>
      <c r="V154" s="328"/>
      <c r="W154" s="328"/>
      <c r="X154" s="328"/>
      <c r="Y154" s="67"/>
      <c r="Z154" s="67"/>
    </row>
    <row r="155" spans="1:53" ht="16.5" customHeight="1" x14ac:dyDescent="0.25">
      <c r="A155" s="64" t="s">
        <v>285</v>
      </c>
      <c r="B155" s="64" t="s">
        <v>286</v>
      </c>
      <c r="C155" s="37">
        <v>4301011450</v>
      </c>
      <c r="D155" s="329">
        <v>4680115881402</v>
      </c>
      <c r="E155" s="329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115</v>
      </c>
      <c r="L155" s="39" t="s">
        <v>114</v>
      </c>
      <c r="M155" s="38">
        <v>55</v>
      </c>
      <c r="N155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31"/>
      <c r="P155" s="331"/>
      <c r="Q155" s="331"/>
      <c r="R155" s="332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287</v>
      </c>
      <c r="B156" s="64" t="s">
        <v>288</v>
      </c>
      <c r="C156" s="37">
        <v>4301011454</v>
      </c>
      <c r="D156" s="329">
        <v>4680115881396</v>
      </c>
      <c r="E156" s="329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50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31"/>
      <c r="P156" s="331"/>
      <c r="Q156" s="331"/>
      <c r="R156" s="332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25"/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38"/>
      <c r="N157" s="335" t="s">
        <v>43</v>
      </c>
      <c r="O157" s="336"/>
      <c r="P157" s="336"/>
      <c r="Q157" s="336"/>
      <c r="R157" s="336"/>
      <c r="S157" s="336"/>
      <c r="T157" s="337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25"/>
      <c r="B158" s="325"/>
      <c r="C158" s="325"/>
      <c r="D158" s="325"/>
      <c r="E158" s="325"/>
      <c r="F158" s="325"/>
      <c r="G158" s="325"/>
      <c r="H158" s="325"/>
      <c r="I158" s="325"/>
      <c r="J158" s="325"/>
      <c r="K158" s="325"/>
      <c r="L158" s="325"/>
      <c r="M158" s="338"/>
      <c r="N158" s="335" t="s">
        <v>43</v>
      </c>
      <c r="O158" s="336"/>
      <c r="P158" s="336"/>
      <c r="Q158" s="336"/>
      <c r="R158" s="336"/>
      <c r="S158" s="336"/>
      <c r="T158" s="337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28" t="s">
        <v>111</v>
      </c>
      <c r="B159" s="328"/>
      <c r="C159" s="328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67"/>
      <c r="Z159" s="67"/>
    </row>
    <row r="160" spans="1:53" ht="16.5" customHeight="1" x14ac:dyDescent="0.25">
      <c r="A160" s="64" t="s">
        <v>289</v>
      </c>
      <c r="B160" s="64" t="s">
        <v>290</v>
      </c>
      <c r="C160" s="37">
        <v>4301020262</v>
      </c>
      <c r="D160" s="329">
        <v>4680115882935</v>
      </c>
      <c r="E160" s="329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115</v>
      </c>
      <c r="L160" s="39" t="s">
        <v>144</v>
      </c>
      <c r="M160" s="38">
        <v>50</v>
      </c>
      <c r="N160" s="504" t="s">
        <v>291</v>
      </c>
      <c r="O160" s="331"/>
      <c r="P160" s="331"/>
      <c r="Q160" s="331"/>
      <c r="R160" s="332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292</v>
      </c>
      <c r="B161" s="64" t="s">
        <v>293</v>
      </c>
      <c r="C161" s="37">
        <v>4301020220</v>
      </c>
      <c r="D161" s="329">
        <v>4680115880764</v>
      </c>
      <c r="E161" s="329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114</v>
      </c>
      <c r="M161" s="38">
        <v>50</v>
      </c>
      <c r="N161" s="4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31"/>
      <c r="P161" s="331"/>
      <c r="Q161" s="331"/>
      <c r="R161" s="332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25"/>
      <c r="B162" s="325"/>
      <c r="C162" s="325"/>
      <c r="D162" s="325"/>
      <c r="E162" s="325"/>
      <c r="F162" s="325"/>
      <c r="G162" s="325"/>
      <c r="H162" s="325"/>
      <c r="I162" s="325"/>
      <c r="J162" s="325"/>
      <c r="K162" s="325"/>
      <c r="L162" s="325"/>
      <c r="M162" s="338"/>
      <c r="N162" s="335" t="s">
        <v>43</v>
      </c>
      <c r="O162" s="336"/>
      <c r="P162" s="336"/>
      <c r="Q162" s="336"/>
      <c r="R162" s="336"/>
      <c r="S162" s="336"/>
      <c r="T162" s="337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25"/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38"/>
      <c r="N163" s="335" t="s">
        <v>43</v>
      </c>
      <c r="O163" s="336"/>
      <c r="P163" s="336"/>
      <c r="Q163" s="336"/>
      <c r="R163" s="336"/>
      <c r="S163" s="336"/>
      <c r="T163" s="337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28" t="s">
        <v>76</v>
      </c>
      <c r="B164" s="328"/>
      <c r="C164" s="328"/>
      <c r="D164" s="328"/>
      <c r="E164" s="328"/>
      <c r="F164" s="328"/>
      <c r="G164" s="328"/>
      <c r="H164" s="328"/>
      <c r="I164" s="328"/>
      <c r="J164" s="328"/>
      <c r="K164" s="328"/>
      <c r="L164" s="328"/>
      <c r="M164" s="328"/>
      <c r="N164" s="328"/>
      <c r="O164" s="328"/>
      <c r="P164" s="328"/>
      <c r="Q164" s="328"/>
      <c r="R164" s="328"/>
      <c r="S164" s="328"/>
      <c r="T164" s="328"/>
      <c r="U164" s="328"/>
      <c r="V164" s="328"/>
      <c r="W164" s="328"/>
      <c r="X164" s="328"/>
      <c r="Y164" s="67"/>
      <c r="Z164" s="67"/>
    </row>
    <row r="165" spans="1:53" ht="27" customHeight="1" x14ac:dyDescent="0.25">
      <c r="A165" s="64" t="s">
        <v>294</v>
      </c>
      <c r="B165" s="64" t="s">
        <v>295</v>
      </c>
      <c r="C165" s="37">
        <v>4301031224</v>
      </c>
      <c r="D165" s="329">
        <v>4680115882683</v>
      </c>
      <c r="E165" s="329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5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31"/>
      <c r="P165" s="331"/>
      <c r="Q165" s="331"/>
      <c r="R165" s="332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296</v>
      </c>
      <c r="B166" s="64" t="s">
        <v>297</v>
      </c>
      <c r="C166" s="37">
        <v>4301031230</v>
      </c>
      <c r="D166" s="329">
        <v>4680115882690</v>
      </c>
      <c r="E166" s="329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5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31"/>
      <c r="P166" s="331"/>
      <c r="Q166" s="331"/>
      <c r="R166" s="332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298</v>
      </c>
      <c r="B167" s="64" t="s">
        <v>299</v>
      </c>
      <c r="C167" s="37">
        <v>4301031220</v>
      </c>
      <c r="D167" s="329">
        <v>4680115882669</v>
      </c>
      <c r="E167" s="329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31"/>
      <c r="P167" s="331"/>
      <c r="Q167" s="331"/>
      <c r="R167" s="332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300</v>
      </c>
      <c r="B168" s="64" t="s">
        <v>301</v>
      </c>
      <c r="C168" s="37">
        <v>4301031221</v>
      </c>
      <c r="D168" s="329">
        <v>4680115882676</v>
      </c>
      <c r="E168" s="329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31"/>
      <c r="P168" s="331"/>
      <c r="Q168" s="331"/>
      <c r="R168" s="332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25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38"/>
      <c r="N169" s="335" t="s">
        <v>43</v>
      </c>
      <c r="O169" s="336"/>
      <c r="P169" s="336"/>
      <c r="Q169" s="336"/>
      <c r="R169" s="336"/>
      <c r="S169" s="336"/>
      <c r="T169" s="337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25"/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38"/>
      <c r="N170" s="335" t="s">
        <v>43</v>
      </c>
      <c r="O170" s="336"/>
      <c r="P170" s="336"/>
      <c r="Q170" s="336"/>
      <c r="R170" s="336"/>
      <c r="S170" s="336"/>
      <c r="T170" s="337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28" t="s">
        <v>81</v>
      </c>
      <c r="B171" s="328"/>
      <c r="C171" s="328"/>
      <c r="D171" s="328"/>
      <c r="E171" s="328"/>
      <c r="F171" s="328"/>
      <c r="G171" s="328"/>
      <c r="H171" s="328"/>
      <c r="I171" s="328"/>
      <c r="J171" s="328"/>
      <c r="K171" s="328"/>
      <c r="L171" s="328"/>
      <c r="M171" s="328"/>
      <c r="N171" s="328"/>
      <c r="O171" s="328"/>
      <c r="P171" s="328"/>
      <c r="Q171" s="328"/>
      <c r="R171" s="328"/>
      <c r="S171" s="328"/>
      <c r="T171" s="328"/>
      <c r="U171" s="328"/>
      <c r="V171" s="328"/>
      <c r="W171" s="328"/>
      <c r="X171" s="328"/>
      <c r="Y171" s="67"/>
      <c r="Z171" s="67"/>
    </row>
    <row r="172" spans="1:53" ht="27" customHeight="1" x14ac:dyDescent="0.25">
      <c r="A172" s="64" t="s">
        <v>302</v>
      </c>
      <c r="B172" s="64" t="s">
        <v>303</v>
      </c>
      <c r="C172" s="37">
        <v>4301051409</v>
      </c>
      <c r="D172" s="329">
        <v>4680115881556</v>
      </c>
      <c r="E172" s="329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115</v>
      </c>
      <c r="L172" s="39" t="s">
        <v>144</v>
      </c>
      <c r="M172" s="38">
        <v>45</v>
      </c>
      <c r="N172" s="4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31"/>
      <c r="P172" s="331"/>
      <c r="Q172" s="331"/>
      <c r="R172" s="332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8" si="9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304</v>
      </c>
      <c r="B173" s="64" t="s">
        <v>305</v>
      </c>
      <c r="C173" s="37">
        <v>4301051538</v>
      </c>
      <c r="D173" s="329">
        <v>4680115880573</v>
      </c>
      <c r="E173" s="329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115</v>
      </c>
      <c r="L173" s="39" t="s">
        <v>79</v>
      </c>
      <c r="M173" s="38">
        <v>45</v>
      </c>
      <c r="N173" s="491" t="s">
        <v>306</v>
      </c>
      <c r="O173" s="331"/>
      <c r="P173" s="331"/>
      <c r="Q173" s="331"/>
      <c r="R173" s="332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9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307</v>
      </c>
      <c r="B174" s="64" t="s">
        <v>308</v>
      </c>
      <c r="C174" s="37">
        <v>4301051408</v>
      </c>
      <c r="D174" s="329">
        <v>4680115881594</v>
      </c>
      <c r="E174" s="329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115</v>
      </c>
      <c r="L174" s="39" t="s">
        <v>144</v>
      </c>
      <c r="M174" s="38">
        <v>40</v>
      </c>
      <c r="N174" s="4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31"/>
      <c r="P174" s="331"/>
      <c r="Q174" s="331"/>
      <c r="R174" s="332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9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309</v>
      </c>
      <c r="B175" s="64" t="s">
        <v>310</v>
      </c>
      <c r="C175" s="37">
        <v>4301051505</v>
      </c>
      <c r="D175" s="329">
        <v>4680115881587</v>
      </c>
      <c r="E175" s="329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115</v>
      </c>
      <c r="L175" s="39" t="s">
        <v>79</v>
      </c>
      <c r="M175" s="38">
        <v>40</v>
      </c>
      <c r="N175" s="493" t="s">
        <v>311</v>
      </c>
      <c r="O175" s="331"/>
      <c r="P175" s="331"/>
      <c r="Q175" s="331"/>
      <c r="R175" s="332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9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312</v>
      </c>
      <c r="B176" s="64" t="s">
        <v>313</v>
      </c>
      <c r="C176" s="37">
        <v>4301051380</v>
      </c>
      <c r="D176" s="329">
        <v>4680115880962</v>
      </c>
      <c r="E176" s="329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115</v>
      </c>
      <c r="L176" s="39" t="s">
        <v>79</v>
      </c>
      <c r="M176" s="38">
        <v>40</v>
      </c>
      <c r="N176" s="49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31"/>
      <c r="P176" s="331"/>
      <c r="Q176" s="331"/>
      <c r="R176" s="332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9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314</v>
      </c>
      <c r="B177" s="64" t="s">
        <v>315</v>
      </c>
      <c r="C177" s="37">
        <v>4301051411</v>
      </c>
      <c r="D177" s="329">
        <v>4680115881617</v>
      </c>
      <c r="E177" s="329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115</v>
      </c>
      <c r="L177" s="39" t="s">
        <v>144</v>
      </c>
      <c r="M177" s="38">
        <v>40</v>
      </c>
      <c r="N177" s="4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31"/>
      <c r="P177" s="331"/>
      <c r="Q177" s="331"/>
      <c r="R177" s="332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316</v>
      </c>
      <c r="B178" s="64" t="s">
        <v>317</v>
      </c>
      <c r="C178" s="37">
        <v>4301051487</v>
      </c>
      <c r="D178" s="329">
        <v>4680115881228</v>
      </c>
      <c r="E178" s="329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86" t="s">
        <v>318</v>
      </c>
      <c r="O178" s="331"/>
      <c r="P178" s="331"/>
      <c r="Q178" s="331"/>
      <c r="R178" s="332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319</v>
      </c>
      <c r="B179" s="64" t="s">
        <v>320</v>
      </c>
      <c r="C179" s="37">
        <v>4301051506</v>
      </c>
      <c r="D179" s="329">
        <v>4680115881037</v>
      </c>
      <c r="E179" s="329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87" t="s">
        <v>321</v>
      </c>
      <c r="O179" s="331"/>
      <c r="P179" s="331"/>
      <c r="Q179" s="331"/>
      <c r="R179" s="332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322</v>
      </c>
      <c r="B180" s="64" t="s">
        <v>323</v>
      </c>
      <c r="C180" s="37">
        <v>4301051384</v>
      </c>
      <c r="D180" s="329">
        <v>4680115881211</v>
      </c>
      <c r="E180" s="329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8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31"/>
      <c r="P180" s="331"/>
      <c r="Q180" s="331"/>
      <c r="R180" s="332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324</v>
      </c>
      <c r="B181" s="64" t="s">
        <v>325</v>
      </c>
      <c r="C181" s="37">
        <v>4301051378</v>
      </c>
      <c r="D181" s="329">
        <v>4680115881020</v>
      </c>
      <c r="E181" s="329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31"/>
      <c r="P181" s="331"/>
      <c r="Q181" s="331"/>
      <c r="R181" s="332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326</v>
      </c>
      <c r="B182" s="64" t="s">
        <v>327</v>
      </c>
      <c r="C182" s="37">
        <v>4301051407</v>
      </c>
      <c r="D182" s="329">
        <v>4680115882195</v>
      </c>
      <c r="E182" s="329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144</v>
      </c>
      <c r="M182" s="38">
        <v>40</v>
      </c>
      <c r="N182" s="4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31"/>
      <c r="P182" s="331"/>
      <c r="Q182" s="331"/>
      <c r="R182" s="332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 t="shared" ref="X182:X188" si="10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328</v>
      </c>
      <c r="B183" s="64" t="s">
        <v>329</v>
      </c>
      <c r="C183" s="37">
        <v>4301051479</v>
      </c>
      <c r="D183" s="329">
        <v>4680115882607</v>
      </c>
      <c r="E183" s="329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144</v>
      </c>
      <c r="M183" s="38">
        <v>45</v>
      </c>
      <c r="N183" s="4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31"/>
      <c r="P183" s="331"/>
      <c r="Q183" s="331"/>
      <c r="R183" s="332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 t="shared" si="10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330</v>
      </c>
      <c r="B184" s="64" t="s">
        <v>331</v>
      </c>
      <c r="C184" s="37">
        <v>4301051468</v>
      </c>
      <c r="D184" s="329">
        <v>4680115880092</v>
      </c>
      <c r="E184" s="329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144</v>
      </c>
      <c r="M184" s="38">
        <v>45</v>
      </c>
      <c r="N184" s="48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31"/>
      <c r="P184" s="331"/>
      <c r="Q184" s="331"/>
      <c r="R184" s="332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 t="shared" si="10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332</v>
      </c>
      <c r="B185" s="64" t="s">
        <v>333</v>
      </c>
      <c r="C185" s="37">
        <v>4301051469</v>
      </c>
      <c r="D185" s="329">
        <v>4680115880221</v>
      </c>
      <c r="E185" s="329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144</v>
      </c>
      <c r="M185" s="38">
        <v>45</v>
      </c>
      <c r="N185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31"/>
      <c r="P185" s="331"/>
      <c r="Q185" s="331"/>
      <c r="R185" s="332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 t="shared" si="10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334</v>
      </c>
      <c r="B186" s="64" t="s">
        <v>335</v>
      </c>
      <c r="C186" s="37">
        <v>4301051523</v>
      </c>
      <c r="D186" s="329">
        <v>4680115882942</v>
      </c>
      <c r="E186" s="329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79</v>
      </c>
      <c r="M186" s="38">
        <v>40</v>
      </c>
      <c r="N186" s="48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31"/>
      <c r="P186" s="331"/>
      <c r="Q186" s="331"/>
      <c r="R186" s="332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si="10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6.5" customHeight="1" x14ac:dyDescent="0.25">
      <c r="A187" s="64" t="s">
        <v>336</v>
      </c>
      <c r="B187" s="64" t="s">
        <v>337</v>
      </c>
      <c r="C187" s="37">
        <v>4301051326</v>
      </c>
      <c r="D187" s="329">
        <v>4680115880504</v>
      </c>
      <c r="E187" s="329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79</v>
      </c>
      <c r="M187" s="38">
        <v>40</v>
      </c>
      <c r="N187" s="4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31"/>
      <c r="P187" s="331"/>
      <c r="Q187" s="331"/>
      <c r="R187" s="332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338</v>
      </c>
      <c r="B188" s="64" t="s">
        <v>339</v>
      </c>
      <c r="C188" s="37">
        <v>4301051410</v>
      </c>
      <c r="D188" s="329">
        <v>4680115882164</v>
      </c>
      <c r="E188" s="329"/>
      <c r="F188" s="63">
        <v>0.4</v>
      </c>
      <c r="G188" s="38">
        <v>6</v>
      </c>
      <c r="H188" s="63">
        <v>2.4</v>
      </c>
      <c r="I188" s="63">
        <v>2.6779999999999999</v>
      </c>
      <c r="J188" s="38">
        <v>156</v>
      </c>
      <c r="K188" s="38" t="s">
        <v>80</v>
      </c>
      <c r="L188" s="39" t="s">
        <v>144</v>
      </c>
      <c r="M188" s="38">
        <v>40</v>
      </c>
      <c r="N188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31"/>
      <c r="P188" s="331"/>
      <c r="Q188" s="331"/>
      <c r="R188" s="332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x14ac:dyDescent="0.2">
      <c r="A189" s="325"/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38"/>
      <c r="N189" s="335" t="s">
        <v>43</v>
      </c>
      <c r="O189" s="336"/>
      <c r="P189" s="336"/>
      <c r="Q189" s="336"/>
      <c r="R189" s="336"/>
      <c r="S189" s="336"/>
      <c r="T189" s="337"/>
      <c r="U189" s="43" t="s">
        <v>42</v>
      </c>
      <c r="V189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68"/>
      <c r="Z189" s="68"/>
    </row>
    <row r="190" spans="1:53" x14ac:dyDescent="0.2">
      <c r="A190" s="325"/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38"/>
      <c r="N190" s="335" t="s">
        <v>43</v>
      </c>
      <c r="O190" s="336"/>
      <c r="P190" s="336"/>
      <c r="Q190" s="336"/>
      <c r="R190" s="336"/>
      <c r="S190" s="336"/>
      <c r="T190" s="337"/>
      <c r="U190" s="43" t="s">
        <v>0</v>
      </c>
      <c r="V190" s="44">
        <f>IFERROR(SUM(V172:V188),"0")</f>
        <v>0</v>
      </c>
      <c r="W190" s="44">
        <f>IFERROR(SUM(W172:W188),"0")</f>
        <v>0</v>
      </c>
      <c r="X190" s="43"/>
      <c r="Y190" s="68"/>
      <c r="Z190" s="68"/>
    </row>
    <row r="191" spans="1:53" ht="14.25" customHeight="1" x14ac:dyDescent="0.25">
      <c r="A191" s="328" t="s">
        <v>233</v>
      </c>
      <c r="B191" s="328"/>
      <c r="C191" s="328"/>
      <c r="D191" s="328"/>
      <c r="E191" s="328"/>
      <c r="F191" s="328"/>
      <c r="G191" s="328"/>
      <c r="H191" s="328"/>
      <c r="I191" s="328"/>
      <c r="J191" s="328"/>
      <c r="K191" s="328"/>
      <c r="L191" s="328"/>
      <c r="M191" s="328"/>
      <c r="N191" s="328"/>
      <c r="O191" s="328"/>
      <c r="P191" s="328"/>
      <c r="Q191" s="328"/>
      <c r="R191" s="328"/>
      <c r="S191" s="328"/>
      <c r="T191" s="328"/>
      <c r="U191" s="328"/>
      <c r="V191" s="328"/>
      <c r="W191" s="328"/>
      <c r="X191" s="328"/>
      <c r="Y191" s="67"/>
      <c r="Z191" s="67"/>
    </row>
    <row r="192" spans="1:53" ht="16.5" customHeight="1" x14ac:dyDescent="0.25">
      <c r="A192" s="64" t="s">
        <v>340</v>
      </c>
      <c r="B192" s="64" t="s">
        <v>341</v>
      </c>
      <c r="C192" s="37">
        <v>4301060360</v>
      </c>
      <c r="D192" s="329">
        <v>4680115882874</v>
      </c>
      <c r="E192" s="329"/>
      <c r="F192" s="63">
        <v>0.8</v>
      </c>
      <c r="G192" s="38">
        <v>4</v>
      </c>
      <c r="H192" s="63">
        <v>3.2</v>
      </c>
      <c r="I192" s="63">
        <v>3.4660000000000002</v>
      </c>
      <c r="J192" s="38">
        <v>120</v>
      </c>
      <c r="K192" s="38" t="s">
        <v>80</v>
      </c>
      <c r="L192" s="39" t="s">
        <v>79</v>
      </c>
      <c r="M192" s="38">
        <v>30</v>
      </c>
      <c r="N192" s="479" t="s">
        <v>342</v>
      </c>
      <c r="O192" s="331"/>
      <c r="P192" s="331"/>
      <c r="Q192" s="331"/>
      <c r="R192" s="332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IFERROR(IF(W192=0,"",ROUNDUP(W192/H192,0)*0.00937),"")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ht="16.5" customHeight="1" x14ac:dyDescent="0.25">
      <c r="A193" s="64" t="s">
        <v>343</v>
      </c>
      <c r="B193" s="64" t="s">
        <v>344</v>
      </c>
      <c r="C193" s="37">
        <v>4301060359</v>
      </c>
      <c r="D193" s="329">
        <v>4680115884434</v>
      </c>
      <c r="E193" s="329"/>
      <c r="F193" s="63">
        <v>0.8</v>
      </c>
      <c r="G193" s="38">
        <v>4</v>
      </c>
      <c r="H193" s="63">
        <v>3.2</v>
      </c>
      <c r="I193" s="63">
        <v>3.4660000000000002</v>
      </c>
      <c r="J193" s="38">
        <v>120</v>
      </c>
      <c r="K193" s="38" t="s">
        <v>80</v>
      </c>
      <c r="L193" s="39" t="s">
        <v>79</v>
      </c>
      <c r="M193" s="38">
        <v>30</v>
      </c>
      <c r="N193" s="480" t="s">
        <v>345</v>
      </c>
      <c r="O193" s="331"/>
      <c r="P193" s="331"/>
      <c r="Q193" s="331"/>
      <c r="R193" s="332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IFERROR(IF(W193=0,"",ROUNDUP(W193/H193,0)*0.00937),"")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ht="16.5" customHeight="1" x14ac:dyDescent="0.25">
      <c r="A194" s="64" t="s">
        <v>346</v>
      </c>
      <c r="B194" s="64" t="s">
        <v>347</v>
      </c>
      <c r="C194" s="37">
        <v>4301060338</v>
      </c>
      <c r="D194" s="329">
        <v>4680115880801</v>
      </c>
      <c r="E194" s="329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4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31"/>
      <c r="P194" s="331"/>
      <c r="Q194" s="331"/>
      <c r="R194" s="332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IFERROR(IF(W194=0,"",ROUNDUP(W194/H194,0)*0.00753),"")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27" customHeight="1" x14ac:dyDescent="0.25">
      <c r="A195" s="64" t="s">
        <v>348</v>
      </c>
      <c r="B195" s="64" t="s">
        <v>349</v>
      </c>
      <c r="C195" s="37">
        <v>4301060339</v>
      </c>
      <c r="D195" s="329">
        <v>4680115880818</v>
      </c>
      <c r="E195" s="329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47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31"/>
      <c r="P195" s="331"/>
      <c r="Q195" s="331"/>
      <c r="R195" s="332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IFERROR(IF(W195=0,"",ROUNDUP(W195/H195,0)*0.00753),"")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x14ac:dyDescent="0.2">
      <c r="A196" s="325"/>
      <c r="B196" s="325"/>
      <c r="C196" s="325"/>
      <c r="D196" s="325"/>
      <c r="E196" s="325"/>
      <c r="F196" s="325"/>
      <c r="G196" s="325"/>
      <c r="H196" s="325"/>
      <c r="I196" s="325"/>
      <c r="J196" s="325"/>
      <c r="K196" s="325"/>
      <c r="L196" s="325"/>
      <c r="M196" s="338"/>
      <c r="N196" s="335" t="s">
        <v>43</v>
      </c>
      <c r="O196" s="336"/>
      <c r="P196" s="336"/>
      <c r="Q196" s="336"/>
      <c r="R196" s="336"/>
      <c r="S196" s="336"/>
      <c r="T196" s="337"/>
      <c r="U196" s="43" t="s">
        <v>42</v>
      </c>
      <c r="V196" s="44">
        <f>IFERROR(V192/H192,"0")+IFERROR(V193/H193,"0")+IFERROR(V194/H194,"0")+IFERROR(V195/H195,"0")</f>
        <v>0</v>
      </c>
      <c r="W196" s="44">
        <f>IFERROR(W192/H192,"0")+IFERROR(W193/H193,"0")+IFERROR(W194/H194,"0")+IFERROR(W195/H195,"0")</f>
        <v>0</v>
      </c>
      <c r="X196" s="44">
        <f>IFERROR(IF(X192="",0,X192),"0")+IFERROR(IF(X193="",0,X193),"0")+IFERROR(IF(X194="",0,X194),"0")+IFERROR(IF(X195="",0,X195),"0")</f>
        <v>0</v>
      </c>
      <c r="Y196" s="68"/>
      <c r="Z196" s="68"/>
    </row>
    <row r="197" spans="1:53" x14ac:dyDescent="0.2">
      <c r="A197" s="325"/>
      <c r="B197" s="325"/>
      <c r="C197" s="325"/>
      <c r="D197" s="325"/>
      <c r="E197" s="325"/>
      <c r="F197" s="325"/>
      <c r="G197" s="325"/>
      <c r="H197" s="325"/>
      <c r="I197" s="325"/>
      <c r="J197" s="325"/>
      <c r="K197" s="325"/>
      <c r="L197" s="325"/>
      <c r="M197" s="338"/>
      <c r="N197" s="335" t="s">
        <v>43</v>
      </c>
      <c r="O197" s="336"/>
      <c r="P197" s="336"/>
      <c r="Q197" s="336"/>
      <c r="R197" s="336"/>
      <c r="S197" s="336"/>
      <c r="T197" s="337"/>
      <c r="U197" s="43" t="s">
        <v>0</v>
      </c>
      <c r="V197" s="44">
        <f>IFERROR(SUM(V192:V195),"0")</f>
        <v>0</v>
      </c>
      <c r="W197" s="44">
        <f>IFERROR(SUM(W192:W195),"0")</f>
        <v>0</v>
      </c>
      <c r="X197" s="43"/>
      <c r="Y197" s="68"/>
      <c r="Z197" s="68"/>
    </row>
    <row r="198" spans="1:53" ht="16.5" customHeight="1" x14ac:dyDescent="0.25">
      <c r="A198" s="346" t="s">
        <v>350</v>
      </c>
      <c r="B198" s="346"/>
      <c r="C198" s="346"/>
      <c r="D198" s="346"/>
      <c r="E198" s="346"/>
      <c r="F198" s="346"/>
      <c r="G198" s="346"/>
      <c r="H198" s="346"/>
      <c r="I198" s="346"/>
      <c r="J198" s="346"/>
      <c r="K198" s="346"/>
      <c r="L198" s="346"/>
      <c r="M198" s="346"/>
      <c r="N198" s="346"/>
      <c r="O198" s="346"/>
      <c r="P198" s="346"/>
      <c r="Q198" s="346"/>
      <c r="R198" s="346"/>
      <c r="S198" s="346"/>
      <c r="T198" s="346"/>
      <c r="U198" s="346"/>
      <c r="V198" s="346"/>
      <c r="W198" s="346"/>
      <c r="X198" s="346"/>
      <c r="Y198" s="66"/>
      <c r="Z198" s="66"/>
    </row>
    <row r="199" spans="1:53" ht="14.25" customHeight="1" x14ac:dyDescent="0.25">
      <c r="A199" s="328" t="s">
        <v>76</v>
      </c>
      <c r="B199" s="328"/>
      <c r="C199" s="328"/>
      <c r="D199" s="328"/>
      <c r="E199" s="328"/>
      <c r="F199" s="328"/>
      <c r="G199" s="328"/>
      <c r="H199" s="328"/>
      <c r="I199" s="328"/>
      <c r="J199" s="328"/>
      <c r="K199" s="328"/>
      <c r="L199" s="328"/>
      <c r="M199" s="328"/>
      <c r="N199" s="328"/>
      <c r="O199" s="328"/>
      <c r="P199" s="328"/>
      <c r="Q199" s="328"/>
      <c r="R199" s="328"/>
      <c r="S199" s="328"/>
      <c r="T199" s="328"/>
      <c r="U199" s="328"/>
      <c r="V199" s="328"/>
      <c r="W199" s="328"/>
      <c r="X199" s="328"/>
      <c r="Y199" s="67"/>
      <c r="Z199" s="67"/>
    </row>
    <row r="200" spans="1:53" ht="27" customHeight="1" x14ac:dyDescent="0.25">
      <c r="A200" s="64" t="s">
        <v>351</v>
      </c>
      <c r="B200" s="64" t="s">
        <v>352</v>
      </c>
      <c r="C200" s="37">
        <v>4301031151</v>
      </c>
      <c r="D200" s="329">
        <v>4607091389845</v>
      </c>
      <c r="E200" s="329"/>
      <c r="F200" s="63">
        <v>0.35</v>
      </c>
      <c r="G200" s="38">
        <v>6</v>
      </c>
      <c r="H200" s="63">
        <v>2.1</v>
      </c>
      <c r="I200" s="63">
        <v>2.2000000000000002</v>
      </c>
      <c r="J200" s="38">
        <v>234</v>
      </c>
      <c r="K200" s="38" t="s">
        <v>188</v>
      </c>
      <c r="L200" s="39" t="s">
        <v>79</v>
      </c>
      <c r="M200" s="38">
        <v>40</v>
      </c>
      <c r="N200" s="47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31"/>
      <c r="P200" s="331"/>
      <c r="Q200" s="331"/>
      <c r="R200" s="332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IFERROR(IF(W200=0,"",ROUNDUP(W200/H200,0)*0.00502),"")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x14ac:dyDescent="0.2">
      <c r="A201" s="325"/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38"/>
      <c r="N201" s="335" t="s">
        <v>43</v>
      </c>
      <c r="O201" s="336"/>
      <c r="P201" s="336"/>
      <c r="Q201" s="336"/>
      <c r="R201" s="336"/>
      <c r="S201" s="336"/>
      <c r="T201" s="337"/>
      <c r="U201" s="43" t="s">
        <v>42</v>
      </c>
      <c r="V201" s="44">
        <f>IFERROR(V200/H200,"0")</f>
        <v>0</v>
      </c>
      <c r="W201" s="44">
        <f>IFERROR(W200/H200,"0")</f>
        <v>0</v>
      </c>
      <c r="X201" s="44">
        <f>IFERROR(IF(X200="",0,X200),"0")</f>
        <v>0</v>
      </c>
      <c r="Y201" s="68"/>
      <c r="Z201" s="68"/>
    </row>
    <row r="202" spans="1:53" x14ac:dyDescent="0.2">
      <c r="A202" s="325"/>
      <c r="B202" s="325"/>
      <c r="C202" s="325"/>
      <c r="D202" s="325"/>
      <c r="E202" s="325"/>
      <c r="F202" s="325"/>
      <c r="G202" s="325"/>
      <c r="H202" s="325"/>
      <c r="I202" s="325"/>
      <c r="J202" s="325"/>
      <c r="K202" s="325"/>
      <c r="L202" s="325"/>
      <c r="M202" s="338"/>
      <c r="N202" s="335" t="s">
        <v>43</v>
      </c>
      <c r="O202" s="336"/>
      <c r="P202" s="336"/>
      <c r="Q202" s="336"/>
      <c r="R202" s="336"/>
      <c r="S202" s="336"/>
      <c r="T202" s="337"/>
      <c r="U202" s="43" t="s">
        <v>0</v>
      </c>
      <c r="V202" s="44">
        <f>IFERROR(SUM(V200:V200),"0")</f>
        <v>0</v>
      </c>
      <c r="W202" s="44">
        <f>IFERROR(SUM(W200:W200),"0")</f>
        <v>0</v>
      </c>
      <c r="X202" s="43"/>
      <c r="Y202" s="68"/>
      <c r="Z202" s="68"/>
    </row>
    <row r="203" spans="1:53" ht="16.5" customHeight="1" x14ac:dyDescent="0.25">
      <c r="A203" s="346" t="s">
        <v>353</v>
      </c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66"/>
      <c r="Z203" s="66"/>
    </row>
    <row r="204" spans="1:53" ht="14.25" customHeight="1" x14ac:dyDescent="0.25">
      <c r="A204" s="328" t="s">
        <v>119</v>
      </c>
      <c r="B204" s="328"/>
      <c r="C204" s="328"/>
      <c r="D204" s="328"/>
      <c r="E204" s="328"/>
      <c r="F204" s="328"/>
      <c r="G204" s="328"/>
      <c r="H204" s="328"/>
      <c r="I204" s="328"/>
      <c r="J204" s="328"/>
      <c r="K204" s="328"/>
      <c r="L204" s="328"/>
      <c r="M204" s="328"/>
      <c r="N204" s="328"/>
      <c r="O204" s="328"/>
      <c r="P204" s="328"/>
      <c r="Q204" s="328"/>
      <c r="R204" s="328"/>
      <c r="S204" s="328"/>
      <c r="T204" s="328"/>
      <c r="U204" s="328"/>
      <c r="V204" s="328"/>
      <c r="W204" s="328"/>
      <c r="X204" s="328"/>
      <c r="Y204" s="67"/>
      <c r="Z204" s="67"/>
    </row>
    <row r="205" spans="1:53" ht="27" customHeight="1" x14ac:dyDescent="0.25">
      <c r="A205" s="64" t="s">
        <v>354</v>
      </c>
      <c r="B205" s="64" t="s">
        <v>355</v>
      </c>
      <c r="C205" s="37">
        <v>4301011346</v>
      </c>
      <c r="D205" s="329">
        <v>4607091387445</v>
      </c>
      <c r="E205" s="329"/>
      <c r="F205" s="63">
        <v>0.9</v>
      </c>
      <c r="G205" s="38">
        <v>10</v>
      </c>
      <c r="H205" s="63">
        <v>9</v>
      </c>
      <c r="I205" s="63">
        <v>9.6300000000000008</v>
      </c>
      <c r="J205" s="38">
        <v>56</v>
      </c>
      <c r="K205" s="38" t="s">
        <v>115</v>
      </c>
      <c r="L205" s="39" t="s">
        <v>114</v>
      </c>
      <c r="M205" s="38">
        <v>31</v>
      </c>
      <c r="N205" s="4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31"/>
      <c r="P205" s="331"/>
      <c r="Q205" s="331"/>
      <c r="R205" s="332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ref="W205:W219" si="11">IFERROR(IF(V205="",0,CEILING((V205/$H205),1)*$H205),"")</f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2" t="s">
        <v>66</v>
      </c>
    </row>
    <row r="206" spans="1:53" ht="27" customHeight="1" x14ac:dyDescent="0.25">
      <c r="A206" s="64" t="s">
        <v>356</v>
      </c>
      <c r="B206" s="64" t="s">
        <v>357</v>
      </c>
      <c r="C206" s="37">
        <v>4301011362</v>
      </c>
      <c r="D206" s="329">
        <v>4607091386004</v>
      </c>
      <c r="E206" s="329"/>
      <c r="F206" s="63">
        <v>1.35</v>
      </c>
      <c r="G206" s="38">
        <v>8</v>
      </c>
      <c r="H206" s="63">
        <v>10.8</v>
      </c>
      <c r="I206" s="63">
        <v>11.28</v>
      </c>
      <c r="J206" s="38">
        <v>48</v>
      </c>
      <c r="K206" s="38" t="s">
        <v>115</v>
      </c>
      <c r="L206" s="39" t="s">
        <v>124</v>
      </c>
      <c r="M206" s="38">
        <v>55</v>
      </c>
      <c r="N206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31"/>
      <c r="P206" s="331"/>
      <c r="Q206" s="331"/>
      <c r="R206" s="332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IFERROR(IF(W206=0,"",ROUNDUP(W206/H206,0)*0.02039),"")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25">
      <c r="A207" s="64" t="s">
        <v>356</v>
      </c>
      <c r="B207" s="64" t="s">
        <v>358</v>
      </c>
      <c r="C207" s="37">
        <v>4301011308</v>
      </c>
      <c r="D207" s="329">
        <v>4607091386004</v>
      </c>
      <c r="E207" s="329"/>
      <c r="F207" s="63">
        <v>1.35</v>
      </c>
      <c r="G207" s="38">
        <v>8</v>
      </c>
      <c r="H207" s="63">
        <v>10.8</v>
      </c>
      <c r="I207" s="63">
        <v>11.28</v>
      </c>
      <c r="J207" s="38">
        <v>56</v>
      </c>
      <c r="K207" s="38" t="s">
        <v>115</v>
      </c>
      <c r="L207" s="39" t="s">
        <v>114</v>
      </c>
      <c r="M207" s="38">
        <v>55</v>
      </c>
      <c r="N207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1"/>
      <c r="P207" s="331"/>
      <c r="Q207" s="331"/>
      <c r="R207" s="332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359</v>
      </c>
      <c r="B208" s="64" t="s">
        <v>360</v>
      </c>
      <c r="C208" s="37">
        <v>4301011347</v>
      </c>
      <c r="D208" s="329">
        <v>4607091386073</v>
      </c>
      <c r="E208" s="329"/>
      <c r="F208" s="63">
        <v>0.9</v>
      </c>
      <c r="G208" s="38">
        <v>10</v>
      </c>
      <c r="H208" s="63">
        <v>9</v>
      </c>
      <c r="I208" s="63">
        <v>9.6300000000000008</v>
      </c>
      <c r="J208" s="38">
        <v>56</v>
      </c>
      <c r="K208" s="38" t="s">
        <v>115</v>
      </c>
      <c r="L208" s="39" t="s">
        <v>114</v>
      </c>
      <c r="M208" s="38">
        <v>31</v>
      </c>
      <c r="N208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31"/>
      <c r="P208" s="331"/>
      <c r="Q208" s="331"/>
      <c r="R208" s="332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361</v>
      </c>
      <c r="B209" s="64" t="s">
        <v>362</v>
      </c>
      <c r="C209" s="37">
        <v>4301011395</v>
      </c>
      <c r="D209" s="329">
        <v>4607091387322</v>
      </c>
      <c r="E209" s="329"/>
      <c r="F209" s="63">
        <v>1.35</v>
      </c>
      <c r="G209" s="38">
        <v>8</v>
      </c>
      <c r="H209" s="63">
        <v>10.8</v>
      </c>
      <c r="I209" s="63">
        <v>11.28</v>
      </c>
      <c r="J209" s="38">
        <v>48</v>
      </c>
      <c r="K209" s="38" t="s">
        <v>115</v>
      </c>
      <c r="L209" s="39" t="s">
        <v>124</v>
      </c>
      <c r="M209" s="38">
        <v>55</v>
      </c>
      <c r="N209" s="4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31"/>
      <c r="P209" s="331"/>
      <c r="Q209" s="331"/>
      <c r="R209" s="332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IFERROR(IF(W209=0,"",ROUNDUP(W209/H209,0)*0.02039),"")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361</v>
      </c>
      <c r="B210" s="64" t="s">
        <v>363</v>
      </c>
      <c r="C210" s="37">
        <v>4301010928</v>
      </c>
      <c r="D210" s="329">
        <v>4607091387322</v>
      </c>
      <c r="E210" s="329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115</v>
      </c>
      <c r="L210" s="39" t="s">
        <v>114</v>
      </c>
      <c r="M210" s="38">
        <v>55</v>
      </c>
      <c r="N210" s="47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1"/>
      <c r="P210" s="331"/>
      <c r="Q210" s="331"/>
      <c r="R210" s="332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364</v>
      </c>
      <c r="B211" s="64" t="s">
        <v>365</v>
      </c>
      <c r="C211" s="37">
        <v>4301011311</v>
      </c>
      <c r="D211" s="329">
        <v>4607091387377</v>
      </c>
      <c r="E211" s="329"/>
      <c r="F211" s="63">
        <v>1.35</v>
      </c>
      <c r="G211" s="38">
        <v>8</v>
      </c>
      <c r="H211" s="63">
        <v>10.8</v>
      </c>
      <c r="I211" s="63">
        <v>11.28</v>
      </c>
      <c r="J211" s="38">
        <v>56</v>
      </c>
      <c r="K211" s="38" t="s">
        <v>115</v>
      </c>
      <c r="L211" s="39" t="s">
        <v>114</v>
      </c>
      <c r="M211" s="38">
        <v>55</v>
      </c>
      <c r="N211" s="4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31"/>
      <c r="P211" s="331"/>
      <c r="Q211" s="331"/>
      <c r="R211" s="332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366</v>
      </c>
      <c r="B212" s="64" t="s">
        <v>367</v>
      </c>
      <c r="C212" s="37">
        <v>4301010945</v>
      </c>
      <c r="D212" s="329">
        <v>4607091387353</v>
      </c>
      <c r="E212" s="329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115</v>
      </c>
      <c r="L212" s="39" t="s">
        <v>114</v>
      </c>
      <c r="M212" s="38">
        <v>55</v>
      </c>
      <c r="N212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31"/>
      <c r="P212" s="331"/>
      <c r="Q212" s="331"/>
      <c r="R212" s="332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368</v>
      </c>
      <c r="B213" s="64" t="s">
        <v>369</v>
      </c>
      <c r="C213" s="37">
        <v>4301011328</v>
      </c>
      <c r="D213" s="329">
        <v>4607091386011</v>
      </c>
      <c r="E213" s="329"/>
      <c r="F213" s="63">
        <v>0.5</v>
      </c>
      <c r="G213" s="38">
        <v>10</v>
      </c>
      <c r="H213" s="63">
        <v>5</v>
      </c>
      <c r="I213" s="63">
        <v>5.21</v>
      </c>
      <c r="J213" s="38">
        <v>120</v>
      </c>
      <c r="K213" s="38" t="s">
        <v>80</v>
      </c>
      <c r="L213" s="39" t="s">
        <v>79</v>
      </c>
      <c r="M213" s="38">
        <v>55</v>
      </c>
      <c r="N213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31"/>
      <c r="P213" s="331"/>
      <c r="Q213" s="331"/>
      <c r="R213" s="332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 t="shared" ref="X213:X219" si="12">IFERROR(IF(W213=0,"",ROUNDUP(W213/H213,0)*0.00937),"")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4301011329</v>
      </c>
      <c r="D214" s="329">
        <v>4607091387308</v>
      </c>
      <c r="E214" s="329"/>
      <c r="F214" s="63">
        <v>0.5</v>
      </c>
      <c r="G214" s="38">
        <v>10</v>
      </c>
      <c r="H214" s="63">
        <v>5</v>
      </c>
      <c r="I214" s="63">
        <v>5.21</v>
      </c>
      <c r="J214" s="38">
        <v>120</v>
      </c>
      <c r="K214" s="38" t="s">
        <v>80</v>
      </c>
      <c r="L214" s="39" t="s">
        <v>79</v>
      </c>
      <c r="M214" s="38">
        <v>55</v>
      </c>
      <c r="N214" s="4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31"/>
      <c r="P214" s="331"/>
      <c r="Q214" s="331"/>
      <c r="R214" s="332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 t="shared" si="12"/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372</v>
      </c>
      <c r="B215" s="64" t="s">
        <v>373</v>
      </c>
      <c r="C215" s="37">
        <v>4301011049</v>
      </c>
      <c r="D215" s="329">
        <v>4607091387339</v>
      </c>
      <c r="E215" s="329"/>
      <c r="F215" s="63">
        <v>0.5</v>
      </c>
      <c r="G215" s="38">
        <v>10</v>
      </c>
      <c r="H215" s="63">
        <v>5</v>
      </c>
      <c r="I215" s="63">
        <v>5.24</v>
      </c>
      <c r="J215" s="38">
        <v>120</v>
      </c>
      <c r="K215" s="38" t="s">
        <v>80</v>
      </c>
      <c r="L215" s="39" t="s">
        <v>114</v>
      </c>
      <c r="M215" s="38">
        <v>55</v>
      </c>
      <c r="N215" s="4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31"/>
      <c r="P215" s="331"/>
      <c r="Q215" s="331"/>
      <c r="R215" s="332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 t="shared" si="12"/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374</v>
      </c>
      <c r="B216" s="64" t="s">
        <v>375</v>
      </c>
      <c r="C216" s="37">
        <v>4301011433</v>
      </c>
      <c r="D216" s="329">
        <v>4680115882638</v>
      </c>
      <c r="E216" s="329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114</v>
      </c>
      <c r="M216" s="38">
        <v>90</v>
      </c>
      <c r="N216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31"/>
      <c r="P216" s="331"/>
      <c r="Q216" s="331"/>
      <c r="R216" s="332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 t="shared" si="12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376</v>
      </c>
      <c r="B217" s="64" t="s">
        <v>377</v>
      </c>
      <c r="C217" s="37">
        <v>4301011573</v>
      </c>
      <c r="D217" s="329">
        <v>4680115881938</v>
      </c>
      <c r="E217" s="329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114</v>
      </c>
      <c r="M217" s="38">
        <v>90</v>
      </c>
      <c r="N217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31"/>
      <c r="P217" s="331"/>
      <c r="Q217" s="331"/>
      <c r="R217" s="332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 t="shared" si="12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378</v>
      </c>
      <c r="B218" s="64" t="s">
        <v>379</v>
      </c>
      <c r="C218" s="37">
        <v>4301010944</v>
      </c>
      <c r="D218" s="329">
        <v>4607091387346</v>
      </c>
      <c r="E218" s="329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114</v>
      </c>
      <c r="M218" s="38">
        <v>55</v>
      </c>
      <c r="N218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31"/>
      <c r="P218" s="331"/>
      <c r="Q218" s="331"/>
      <c r="R218" s="332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 t="shared" si="12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380</v>
      </c>
      <c r="B219" s="64" t="s">
        <v>381</v>
      </c>
      <c r="C219" s="37">
        <v>4301011353</v>
      </c>
      <c r="D219" s="329">
        <v>4607091389807</v>
      </c>
      <c r="E219" s="329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114</v>
      </c>
      <c r="M219" s="38">
        <v>55</v>
      </c>
      <c r="N219" s="4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31"/>
      <c r="P219" s="331"/>
      <c r="Q219" s="331"/>
      <c r="R219" s="332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 t="shared" si="12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x14ac:dyDescent="0.2">
      <c r="A220" s="325"/>
      <c r="B220" s="325"/>
      <c r="C220" s="325"/>
      <c r="D220" s="325"/>
      <c r="E220" s="325"/>
      <c r="F220" s="325"/>
      <c r="G220" s="325"/>
      <c r="H220" s="325"/>
      <c r="I220" s="325"/>
      <c r="J220" s="325"/>
      <c r="K220" s="325"/>
      <c r="L220" s="325"/>
      <c r="M220" s="338"/>
      <c r="N220" s="335" t="s">
        <v>43</v>
      </c>
      <c r="O220" s="336"/>
      <c r="P220" s="336"/>
      <c r="Q220" s="336"/>
      <c r="R220" s="336"/>
      <c r="S220" s="336"/>
      <c r="T220" s="337"/>
      <c r="U220" s="43" t="s">
        <v>42</v>
      </c>
      <c r="V220" s="4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4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4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68"/>
      <c r="Z220" s="68"/>
    </row>
    <row r="221" spans="1:53" x14ac:dyDescent="0.2">
      <c r="A221" s="325"/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38"/>
      <c r="N221" s="335" t="s">
        <v>43</v>
      </c>
      <c r="O221" s="336"/>
      <c r="P221" s="336"/>
      <c r="Q221" s="336"/>
      <c r="R221" s="336"/>
      <c r="S221" s="336"/>
      <c r="T221" s="337"/>
      <c r="U221" s="43" t="s">
        <v>0</v>
      </c>
      <c r="V221" s="44">
        <f>IFERROR(SUM(V205:V219),"0")</f>
        <v>0</v>
      </c>
      <c r="W221" s="44">
        <f>IFERROR(SUM(W205:W219),"0")</f>
        <v>0</v>
      </c>
      <c r="X221" s="43"/>
      <c r="Y221" s="68"/>
      <c r="Z221" s="68"/>
    </row>
    <row r="222" spans="1:53" ht="14.25" customHeight="1" x14ac:dyDescent="0.25">
      <c r="A222" s="328" t="s">
        <v>111</v>
      </c>
      <c r="B222" s="328"/>
      <c r="C222" s="328"/>
      <c r="D222" s="328"/>
      <c r="E222" s="328"/>
      <c r="F222" s="328"/>
      <c r="G222" s="328"/>
      <c r="H222" s="328"/>
      <c r="I222" s="328"/>
      <c r="J222" s="328"/>
      <c r="K222" s="328"/>
      <c r="L222" s="328"/>
      <c r="M222" s="328"/>
      <c r="N222" s="328"/>
      <c r="O222" s="328"/>
      <c r="P222" s="328"/>
      <c r="Q222" s="328"/>
      <c r="R222" s="328"/>
      <c r="S222" s="328"/>
      <c r="T222" s="328"/>
      <c r="U222" s="328"/>
      <c r="V222" s="328"/>
      <c r="W222" s="328"/>
      <c r="X222" s="328"/>
      <c r="Y222" s="67"/>
      <c r="Z222" s="67"/>
    </row>
    <row r="223" spans="1:53" ht="27" customHeight="1" x14ac:dyDescent="0.25">
      <c r="A223" s="64" t="s">
        <v>382</v>
      </c>
      <c r="B223" s="64" t="s">
        <v>383</v>
      </c>
      <c r="C223" s="37">
        <v>4301020254</v>
      </c>
      <c r="D223" s="329">
        <v>4680115881914</v>
      </c>
      <c r="E223" s="329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114</v>
      </c>
      <c r="M223" s="38">
        <v>90</v>
      </c>
      <c r="N223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31"/>
      <c r="P223" s="331"/>
      <c r="Q223" s="331"/>
      <c r="R223" s="332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x14ac:dyDescent="0.2">
      <c r="A224" s="325"/>
      <c r="B224" s="325"/>
      <c r="C224" s="325"/>
      <c r="D224" s="325"/>
      <c r="E224" s="325"/>
      <c r="F224" s="325"/>
      <c r="G224" s="325"/>
      <c r="H224" s="325"/>
      <c r="I224" s="325"/>
      <c r="J224" s="325"/>
      <c r="K224" s="325"/>
      <c r="L224" s="325"/>
      <c r="M224" s="338"/>
      <c r="N224" s="335" t="s">
        <v>43</v>
      </c>
      <c r="O224" s="336"/>
      <c r="P224" s="336"/>
      <c r="Q224" s="336"/>
      <c r="R224" s="336"/>
      <c r="S224" s="336"/>
      <c r="T224" s="337"/>
      <c r="U224" s="43" t="s">
        <v>42</v>
      </c>
      <c r="V224" s="44">
        <f>IFERROR(V223/H223,"0")</f>
        <v>0</v>
      </c>
      <c r="W224" s="44">
        <f>IFERROR(W223/H223,"0")</f>
        <v>0</v>
      </c>
      <c r="X224" s="44">
        <f>IFERROR(IF(X223="",0,X223),"0")</f>
        <v>0</v>
      </c>
      <c r="Y224" s="68"/>
      <c r="Z224" s="68"/>
    </row>
    <row r="225" spans="1:53" x14ac:dyDescent="0.2">
      <c r="A225" s="325"/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38"/>
      <c r="N225" s="335" t="s">
        <v>43</v>
      </c>
      <c r="O225" s="336"/>
      <c r="P225" s="336"/>
      <c r="Q225" s="336"/>
      <c r="R225" s="336"/>
      <c r="S225" s="336"/>
      <c r="T225" s="337"/>
      <c r="U225" s="43" t="s">
        <v>0</v>
      </c>
      <c r="V225" s="44">
        <f>IFERROR(SUM(V223:V223),"0")</f>
        <v>0</v>
      </c>
      <c r="W225" s="44">
        <f>IFERROR(SUM(W223:W223),"0")</f>
        <v>0</v>
      </c>
      <c r="X225" s="43"/>
      <c r="Y225" s="68"/>
      <c r="Z225" s="68"/>
    </row>
    <row r="226" spans="1:53" ht="14.25" customHeight="1" x14ac:dyDescent="0.25">
      <c r="A226" s="328" t="s">
        <v>76</v>
      </c>
      <c r="B226" s="328"/>
      <c r="C226" s="328"/>
      <c r="D226" s="328"/>
      <c r="E226" s="328"/>
      <c r="F226" s="328"/>
      <c r="G226" s="328"/>
      <c r="H226" s="328"/>
      <c r="I226" s="328"/>
      <c r="J226" s="328"/>
      <c r="K226" s="328"/>
      <c r="L226" s="328"/>
      <c r="M226" s="328"/>
      <c r="N226" s="328"/>
      <c r="O226" s="328"/>
      <c r="P226" s="328"/>
      <c r="Q226" s="328"/>
      <c r="R226" s="328"/>
      <c r="S226" s="328"/>
      <c r="T226" s="328"/>
      <c r="U226" s="328"/>
      <c r="V226" s="328"/>
      <c r="W226" s="328"/>
      <c r="X226" s="328"/>
      <c r="Y226" s="67"/>
      <c r="Z226" s="67"/>
    </row>
    <row r="227" spans="1:53" ht="27" customHeight="1" x14ac:dyDescent="0.25">
      <c r="A227" s="64" t="s">
        <v>384</v>
      </c>
      <c r="B227" s="64" t="s">
        <v>385</v>
      </c>
      <c r="C227" s="37">
        <v>4301030878</v>
      </c>
      <c r="D227" s="329">
        <v>4607091387193</v>
      </c>
      <c r="E227" s="329"/>
      <c r="F227" s="63">
        <v>0.7</v>
      </c>
      <c r="G227" s="38">
        <v>6</v>
      </c>
      <c r="H227" s="63">
        <v>4.2</v>
      </c>
      <c r="I227" s="63">
        <v>4.46</v>
      </c>
      <c r="J227" s="38">
        <v>156</v>
      </c>
      <c r="K227" s="38" t="s">
        <v>80</v>
      </c>
      <c r="L227" s="39" t="s">
        <v>79</v>
      </c>
      <c r="M227" s="38">
        <v>35</v>
      </c>
      <c r="N227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31"/>
      <c r="P227" s="331"/>
      <c r="Q227" s="331"/>
      <c r="R227" s="332"/>
      <c r="S227" s="40" t="s">
        <v>48</v>
      </c>
      <c r="T227" s="40" t="s">
        <v>48</v>
      </c>
      <c r="U227" s="41" t="s">
        <v>0</v>
      </c>
      <c r="V227" s="59">
        <v>0</v>
      </c>
      <c r="W227" s="56">
        <f>IFERROR(IF(V227="",0,CEILING((V227/$H227),1)*$H227),"")</f>
        <v>0</v>
      </c>
      <c r="X227" s="42" t="str">
        <f>IFERROR(IF(W227=0,"",ROUNDUP(W227/H227,0)*0.00753),"")</f>
        <v/>
      </c>
      <c r="Y227" s="69" t="s">
        <v>48</v>
      </c>
      <c r="Z227" s="70" t="s">
        <v>48</v>
      </c>
      <c r="AD227" s="71"/>
      <c r="BA227" s="198" t="s">
        <v>66</v>
      </c>
    </row>
    <row r="228" spans="1:53" ht="27" customHeight="1" x14ac:dyDescent="0.25">
      <c r="A228" s="64" t="s">
        <v>386</v>
      </c>
      <c r="B228" s="64" t="s">
        <v>387</v>
      </c>
      <c r="C228" s="37">
        <v>4301031153</v>
      </c>
      <c r="D228" s="329">
        <v>4607091387230</v>
      </c>
      <c r="E228" s="329"/>
      <c r="F228" s="63">
        <v>0.7</v>
      </c>
      <c r="G228" s="38">
        <v>6</v>
      </c>
      <c r="H228" s="63">
        <v>4.2</v>
      </c>
      <c r="I228" s="63">
        <v>4.46</v>
      </c>
      <c r="J228" s="38">
        <v>156</v>
      </c>
      <c r="K228" s="38" t="s">
        <v>80</v>
      </c>
      <c r="L228" s="39" t="s">
        <v>79</v>
      </c>
      <c r="M228" s="38">
        <v>40</v>
      </c>
      <c r="N228" s="4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31"/>
      <c r="P228" s="331"/>
      <c r="Q228" s="331"/>
      <c r="R228" s="332"/>
      <c r="S228" s="40" t="s">
        <v>48</v>
      </c>
      <c r="T228" s="40" t="s">
        <v>48</v>
      </c>
      <c r="U228" s="41" t="s">
        <v>0</v>
      </c>
      <c r="V228" s="59">
        <v>0</v>
      </c>
      <c r="W228" s="56">
        <f>IFERROR(IF(V228="",0,CEILING((V228/$H228),1)*$H228),"")</f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199" t="s">
        <v>66</v>
      </c>
    </row>
    <row r="229" spans="1:53" ht="27" customHeight="1" x14ac:dyDescent="0.25">
      <c r="A229" s="64" t="s">
        <v>388</v>
      </c>
      <c r="B229" s="64" t="s">
        <v>389</v>
      </c>
      <c r="C229" s="37">
        <v>4301031152</v>
      </c>
      <c r="D229" s="329">
        <v>4607091387285</v>
      </c>
      <c r="E229" s="329"/>
      <c r="F229" s="63">
        <v>0.35</v>
      </c>
      <c r="G229" s="38">
        <v>6</v>
      </c>
      <c r="H229" s="63">
        <v>2.1</v>
      </c>
      <c r="I229" s="63">
        <v>2.23</v>
      </c>
      <c r="J229" s="38">
        <v>234</v>
      </c>
      <c r="K229" s="38" t="s">
        <v>188</v>
      </c>
      <c r="L229" s="39" t="s">
        <v>79</v>
      </c>
      <c r="M229" s="38">
        <v>40</v>
      </c>
      <c r="N229" s="4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31"/>
      <c r="P229" s="331"/>
      <c r="Q229" s="331"/>
      <c r="R229" s="332"/>
      <c r="S229" s="40" t="s">
        <v>48</v>
      </c>
      <c r="T229" s="40" t="s">
        <v>48</v>
      </c>
      <c r="U229" s="41" t="s">
        <v>0</v>
      </c>
      <c r="V229" s="59">
        <v>0</v>
      </c>
      <c r="W229" s="56">
        <f>IFERROR(IF(V229="",0,CEILING((V229/$H229),1)*$H229),"")</f>
        <v>0</v>
      </c>
      <c r="X229" s="42" t="str">
        <f>IFERROR(IF(W229=0,"",ROUNDUP(W229/H229,0)*0.00502),"")</f>
        <v/>
      </c>
      <c r="Y229" s="69" t="s">
        <v>48</v>
      </c>
      <c r="Z229" s="70" t="s">
        <v>48</v>
      </c>
      <c r="AD229" s="71"/>
      <c r="BA229" s="200" t="s">
        <v>66</v>
      </c>
    </row>
    <row r="230" spans="1:53" x14ac:dyDescent="0.2">
      <c r="A230" s="325"/>
      <c r="B230" s="325"/>
      <c r="C230" s="325"/>
      <c r="D230" s="325"/>
      <c r="E230" s="325"/>
      <c r="F230" s="325"/>
      <c r="G230" s="325"/>
      <c r="H230" s="325"/>
      <c r="I230" s="325"/>
      <c r="J230" s="325"/>
      <c r="K230" s="325"/>
      <c r="L230" s="325"/>
      <c r="M230" s="338"/>
      <c r="N230" s="335" t="s">
        <v>43</v>
      </c>
      <c r="O230" s="336"/>
      <c r="P230" s="336"/>
      <c r="Q230" s="336"/>
      <c r="R230" s="336"/>
      <c r="S230" s="336"/>
      <c r="T230" s="337"/>
      <c r="U230" s="43" t="s">
        <v>42</v>
      </c>
      <c r="V230" s="44">
        <f>IFERROR(V227/H227,"0")+IFERROR(V228/H228,"0")+IFERROR(V229/H229,"0")</f>
        <v>0</v>
      </c>
      <c r="W230" s="44">
        <f>IFERROR(W227/H227,"0")+IFERROR(W228/H228,"0")+IFERROR(W229/H229,"0")</f>
        <v>0</v>
      </c>
      <c r="X230" s="44">
        <f>IFERROR(IF(X227="",0,X227),"0")+IFERROR(IF(X228="",0,X228),"0")+IFERROR(IF(X229="",0,X229),"0")</f>
        <v>0</v>
      </c>
      <c r="Y230" s="68"/>
      <c r="Z230" s="68"/>
    </row>
    <row r="231" spans="1:53" x14ac:dyDescent="0.2">
      <c r="A231" s="325"/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38"/>
      <c r="N231" s="335" t="s">
        <v>43</v>
      </c>
      <c r="O231" s="336"/>
      <c r="P231" s="336"/>
      <c r="Q231" s="336"/>
      <c r="R231" s="336"/>
      <c r="S231" s="336"/>
      <c r="T231" s="337"/>
      <c r="U231" s="43" t="s">
        <v>0</v>
      </c>
      <c r="V231" s="44">
        <f>IFERROR(SUM(V227:V229),"0")</f>
        <v>0</v>
      </c>
      <c r="W231" s="44">
        <f>IFERROR(SUM(W227:W229),"0")</f>
        <v>0</v>
      </c>
      <c r="X231" s="43"/>
      <c r="Y231" s="68"/>
      <c r="Z231" s="68"/>
    </row>
    <row r="232" spans="1:53" ht="14.25" customHeight="1" x14ac:dyDescent="0.25">
      <c r="A232" s="328" t="s">
        <v>81</v>
      </c>
      <c r="B232" s="328"/>
      <c r="C232" s="328"/>
      <c r="D232" s="328"/>
      <c r="E232" s="328"/>
      <c r="F232" s="328"/>
      <c r="G232" s="328"/>
      <c r="H232" s="328"/>
      <c r="I232" s="328"/>
      <c r="J232" s="328"/>
      <c r="K232" s="328"/>
      <c r="L232" s="328"/>
      <c r="M232" s="328"/>
      <c r="N232" s="328"/>
      <c r="O232" s="328"/>
      <c r="P232" s="328"/>
      <c r="Q232" s="328"/>
      <c r="R232" s="328"/>
      <c r="S232" s="328"/>
      <c r="T232" s="328"/>
      <c r="U232" s="328"/>
      <c r="V232" s="328"/>
      <c r="W232" s="328"/>
      <c r="X232" s="328"/>
      <c r="Y232" s="67"/>
      <c r="Z232" s="67"/>
    </row>
    <row r="233" spans="1:53" ht="16.5" customHeight="1" x14ac:dyDescent="0.25">
      <c r="A233" s="64" t="s">
        <v>390</v>
      </c>
      <c r="B233" s="64" t="s">
        <v>391</v>
      </c>
      <c r="C233" s="37">
        <v>4301051100</v>
      </c>
      <c r="D233" s="329">
        <v>4607091387766</v>
      </c>
      <c r="E233" s="329"/>
      <c r="F233" s="63">
        <v>1.3</v>
      </c>
      <c r="G233" s="38">
        <v>6</v>
      </c>
      <c r="H233" s="63">
        <v>7.8</v>
      </c>
      <c r="I233" s="63">
        <v>8.3580000000000005</v>
      </c>
      <c r="J233" s="38">
        <v>56</v>
      </c>
      <c r="K233" s="38" t="s">
        <v>115</v>
      </c>
      <c r="L233" s="39" t="s">
        <v>144</v>
      </c>
      <c r="M233" s="38">
        <v>40</v>
      </c>
      <c r="N233" s="4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31"/>
      <c r="P233" s="331"/>
      <c r="Q233" s="331"/>
      <c r="R233" s="332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ref="W233:W241" si="13">IFERROR(IF(V233="",0,CEILING((V233/$H233),1)*$H233),"")</f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1" t="s">
        <v>66</v>
      </c>
    </row>
    <row r="234" spans="1:53" ht="27" customHeight="1" x14ac:dyDescent="0.25">
      <c r="A234" s="64" t="s">
        <v>392</v>
      </c>
      <c r="B234" s="64" t="s">
        <v>393</v>
      </c>
      <c r="C234" s="37">
        <v>4301051116</v>
      </c>
      <c r="D234" s="329">
        <v>4607091387957</v>
      </c>
      <c r="E234" s="329"/>
      <c r="F234" s="63">
        <v>1.3</v>
      </c>
      <c r="G234" s="38">
        <v>6</v>
      </c>
      <c r="H234" s="63">
        <v>7.8</v>
      </c>
      <c r="I234" s="63">
        <v>8.3640000000000008</v>
      </c>
      <c r="J234" s="38">
        <v>56</v>
      </c>
      <c r="K234" s="38" t="s">
        <v>115</v>
      </c>
      <c r="L234" s="39" t="s">
        <v>79</v>
      </c>
      <c r="M234" s="38">
        <v>40</v>
      </c>
      <c r="N234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31"/>
      <c r="P234" s="331"/>
      <c r="Q234" s="331"/>
      <c r="R234" s="332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customHeight="1" x14ac:dyDescent="0.25">
      <c r="A235" s="64" t="s">
        <v>394</v>
      </c>
      <c r="B235" s="64" t="s">
        <v>395</v>
      </c>
      <c r="C235" s="37">
        <v>4301051115</v>
      </c>
      <c r="D235" s="329">
        <v>4607091387964</v>
      </c>
      <c r="E235" s="329"/>
      <c r="F235" s="63">
        <v>1.35</v>
      </c>
      <c r="G235" s="38">
        <v>6</v>
      </c>
      <c r="H235" s="63">
        <v>8.1</v>
      </c>
      <c r="I235" s="63">
        <v>8.6460000000000008</v>
      </c>
      <c r="J235" s="38">
        <v>56</v>
      </c>
      <c r="K235" s="38" t="s">
        <v>115</v>
      </c>
      <c r="L235" s="39" t="s">
        <v>79</v>
      </c>
      <c r="M235" s="38">
        <v>40</v>
      </c>
      <c r="N235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31"/>
      <c r="P235" s="331"/>
      <c r="Q235" s="331"/>
      <c r="R235" s="332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25">
      <c r="A236" s="64" t="s">
        <v>396</v>
      </c>
      <c r="B236" s="64" t="s">
        <v>397</v>
      </c>
      <c r="C236" s="37">
        <v>4301051461</v>
      </c>
      <c r="D236" s="329">
        <v>4680115883604</v>
      </c>
      <c r="E236" s="329"/>
      <c r="F236" s="63">
        <v>0.35</v>
      </c>
      <c r="G236" s="38">
        <v>6</v>
      </c>
      <c r="H236" s="63">
        <v>2.1</v>
      </c>
      <c r="I236" s="63">
        <v>2.3719999999999999</v>
      </c>
      <c r="J236" s="38">
        <v>156</v>
      </c>
      <c r="K236" s="38" t="s">
        <v>80</v>
      </c>
      <c r="L236" s="39" t="s">
        <v>144</v>
      </c>
      <c r="M236" s="38">
        <v>45</v>
      </c>
      <c r="N236" s="452" t="s">
        <v>398</v>
      </c>
      <c r="O236" s="331"/>
      <c r="P236" s="331"/>
      <c r="Q236" s="331"/>
      <c r="R236" s="332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IFERROR(IF(W236=0,"",ROUNDUP(W236/H236,0)*0.00753),"")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399</v>
      </c>
      <c r="B237" s="64" t="s">
        <v>400</v>
      </c>
      <c r="C237" s="37">
        <v>4301051485</v>
      </c>
      <c r="D237" s="329">
        <v>4680115883567</v>
      </c>
      <c r="E237" s="329"/>
      <c r="F237" s="63">
        <v>0.35</v>
      </c>
      <c r="G237" s="38">
        <v>6</v>
      </c>
      <c r="H237" s="63">
        <v>2.1</v>
      </c>
      <c r="I237" s="63">
        <v>2.36</v>
      </c>
      <c r="J237" s="38">
        <v>156</v>
      </c>
      <c r="K237" s="38" t="s">
        <v>80</v>
      </c>
      <c r="L237" s="39" t="s">
        <v>79</v>
      </c>
      <c r="M237" s="38">
        <v>40</v>
      </c>
      <c r="N237" s="453" t="s">
        <v>401</v>
      </c>
      <c r="O237" s="331"/>
      <c r="P237" s="331"/>
      <c r="Q237" s="331"/>
      <c r="R237" s="332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402</v>
      </c>
      <c r="B238" s="64" t="s">
        <v>403</v>
      </c>
      <c r="C238" s="37">
        <v>4301051134</v>
      </c>
      <c r="D238" s="329">
        <v>4607091381672</v>
      </c>
      <c r="E238" s="329"/>
      <c r="F238" s="63">
        <v>0.6</v>
      </c>
      <c r="G238" s="38">
        <v>6</v>
      </c>
      <c r="H238" s="63">
        <v>3.6</v>
      </c>
      <c r="I238" s="63">
        <v>3.8759999999999999</v>
      </c>
      <c r="J238" s="38">
        <v>120</v>
      </c>
      <c r="K238" s="38" t="s">
        <v>80</v>
      </c>
      <c r="L238" s="39" t="s">
        <v>79</v>
      </c>
      <c r="M238" s="38">
        <v>40</v>
      </c>
      <c r="N238" s="4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31"/>
      <c r="P238" s="331"/>
      <c r="Q238" s="331"/>
      <c r="R238" s="332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>IFERROR(IF(W238=0,"",ROUNDUP(W238/H238,0)*0.00937),"")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404</v>
      </c>
      <c r="B239" s="64" t="s">
        <v>405</v>
      </c>
      <c r="C239" s="37">
        <v>4301051130</v>
      </c>
      <c r="D239" s="329">
        <v>4607091387537</v>
      </c>
      <c r="E239" s="329"/>
      <c r="F239" s="63">
        <v>0.45</v>
      </c>
      <c r="G239" s="38">
        <v>6</v>
      </c>
      <c r="H239" s="63">
        <v>2.7</v>
      </c>
      <c r="I239" s="63">
        <v>2.99</v>
      </c>
      <c r="J239" s="38">
        <v>156</v>
      </c>
      <c r="K239" s="38" t="s">
        <v>80</v>
      </c>
      <c r="L239" s="39" t="s">
        <v>79</v>
      </c>
      <c r="M239" s="38">
        <v>40</v>
      </c>
      <c r="N239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31"/>
      <c r="P239" s="331"/>
      <c r="Q239" s="331"/>
      <c r="R239" s="332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406</v>
      </c>
      <c r="B240" s="64" t="s">
        <v>407</v>
      </c>
      <c r="C240" s="37">
        <v>4301051132</v>
      </c>
      <c r="D240" s="329">
        <v>4607091387513</v>
      </c>
      <c r="E240" s="329"/>
      <c r="F240" s="63">
        <v>0.45</v>
      </c>
      <c r="G240" s="38">
        <v>6</v>
      </c>
      <c r="H240" s="63">
        <v>2.7</v>
      </c>
      <c r="I240" s="63">
        <v>2.9780000000000002</v>
      </c>
      <c r="J240" s="38">
        <v>156</v>
      </c>
      <c r="K240" s="38" t="s">
        <v>80</v>
      </c>
      <c r="L240" s="39" t="s">
        <v>79</v>
      </c>
      <c r="M240" s="38">
        <v>40</v>
      </c>
      <c r="N240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31"/>
      <c r="P240" s="331"/>
      <c r="Q240" s="331"/>
      <c r="R240" s="332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408</v>
      </c>
      <c r="B241" s="64" t="s">
        <v>409</v>
      </c>
      <c r="C241" s="37">
        <v>4301051277</v>
      </c>
      <c r="D241" s="329">
        <v>4680115880511</v>
      </c>
      <c r="E241" s="329"/>
      <c r="F241" s="63">
        <v>0.33</v>
      </c>
      <c r="G241" s="38">
        <v>6</v>
      </c>
      <c r="H241" s="63">
        <v>1.98</v>
      </c>
      <c r="I241" s="63">
        <v>2.1800000000000002</v>
      </c>
      <c r="J241" s="38">
        <v>156</v>
      </c>
      <c r="K241" s="38" t="s">
        <v>80</v>
      </c>
      <c r="L241" s="39" t="s">
        <v>144</v>
      </c>
      <c r="M241" s="38">
        <v>40</v>
      </c>
      <c r="N241" s="4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31"/>
      <c r="P241" s="331"/>
      <c r="Q241" s="331"/>
      <c r="R241" s="332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x14ac:dyDescent="0.2">
      <c r="A242" s="325"/>
      <c r="B242" s="325"/>
      <c r="C242" s="325"/>
      <c r="D242" s="325"/>
      <c r="E242" s="325"/>
      <c r="F242" s="325"/>
      <c r="G242" s="325"/>
      <c r="H242" s="325"/>
      <c r="I242" s="325"/>
      <c r="J242" s="325"/>
      <c r="K242" s="325"/>
      <c r="L242" s="325"/>
      <c r="M242" s="338"/>
      <c r="N242" s="335" t="s">
        <v>43</v>
      </c>
      <c r="O242" s="336"/>
      <c r="P242" s="336"/>
      <c r="Q242" s="336"/>
      <c r="R242" s="336"/>
      <c r="S242" s="336"/>
      <c r="T242" s="337"/>
      <c r="U242" s="43" t="s">
        <v>42</v>
      </c>
      <c r="V242" s="44">
        <f>IFERROR(V233/H233,"0")+IFERROR(V234/H234,"0")+IFERROR(V235/H235,"0")+IFERROR(V236/H236,"0")+IFERROR(V237/H237,"0")+IFERROR(V238/H238,"0")+IFERROR(V239/H239,"0")+IFERROR(V240/H240,"0")+IFERROR(V241/H241,"0")</f>
        <v>0</v>
      </c>
      <c r="W242" s="44">
        <f>IFERROR(W233/H233,"0")+IFERROR(W234/H234,"0")+IFERROR(W235/H235,"0")+IFERROR(W236/H236,"0")+IFERROR(W237/H237,"0")+IFERROR(W238/H238,"0")+IFERROR(W239/H239,"0")+IFERROR(W240/H240,"0")+IFERROR(W241/H241,"0")</f>
        <v>0</v>
      </c>
      <c r="X242" s="4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68"/>
      <c r="Z242" s="68"/>
    </row>
    <row r="243" spans="1:53" x14ac:dyDescent="0.2">
      <c r="A243" s="325"/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38"/>
      <c r="N243" s="335" t="s">
        <v>43</v>
      </c>
      <c r="O243" s="336"/>
      <c r="P243" s="336"/>
      <c r="Q243" s="336"/>
      <c r="R243" s="336"/>
      <c r="S243" s="336"/>
      <c r="T243" s="337"/>
      <c r="U243" s="43" t="s">
        <v>0</v>
      </c>
      <c r="V243" s="44">
        <f>IFERROR(SUM(V233:V241),"0")</f>
        <v>0</v>
      </c>
      <c r="W243" s="44">
        <f>IFERROR(SUM(W233:W241),"0")</f>
        <v>0</v>
      </c>
      <c r="X243" s="43"/>
      <c r="Y243" s="68"/>
      <c r="Z243" s="68"/>
    </row>
    <row r="244" spans="1:53" ht="14.25" customHeight="1" x14ac:dyDescent="0.25">
      <c r="A244" s="328" t="s">
        <v>233</v>
      </c>
      <c r="B244" s="328"/>
      <c r="C244" s="328"/>
      <c r="D244" s="328"/>
      <c r="E244" s="328"/>
      <c r="F244" s="328"/>
      <c r="G244" s="328"/>
      <c r="H244" s="328"/>
      <c r="I244" s="328"/>
      <c r="J244" s="328"/>
      <c r="K244" s="328"/>
      <c r="L244" s="328"/>
      <c r="M244" s="328"/>
      <c r="N244" s="328"/>
      <c r="O244" s="328"/>
      <c r="P244" s="328"/>
      <c r="Q244" s="328"/>
      <c r="R244" s="328"/>
      <c r="S244" s="328"/>
      <c r="T244" s="328"/>
      <c r="U244" s="328"/>
      <c r="V244" s="328"/>
      <c r="W244" s="328"/>
      <c r="X244" s="328"/>
      <c r="Y244" s="67"/>
      <c r="Z244" s="67"/>
    </row>
    <row r="245" spans="1:53" ht="16.5" customHeight="1" x14ac:dyDescent="0.25">
      <c r="A245" s="64" t="s">
        <v>410</v>
      </c>
      <c r="B245" s="64" t="s">
        <v>411</v>
      </c>
      <c r="C245" s="37">
        <v>4301060326</v>
      </c>
      <c r="D245" s="329">
        <v>4607091380880</v>
      </c>
      <c r="E245" s="329"/>
      <c r="F245" s="63">
        <v>1.4</v>
      </c>
      <c r="G245" s="38">
        <v>6</v>
      </c>
      <c r="H245" s="63">
        <v>8.4</v>
      </c>
      <c r="I245" s="63">
        <v>8.9640000000000004</v>
      </c>
      <c r="J245" s="38">
        <v>56</v>
      </c>
      <c r="K245" s="38" t="s">
        <v>115</v>
      </c>
      <c r="L245" s="39" t="s">
        <v>79</v>
      </c>
      <c r="M245" s="38">
        <v>30</v>
      </c>
      <c r="N245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31"/>
      <c r="P245" s="331"/>
      <c r="Q245" s="331"/>
      <c r="R245" s="332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IFERROR(IF(W245=0,"",ROUNDUP(W245/H245,0)*0.02175),"")</f>
        <v/>
      </c>
      <c r="Y245" s="69" t="s">
        <v>48</v>
      </c>
      <c r="Z245" s="70" t="s">
        <v>48</v>
      </c>
      <c r="AD245" s="71"/>
      <c r="BA245" s="210" t="s">
        <v>66</v>
      </c>
    </row>
    <row r="246" spans="1:53" ht="27" customHeight="1" x14ac:dyDescent="0.25">
      <c r="A246" s="64" t="s">
        <v>412</v>
      </c>
      <c r="B246" s="64" t="s">
        <v>413</v>
      </c>
      <c r="C246" s="37">
        <v>4301060308</v>
      </c>
      <c r="D246" s="329">
        <v>4607091384482</v>
      </c>
      <c r="E246" s="329"/>
      <c r="F246" s="63">
        <v>1.3</v>
      </c>
      <c r="G246" s="38">
        <v>6</v>
      </c>
      <c r="H246" s="63">
        <v>7.8</v>
      </c>
      <c r="I246" s="63">
        <v>8.3640000000000008</v>
      </c>
      <c r="J246" s="38">
        <v>56</v>
      </c>
      <c r="K246" s="38" t="s">
        <v>115</v>
      </c>
      <c r="L246" s="39" t="s">
        <v>79</v>
      </c>
      <c r="M246" s="38">
        <v>30</v>
      </c>
      <c r="N246" s="4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31"/>
      <c r="P246" s="331"/>
      <c r="Q246" s="331"/>
      <c r="R246" s="332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IFERROR(IF(W246=0,"",ROUNDUP(W246/H246,0)*0.02175),"")</f>
        <v/>
      </c>
      <c r="Y246" s="69" t="s">
        <v>48</v>
      </c>
      <c r="Z246" s="70" t="s">
        <v>48</v>
      </c>
      <c r="AD246" s="71"/>
      <c r="BA246" s="211" t="s">
        <v>66</v>
      </c>
    </row>
    <row r="247" spans="1:53" ht="16.5" customHeight="1" x14ac:dyDescent="0.25">
      <c r="A247" s="64" t="s">
        <v>414</v>
      </c>
      <c r="B247" s="64" t="s">
        <v>415</v>
      </c>
      <c r="C247" s="37">
        <v>4301060325</v>
      </c>
      <c r="D247" s="329">
        <v>4607091380897</v>
      </c>
      <c r="E247" s="329"/>
      <c r="F247" s="63">
        <v>1.4</v>
      </c>
      <c r="G247" s="38">
        <v>6</v>
      </c>
      <c r="H247" s="63">
        <v>8.4</v>
      </c>
      <c r="I247" s="63">
        <v>8.9640000000000004</v>
      </c>
      <c r="J247" s="38">
        <v>56</v>
      </c>
      <c r="K247" s="38" t="s">
        <v>115</v>
      </c>
      <c r="L247" s="39" t="s">
        <v>79</v>
      </c>
      <c r="M247" s="38">
        <v>30</v>
      </c>
      <c r="N247" s="4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31"/>
      <c r="P247" s="331"/>
      <c r="Q247" s="331"/>
      <c r="R247" s="332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2" t="s">
        <v>66</v>
      </c>
    </row>
    <row r="248" spans="1:53" x14ac:dyDescent="0.2">
      <c r="A248" s="325"/>
      <c r="B248" s="325"/>
      <c r="C248" s="325"/>
      <c r="D248" s="325"/>
      <c r="E248" s="325"/>
      <c r="F248" s="325"/>
      <c r="G248" s="325"/>
      <c r="H248" s="325"/>
      <c r="I248" s="325"/>
      <c r="J248" s="325"/>
      <c r="K248" s="325"/>
      <c r="L248" s="325"/>
      <c r="M248" s="338"/>
      <c r="N248" s="335" t="s">
        <v>43</v>
      </c>
      <c r="O248" s="336"/>
      <c r="P248" s="336"/>
      <c r="Q248" s="336"/>
      <c r="R248" s="336"/>
      <c r="S248" s="336"/>
      <c r="T248" s="337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x14ac:dyDescent="0.2">
      <c r="A249" s="325"/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38"/>
      <c r="N249" s="335" t="s">
        <v>43</v>
      </c>
      <c r="O249" s="336"/>
      <c r="P249" s="336"/>
      <c r="Q249" s="336"/>
      <c r="R249" s="336"/>
      <c r="S249" s="336"/>
      <c r="T249" s="337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4.25" customHeight="1" x14ac:dyDescent="0.25">
      <c r="A250" s="328" t="s">
        <v>97</v>
      </c>
      <c r="B250" s="328"/>
      <c r="C250" s="328"/>
      <c r="D250" s="328"/>
      <c r="E250" s="328"/>
      <c r="F250" s="328"/>
      <c r="G250" s="328"/>
      <c r="H250" s="328"/>
      <c r="I250" s="328"/>
      <c r="J250" s="328"/>
      <c r="K250" s="328"/>
      <c r="L250" s="328"/>
      <c r="M250" s="328"/>
      <c r="N250" s="328"/>
      <c r="O250" s="328"/>
      <c r="P250" s="328"/>
      <c r="Q250" s="328"/>
      <c r="R250" s="328"/>
      <c r="S250" s="328"/>
      <c r="T250" s="328"/>
      <c r="U250" s="328"/>
      <c r="V250" s="328"/>
      <c r="W250" s="328"/>
      <c r="X250" s="328"/>
      <c r="Y250" s="67"/>
      <c r="Z250" s="67"/>
    </row>
    <row r="251" spans="1:53" ht="16.5" customHeight="1" x14ac:dyDescent="0.25">
      <c r="A251" s="64" t="s">
        <v>416</v>
      </c>
      <c r="B251" s="64" t="s">
        <v>417</v>
      </c>
      <c r="C251" s="37">
        <v>4301030232</v>
      </c>
      <c r="D251" s="329">
        <v>4607091388374</v>
      </c>
      <c r="E251" s="329"/>
      <c r="F251" s="63">
        <v>0.38</v>
      </c>
      <c r="G251" s="38">
        <v>8</v>
      </c>
      <c r="H251" s="63">
        <v>3.04</v>
      </c>
      <c r="I251" s="63">
        <v>3.28</v>
      </c>
      <c r="J251" s="38">
        <v>156</v>
      </c>
      <c r="K251" s="38" t="s">
        <v>80</v>
      </c>
      <c r="L251" s="39" t="s">
        <v>101</v>
      </c>
      <c r="M251" s="38">
        <v>180</v>
      </c>
      <c r="N251" s="441" t="s">
        <v>418</v>
      </c>
      <c r="O251" s="331"/>
      <c r="P251" s="331"/>
      <c r="Q251" s="331"/>
      <c r="R251" s="332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3" t="s">
        <v>66</v>
      </c>
    </row>
    <row r="252" spans="1:53" ht="27" customHeight="1" x14ac:dyDescent="0.25">
      <c r="A252" s="64" t="s">
        <v>419</v>
      </c>
      <c r="B252" s="64" t="s">
        <v>420</v>
      </c>
      <c r="C252" s="37">
        <v>4301030235</v>
      </c>
      <c r="D252" s="329">
        <v>4607091388381</v>
      </c>
      <c r="E252" s="329"/>
      <c r="F252" s="63">
        <v>0.38</v>
      </c>
      <c r="G252" s="38">
        <v>8</v>
      </c>
      <c r="H252" s="63">
        <v>3.04</v>
      </c>
      <c r="I252" s="63">
        <v>3.32</v>
      </c>
      <c r="J252" s="38">
        <v>156</v>
      </c>
      <c r="K252" s="38" t="s">
        <v>80</v>
      </c>
      <c r="L252" s="39" t="s">
        <v>101</v>
      </c>
      <c r="M252" s="38">
        <v>180</v>
      </c>
      <c r="N252" s="442" t="s">
        <v>421</v>
      </c>
      <c r="O252" s="331"/>
      <c r="P252" s="331"/>
      <c r="Q252" s="331"/>
      <c r="R252" s="332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4" t="s">
        <v>66</v>
      </c>
    </row>
    <row r="253" spans="1:53" ht="27" customHeight="1" x14ac:dyDescent="0.25">
      <c r="A253" s="64" t="s">
        <v>422</v>
      </c>
      <c r="B253" s="64" t="s">
        <v>423</v>
      </c>
      <c r="C253" s="37">
        <v>4301030233</v>
      </c>
      <c r="D253" s="329">
        <v>4607091388404</v>
      </c>
      <c r="E253" s="329"/>
      <c r="F253" s="63">
        <v>0.17</v>
      </c>
      <c r="G253" s="38">
        <v>15</v>
      </c>
      <c r="H253" s="63">
        <v>2.5499999999999998</v>
      </c>
      <c r="I253" s="63">
        <v>2.9</v>
      </c>
      <c r="J253" s="38">
        <v>156</v>
      </c>
      <c r="K253" s="38" t="s">
        <v>80</v>
      </c>
      <c r="L253" s="39" t="s">
        <v>101</v>
      </c>
      <c r="M253" s="38">
        <v>180</v>
      </c>
      <c r="N253" s="4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31"/>
      <c r="P253" s="331"/>
      <c r="Q253" s="331"/>
      <c r="R253" s="332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5" t="s">
        <v>66</v>
      </c>
    </row>
    <row r="254" spans="1:53" x14ac:dyDescent="0.2">
      <c r="A254" s="325"/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38"/>
      <c r="N254" s="335" t="s">
        <v>43</v>
      </c>
      <c r="O254" s="336"/>
      <c r="P254" s="336"/>
      <c r="Q254" s="336"/>
      <c r="R254" s="336"/>
      <c r="S254" s="336"/>
      <c r="T254" s="337"/>
      <c r="U254" s="43" t="s">
        <v>42</v>
      </c>
      <c r="V254" s="44">
        <f>IFERROR(V251/H251,"0")+IFERROR(V252/H252,"0")+IFERROR(V253/H253,"0")</f>
        <v>0</v>
      </c>
      <c r="W254" s="44">
        <f>IFERROR(W251/H251,"0")+IFERROR(W252/H252,"0")+IFERROR(W253/H253,"0")</f>
        <v>0</v>
      </c>
      <c r="X254" s="44">
        <f>IFERROR(IF(X251="",0,X251),"0")+IFERROR(IF(X252="",0,X252),"0")+IFERROR(IF(X253="",0,X253),"0")</f>
        <v>0</v>
      </c>
      <c r="Y254" s="68"/>
      <c r="Z254" s="68"/>
    </row>
    <row r="255" spans="1:53" x14ac:dyDescent="0.2">
      <c r="A255" s="32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38"/>
      <c r="N255" s="335" t="s">
        <v>43</v>
      </c>
      <c r="O255" s="336"/>
      <c r="P255" s="336"/>
      <c r="Q255" s="336"/>
      <c r="R255" s="336"/>
      <c r="S255" s="336"/>
      <c r="T255" s="337"/>
      <c r="U255" s="43" t="s">
        <v>0</v>
      </c>
      <c r="V255" s="44">
        <f>IFERROR(SUM(V251:V253),"0")</f>
        <v>0</v>
      </c>
      <c r="W255" s="44">
        <f>IFERROR(SUM(W251:W253),"0")</f>
        <v>0</v>
      </c>
      <c r="X255" s="43"/>
      <c r="Y255" s="68"/>
      <c r="Z255" s="68"/>
    </row>
    <row r="256" spans="1:53" ht="14.25" customHeight="1" x14ac:dyDescent="0.25">
      <c r="A256" s="328" t="s">
        <v>424</v>
      </c>
      <c r="B256" s="328"/>
      <c r="C256" s="328"/>
      <c r="D256" s="328"/>
      <c r="E256" s="328"/>
      <c r="F256" s="328"/>
      <c r="G256" s="328"/>
      <c r="H256" s="328"/>
      <c r="I256" s="328"/>
      <c r="J256" s="328"/>
      <c r="K256" s="328"/>
      <c r="L256" s="328"/>
      <c r="M256" s="328"/>
      <c r="N256" s="328"/>
      <c r="O256" s="328"/>
      <c r="P256" s="328"/>
      <c r="Q256" s="328"/>
      <c r="R256" s="328"/>
      <c r="S256" s="328"/>
      <c r="T256" s="328"/>
      <c r="U256" s="328"/>
      <c r="V256" s="328"/>
      <c r="W256" s="328"/>
      <c r="X256" s="328"/>
      <c r="Y256" s="67"/>
      <c r="Z256" s="67"/>
    </row>
    <row r="257" spans="1:53" ht="16.5" customHeight="1" x14ac:dyDescent="0.25">
      <c r="A257" s="64" t="s">
        <v>425</v>
      </c>
      <c r="B257" s="64" t="s">
        <v>426</v>
      </c>
      <c r="C257" s="37">
        <v>4301180007</v>
      </c>
      <c r="D257" s="329">
        <v>4680115881808</v>
      </c>
      <c r="E257" s="329"/>
      <c r="F257" s="63">
        <v>0.1</v>
      </c>
      <c r="G257" s="38">
        <v>20</v>
      </c>
      <c r="H257" s="63">
        <v>2</v>
      </c>
      <c r="I257" s="63">
        <v>2.2400000000000002</v>
      </c>
      <c r="J257" s="38">
        <v>238</v>
      </c>
      <c r="K257" s="38" t="s">
        <v>428</v>
      </c>
      <c r="L257" s="39" t="s">
        <v>427</v>
      </c>
      <c r="M257" s="38">
        <v>730</v>
      </c>
      <c r="N257" s="4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31"/>
      <c r="P257" s="331"/>
      <c r="Q257" s="331"/>
      <c r="R257" s="332"/>
      <c r="S257" s="40" t="s">
        <v>48</v>
      </c>
      <c r="T257" s="40" t="s">
        <v>48</v>
      </c>
      <c r="U257" s="41" t="s">
        <v>0</v>
      </c>
      <c r="V257" s="59">
        <v>0</v>
      </c>
      <c r="W257" s="56">
        <f>IFERROR(IF(V257="",0,CEILING((V257/$H257),1)*$H257),"")</f>
        <v>0</v>
      </c>
      <c r="X257" s="42" t="str">
        <f>IFERROR(IF(W257=0,"",ROUNDUP(W257/H257,0)*0.00474),"")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429</v>
      </c>
      <c r="B258" s="64" t="s">
        <v>430</v>
      </c>
      <c r="C258" s="37">
        <v>4301180006</v>
      </c>
      <c r="D258" s="329">
        <v>4680115881822</v>
      </c>
      <c r="E258" s="329"/>
      <c r="F258" s="63">
        <v>0.1</v>
      </c>
      <c r="G258" s="38">
        <v>20</v>
      </c>
      <c r="H258" s="63">
        <v>2</v>
      </c>
      <c r="I258" s="63">
        <v>2.2400000000000002</v>
      </c>
      <c r="J258" s="38">
        <v>238</v>
      </c>
      <c r="K258" s="38" t="s">
        <v>428</v>
      </c>
      <c r="L258" s="39" t="s">
        <v>427</v>
      </c>
      <c r="M258" s="38">
        <v>730</v>
      </c>
      <c r="N258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31"/>
      <c r="P258" s="331"/>
      <c r="Q258" s="331"/>
      <c r="R258" s="332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IFERROR(IF(W258=0,"",ROUNDUP(W258/H258,0)*0.00474),"")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431</v>
      </c>
      <c r="B259" s="64" t="s">
        <v>432</v>
      </c>
      <c r="C259" s="37">
        <v>4301180001</v>
      </c>
      <c r="D259" s="329">
        <v>4680115880016</v>
      </c>
      <c r="E259" s="329"/>
      <c r="F259" s="63">
        <v>0.1</v>
      </c>
      <c r="G259" s="38">
        <v>20</v>
      </c>
      <c r="H259" s="63">
        <v>2</v>
      </c>
      <c r="I259" s="63">
        <v>2.2400000000000002</v>
      </c>
      <c r="J259" s="38">
        <v>238</v>
      </c>
      <c r="K259" s="38" t="s">
        <v>428</v>
      </c>
      <c r="L259" s="39" t="s">
        <v>427</v>
      </c>
      <c r="M259" s="38">
        <v>730</v>
      </c>
      <c r="N259" s="4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31"/>
      <c r="P259" s="331"/>
      <c r="Q259" s="331"/>
      <c r="R259" s="332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IFERROR(IF(W259=0,"",ROUNDUP(W259/H259,0)*0.00474),"")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x14ac:dyDescent="0.2">
      <c r="A260" s="325"/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38"/>
      <c r="N260" s="335" t="s">
        <v>43</v>
      </c>
      <c r="O260" s="336"/>
      <c r="P260" s="336"/>
      <c r="Q260" s="336"/>
      <c r="R260" s="336"/>
      <c r="S260" s="336"/>
      <c r="T260" s="337"/>
      <c r="U260" s="43" t="s">
        <v>42</v>
      </c>
      <c r="V260" s="44">
        <f>IFERROR(V257/H257,"0")+IFERROR(V258/H258,"0")+IFERROR(V259/H259,"0")</f>
        <v>0</v>
      </c>
      <c r="W260" s="44">
        <f>IFERROR(W257/H257,"0")+IFERROR(W258/H258,"0")+IFERROR(W259/H259,"0")</f>
        <v>0</v>
      </c>
      <c r="X260" s="44">
        <f>IFERROR(IF(X257="",0,X257),"0")+IFERROR(IF(X258="",0,X258),"0")+IFERROR(IF(X259="",0,X259),"0")</f>
        <v>0</v>
      </c>
      <c r="Y260" s="68"/>
      <c r="Z260" s="68"/>
    </row>
    <row r="261" spans="1:53" x14ac:dyDescent="0.2">
      <c r="A261" s="325"/>
      <c r="B261" s="325"/>
      <c r="C261" s="325"/>
      <c r="D261" s="325"/>
      <c r="E261" s="325"/>
      <c r="F261" s="325"/>
      <c r="G261" s="325"/>
      <c r="H261" s="325"/>
      <c r="I261" s="325"/>
      <c r="J261" s="325"/>
      <c r="K261" s="325"/>
      <c r="L261" s="325"/>
      <c r="M261" s="338"/>
      <c r="N261" s="335" t="s">
        <v>43</v>
      </c>
      <c r="O261" s="336"/>
      <c r="P261" s="336"/>
      <c r="Q261" s="336"/>
      <c r="R261" s="336"/>
      <c r="S261" s="336"/>
      <c r="T261" s="337"/>
      <c r="U261" s="43" t="s">
        <v>0</v>
      </c>
      <c r="V261" s="44">
        <f>IFERROR(SUM(V257:V259),"0")</f>
        <v>0</v>
      </c>
      <c r="W261" s="44">
        <f>IFERROR(SUM(W257:W259),"0")</f>
        <v>0</v>
      </c>
      <c r="X261" s="43"/>
      <c r="Y261" s="68"/>
      <c r="Z261" s="68"/>
    </row>
    <row r="262" spans="1:53" ht="16.5" customHeight="1" x14ac:dyDescent="0.25">
      <c r="A262" s="346" t="s">
        <v>433</v>
      </c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46"/>
      <c r="P262" s="346"/>
      <c r="Q262" s="346"/>
      <c r="R262" s="346"/>
      <c r="S262" s="346"/>
      <c r="T262" s="346"/>
      <c r="U262" s="346"/>
      <c r="V262" s="346"/>
      <c r="W262" s="346"/>
      <c r="X262" s="346"/>
      <c r="Y262" s="66"/>
      <c r="Z262" s="66"/>
    </row>
    <row r="263" spans="1:53" ht="14.25" customHeight="1" x14ac:dyDescent="0.25">
      <c r="A263" s="328" t="s">
        <v>119</v>
      </c>
      <c r="B263" s="328"/>
      <c r="C263" s="328"/>
      <c r="D263" s="328"/>
      <c r="E263" s="328"/>
      <c r="F263" s="328"/>
      <c r="G263" s="328"/>
      <c r="H263" s="328"/>
      <c r="I263" s="328"/>
      <c r="J263" s="328"/>
      <c r="K263" s="328"/>
      <c r="L263" s="328"/>
      <c r="M263" s="328"/>
      <c r="N263" s="328"/>
      <c r="O263" s="328"/>
      <c r="P263" s="328"/>
      <c r="Q263" s="328"/>
      <c r="R263" s="328"/>
      <c r="S263" s="328"/>
      <c r="T263" s="328"/>
      <c r="U263" s="328"/>
      <c r="V263" s="328"/>
      <c r="W263" s="328"/>
      <c r="X263" s="328"/>
      <c r="Y263" s="67"/>
      <c r="Z263" s="67"/>
    </row>
    <row r="264" spans="1:53" ht="27" customHeight="1" x14ac:dyDescent="0.25">
      <c r="A264" s="64" t="s">
        <v>434</v>
      </c>
      <c r="B264" s="64" t="s">
        <v>435</v>
      </c>
      <c r="C264" s="37">
        <v>4301011315</v>
      </c>
      <c r="D264" s="329">
        <v>4607091387421</v>
      </c>
      <c r="E264" s="329"/>
      <c r="F264" s="63">
        <v>1.35</v>
      </c>
      <c r="G264" s="38">
        <v>8</v>
      </c>
      <c r="H264" s="63">
        <v>10.8</v>
      </c>
      <c r="I264" s="63">
        <v>11.28</v>
      </c>
      <c r="J264" s="38">
        <v>56</v>
      </c>
      <c r="K264" s="38" t="s">
        <v>115</v>
      </c>
      <c r="L264" s="39" t="s">
        <v>114</v>
      </c>
      <c r="M264" s="38">
        <v>55</v>
      </c>
      <c r="N264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31"/>
      <c r="P264" s="331"/>
      <c r="Q264" s="331"/>
      <c r="R264" s="332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ref="W264:W270" si="14">IFERROR(IF(V264="",0,CEILING((V264/$H264),1)*$H264),"")</f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19" t="s">
        <v>66</v>
      </c>
    </row>
    <row r="265" spans="1:53" ht="27" customHeight="1" x14ac:dyDescent="0.25">
      <c r="A265" s="64" t="s">
        <v>434</v>
      </c>
      <c r="B265" s="64" t="s">
        <v>436</v>
      </c>
      <c r="C265" s="37">
        <v>4301011121</v>
      </c>
      <c r="D265" s="329">
        <v>4607091387421</v>
      </c>
      <c r="E265" s="329"/>
      <c r="F265" s="63">
        <v>1.35</v>
      </c>
      <c r="G265" s="38">
        <v>8</v>
      </c>
      <c r="H265" s="63">
        <v>10.8</v>
      </c>
      <c r="I265" s="63">
        <v>11.28</v>
      </c>
      <c r="J265" s="38">
        <v>48</v>
      </c>
      <c r="K265" s="38" t="s">
        <v>115</v>
      </c>
      <c r="L265" s="39" t="s">
        <v>124</v>
      </c>
      <c r="M265" s="38">
        <v>55</v>
      </c>
      <c r="N265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1"/>
      <c r="P265" s="331"/>
      <c r="Q265" s="331"/>
      <c r="R265" s="332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4"/>
        <v>0</v>
      </c>
      <c r="X265" s="42" t="str">
        <f>IFERROR(IF(W265=0,"",ROUNDUP(W265/H265,0)*0.02039),"")</f>
        <v/>
      </c>
      <c r="Y265" s="69" t="s">
        <v>48</v>
      </c>
      <c r="Z265" s="70" t="s">
        <v>48</v>
      </c>
      <c r="AD265" s="71"/>
      <c r="BA265" s="220" t="s">
        <v>66</v>
      </c>
    </row>
    <row r="266" spans="1:53" ht="27" customHeight="1" x14ac:dyDescent="0.25">
      <c r="A266" s="64" t="s">
        <v>437</v>
      </c>
      <c r="B266" s="64" t="s">
        <v>438</v>
      </c>
      <c r="C266" s="37">
        <v>4301011396</v>
      </c>
      <c r="D266" s="329">
        <v>4607091387452</v>
      </c>
      <c r="E266" s="329"/>
      <c r="F266" s="63">
        <v>1.35</v>
      </c>
      <c r="G266" s="38">
        <v>8</v>
      </c>
      <c r="H266" s="63">
        <v>10.8</v>
      </c>
      <c r="I266" s="63">
        <v>11.28</v>
      </c>
      <c r="J266" s="38">
        <v>48</v>
      </c>
      <c r="K266" s="38" t="s">
        <v>115</v>
      </c>
      <c r="L266" s="39" t="s">
        <v>124</v>
      </c>
      <c r="M266" s="38">
        <v>55</v>
      </c>
      <c r="N266" s="4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31"/>
      <c r="P266" s="331"/>
      <c r="Q266" s="331"/>
      <c r="R266" s="332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4"/>
        <v>0</v>
      </c>
      <c r="X266" s="42" t="str">
        <f>IFERROR(IF(W266=0,"",ROUNDUP(W266/H266,0)*0.02039),"")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25">
      <c r="A267" s="64" t="s">
        <v>437</v>
      </c>
      <c r="B267" s="64" t="s">
        <v>439</v>
      </c>
      <c r="C267" s="37">
        <v>4301011619</v>
      </c>
      <c r="D267" s="329">
        <v>4607091387452</v>
      </c>
      <c r="E267" s="329"/>
      <c r="F267" s="63">
        <v>1.45</v>
      </c>
      <c r="G267" s="38">
        <v>8</v>
      </c>
      <c r="H267" s="63">
        <v>11.6</v>
      </c>
      <c r="I267" s="63">
        <v>12.08</v>
      </c>
      <c r="J267" s="38">
        <v>56</v>
      </c>
      <c r="K267" s="38" t="s">
        <v>115</v>
      </c>
      <c r="L267" s="39" t="s">
        <v>114</v>
      </c>
      <c r="M267" s="38">
        <v>55</v>
      </c>
      <c r="N267" s="437" t="s">
        <v>440</v>
      </c>
      <c r="O267" s="331"/>
      <c r="P267" s="331"/>
      <c r="Q267" s="331"/>
      <c r="R267" s="332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4"/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441</v>
      </c>
      <c r="B268" s="64" t="s">
        <v>442</v>
      </c>
      <c r="C268" s="37">
        <v>4301011313</v>
      </c>
      <c r="D268" s="329">
        <v>4607091385984</v>
      </c>
      <c r="E268" s="329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115</v>
      </c>
      <c r="L268" s="39" t="s">
        <v>114</v>
      </c>
      <c r="M268" s="38">
        <v>55</v>
      </c>
      <c r="N268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31"/>
      <c r="P268" s="331"/>
      <c r="Q268" s="331"/>
      <c r="R268" s="332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4"/>
        <v>0</v>
      </c>
      <c r="X268" s="42" t="str">
        <f>IFERROR(IF(W268=0,"",ROUNDUP(W268/H268,0)*0.02175),"")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443</v>
      </c>
      <c r="B269" s="64" t="s">
        <v>444</v>
      </c>
      <c r="C269" s="37">
        <v>4301011316</v>
      </c>
      <c r="D269" s="329">
        <v>4607091387438</v>
      </c>
      <c r="E269" s="329"/>
      <c r="F269" s="63">
        <v>0.5</v>
      </c>
      <c r="G269" s="38">
        <v>10</v>
      </c>
      <c r="H269" s="63">
        <v>5</v>
      </c>
      <c r="I269" s="63">
        <v>5.24</v>
      </c>
      <c r="J269" s="38">
        <v>120</v>
      </c>
      <c r="K269" s="38" t="s">
        <v>80</v>
      </c>
      <c r="L269" s="39" t="s">
        <v>114</v>
      </c>
      <c r="M269" s="38">
        <v>55</v>
      </c>
      <c r="N269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31"/>
      <c r="P269" s="331"/>
      <c r="Q269" s="331"/>
      <c r="R269" s="332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4"/>
        <v>0</v>
      </c>
      <c r="X269" s="42" t="str">
        <f>IFERROR(IF(W269=0,"",ROUNDUP(W269/H269,0)*0.00937),"")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445</v>
      </c>
      <c r="B270" s="64" t="s">
        <v>446</v>
      </c>
      <c r="C270" s="37">
        <v>4301011318</v>
      </c>
      <c r="D270" s="329">
        <v>4607091387469</v>
      </c>
      <c r="E270" s="329"/>
      <c r="F270" s="63">
        <v>0.5</v>
      </c>
      <c r="G270" s="38">
        <v>10</v>
      </c>
      <c r="H270" s="63">
        <v>5</v>
      </c>
      <c r="I270" s="63">
        <v>5.21</v>
      </c>
      <c r="J270" s="38">
        <v>120</v>
      </c>
      <c r="K270" s="38" t="s">
        <v>80</v>
      </c>
      <c r="L270" s="39" t="s">
        <v>79</v>
      </c>
      <c r="M270" s="38">
        <v>55</v>
      </c>
      <c r="N270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31"/>
      <c r="P270" s="331"/>
      <c r="Q270" s="331"/>
      <c r="R270" s="332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4"/>
        <v>0</v>
      </c>
      <c r="X270" s="42" t="str">
        <f>IFERROR(IF(W270=0,"",ROUNDUP(W270/H270,0)*0.00937),"")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x14ac:dyDescent="0.2">
      <c r="A271" s="325"/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38"/>
      <c r="N271" s="335" t="s">
        <v>43</v>
      </c>
      <c r="O271" s="336"/>
      <c r="P271" s="336"/>
      <c r="Q271" s="336"/>
      <c r="R271" s="336"/>
      <c r="S271" s="336"/>
      <c r="T271" s="337"/>
      <c r="U271" s="43" t="s">
        <v>42</v>
      </c>
      <c r="V271" s="44">
        <f>IFERROR(V264/H264,"0")+IFERROR(V265/H265,"0")+IFERROR(V266/H266,"0")+IFERROR(V267/H267,"0")+IFERROR(V268/H268,"0")+IFERROR(V269/H269,"0")+IFERROR(V270/H270,"0")</f>
        <v>0</v>
      </c>
      <c r="W271" s="44">
        <f>IFERROR(W264/H264,"0")+IFERROR(W265/H265,"0")+IFERROR(W266/H266,"0")+IFERROR(W267/H267,"0")+IFERROR(W268/H268,"0")+IFERROR(W269/H269,"0")+IFERROR(W270/H270,"0")</f>
        <v>0</v>
      </c>
      <c r="X271" s="4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68"/>
      <c r="Z271" s="68"/>
    </row>
    <row r="272" spans="1:53" x14ac:dyDescent="0.2">
      <c r="A272" s="325"/>
      <c r="B272" s="325"/>
      <c r="C272" s="325"/>
      <c r="D272" s="325"/>
      <c r="E272" s="325"/>
      <c r="F272" s="325"/>
      <c r="G272" s="325"/>
      <c r="H272" s="325"/>
      <c r="I272" s="325"/>
      <c r="J272" s="325"/>
      <c r="K272" s="325"/>
      <c r="L272" s="325"/>
      <c r="M272" s="338"/>
      <c r="N272" s="335" t="s">
        <v>43</v>
      </c>
      <c r="O272" s="336"/>
      <c r="P272" s="336"/>
      <c r="Q272" s="336"/>
      <c r="R272" s="336"/>
      <c r="S272" s="336"/>
      <c r="T272" s="337"/>
      <c r="U272" s="43" t="s">
        <v>0</v>
      </c>
      <c r="V272" s="44">
        <f>IFERROR(SUM(V264:V270),"0")</f>
        <v>0</v>
      </c>
      <c r="W272" s="44">
        <f>IFERROR(SUM(W264:W270),"0")</f>
        <v>0</v>
      </c>
      <c r="X272" s="43"/>
      <c r="Y272" s="68"/>
      <c r="Z272" s="68"/>
    </row>
    <row r="273" spans="1:53" ht="14.25" customHeight="1" x14ac:dyDescent="0.25">
      <c r="A273" s="328" t="s">
        <v>76</v>
      </c>
      <c r="B273" s="328"/>
      <c r="C273" s="328"/>
      <c r="D273" s="328"/>
      <c r="E273" s="328"/>
      <c r="F273" s="328"/>
      <c r="G273" s="328"/>
      <c r="H273" s="328"/>
      <c r="I273" s="328"/>
      <c r="J273" s="328"/>
      <c r="K273" s="328"/>
      <c r="L273" s="328"/>
      <c r="M273" s="328"/>
      <c r="N273" s="328"/>
      <c r="O273" s="328"/>
      <c r="P273" s="328"/>
      <c r="Q273" s="328"/>
      <c r="R273" s="328"/>
      <c r="S273" s="328"/>
      <c r="T273" s="328"/>
      <c r="U273" s="328"/>
      <c r="V273" s="328"/>
      <c r="W273" s="328"/>
      <c r="X273" s="328"/>
      <c r="Y273" s="67"/>
      <c r="Z273" s="67"/>
    </row>
    <row r="274" spans="1:53" ht="27" customHeight="1" x14ac:dyDescent="0.25">
      <c r="A274" s="64" t="s">
        <v>447</v>
      </c>
      <c r="B274" s="64" t="s">
        <v>448</v>
      </c>
      <c r="C274" s="37">
        <v>4301031154</v>
      </c>
      <c r="D274" s="329">
        <v>4607091387292</v>
      </c>
      <c r="E274" s="329"/>
      <c r="F274" s="63">
        <v>0.73</v>
      </c>
      <c r="G274" s="38">
        <v>6</v>
      </c>
      <c r="H274" s="63">
        <v>4.38</v>
      </c>
      <c r="I274" s="63">
        <v>4.6399999999999997</v>
      </c>
      <c r="J274" s="38">
        <v>156</v>
      </c>
      <c r="K274" s="38" t="s">
        <v>80</v>
      </c>
      <c r="L274" s="39" t="s">
        <v>79</v>
      </c>
      <c r="M274" s="38">
        <v>45</v>
      </c>
      <c r="N274" s="4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31"/>
      <c r="P274" s="331"/>
      <c r="Q274" s="331"/>
      <c r="R274" s="332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6" t="s">
        <v>66</v>
      </c>
    </row>
    <row r="275" spans="1:53" ht="27" customHeight="1" x14ac:dyDescent="0.25">
      <c r="A275" s="64" t="s">
        <v>449</v>
      </c>
      <c r="B275" s="64" t="s">
        <v>450</v>
      </c>
      <c r="C275" s="37">
        <v>4301031155</v>
      </c>
      <c r="D275" s="329">
        <v>4607091387315</v>
      </c>
      <c r="E275" s="329"/>
      <c r="F275" s="63">
        <v>0.7</v>
      </c>
      <c r="G275" s="38">
        <v>4</v>
      </c>
      <c r="H275" s="63">
        <v>2.8</v>
      </c>
      <c r="I275" s="63">
        <v>3.048</v>
      </c>
      <c r="J275" s="38">
        <v>156</v>
      </c>
      <c r="K275" s="38" t="s">
        <v>80</v>
      </c>
      <c r="L275" s="39" t="s">
        <v>79</v>
      </c>
      <c r="M275" s="38">
        <v>45</v>
      </c>
      <c r="N275" s="4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31"/>
      <c r="P275" s="331"/>
      <c r="Q275" s="331"/>
      <c r="R275" s="332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27" t="s">
        <v>66</v>
      </c>
    </row>
    <row r="276" spans="1:53" x14ac:dyDescent="0.2">
      <c r="A276" s="325"/>
      <c r="B276" s="325"/>
      <c r="C276" s="325"/>
      <c r="D276" s="325"/>
      <c r="E276" s="325"/>
      <c r="F276" s="325"/>
      <c r="G276" s="325"/>
      <c r="H276" s="325"/>
      <c r="I276" s="325"/>
      <c r="J276" s="325"/>
      <c r="K276" s="325"/>
      <c r="L276" s="325"/>
      <c r="M276" s="338"/>
      <c r="N276" s="335" t="s">
        <v>43</v>
      </c>
      <c r="O276" s="336"/>
      <c r="P276" s="336"/>
      <c r="Q276" s="336"/>
      <c r="R276" s="336"/>
      <c r="S276" s="336"/>
      <c r="T276" s="337"/>
      <c r="U276" s="43" t="s">
        <v>42</v>
      </c>
      <c r="V276" s="44">
        <f>IFERROR(V274/H274,"0")+IFERROR(V275/H275,"0")</f>
        <v>0</v>
      </c>
      <c r="W276" s="44">
        <f>IFERROR(W274/H274,"0")+IFERROR(W275/H275,"0")</f>
        <v>0</v>
      </c>
      <c r="X276" s="44">
        <f>IFERROR(IF(X274="",0,X274),"0")+IFERROR(IF(X275="",0,X275),"0")</f>
        <v>0</v>
      </c>
      <c r="Y276" s="68"/>
      <c r="Z276" s="68"/>
    </row>
    <row r="277" spans="1:53" x14ac:dyDescent="0.2">
      <c r="A277" s="325"/>
      <c r="B277" s="325"/>
      <c r="C277" s="325"/>
      <c r="D277" s="325"/>
      <c r="E277" s="325"/>
      <c r="F277" s="325"/>
      <c r="G277" s="325"/>
      <c r="H277" s="325"/>
      <c r="I277" s="325"/>
      <c r="J277" s="325"/>
      <c r="K277" s="325"/>
      <c r="L277" s="325"/>
      <c r="M277" s="338"/>
      <c r="N277" s="335" t="s">
        <v>43</v>
      </c>
      <c r="O277" s="336"/>
      <c r="P277" s="336"/>
      <c r="Q277" s="336"/>
      <c r="R277" s="336"/>
      <c r="S277" s="336"/>
      <c r="T277" s="337"/>
      <c r="U277" s="43" t="s">
        <v>0</v>
      </c>
      <c r="V277" s="44">
        <f>IFERROR(SUM(V274:V275),"0")</f>
        <v>0</v>
      </c>
      <c r="W277" s="44">
        <f>IFERROR(SUM(W274:W275),"0")</f>
        <v>0</v>
      </c>
      <c r="X277" s="43"/>
      <c r="Y277" s="68"/>
      <c r="Z277" s="68"/>
    </row>
    <row r="278" spans="1:53" ht="16.5" customHeight="1" x14ac:dyDescent="0.25">
      <c r="A278" s="346" t="s">
        <v>451</v>
      </c>
      <c r="B278" s="346"/>
      <c r="C278" s="346"/>
      <c r="D278" s="346"/>
      <c r="E278" s="346"/>
      <c r="F278" s="346"/>
      <c r="G278" s="346"/>
      <c r="H278" s="346"/>
      <c r="I278" s="346"/>
      <c r="J278" s="346"/>
      <c r="K278" s="346"/>
      <c r="L278" s="346"/>
      <c r="M278" s="346"/>
      <c r="N278" s="346"/>
      <c r="O278" s="346"/>
      <c r="P278" s="346"/>
      <c r="Q278" s="346"/>
      <c r="R278" s="346"/>
      <c r="S278" s="346"/>
      <c r="T278" s="346"/>
      <c r="U278" s="346"/>
      <c r="V278" s="346"/>
      <c r="W278" s="346"/>
      <c r="X278" s="346"/>
      <c r="Y278" s="66"/>
      <c r="Z278" s="66"/>
    </row>
    <row r="279" spans="1:53" ht="14.25" customHeight="1" x14ac:dyDescent="0.25">
      <c r="A279" s="328" t="s">
        <v>76</v>
      </c>
      <c r="B279" s="328"/>
      <c r="C279" s="328"/>
      <c r="D279" s="328"/>
      <c r="E279" s="328"/>
      <c r="F279" s="328"/>
      <c r="G279" s="328"/>
      <c r="H279" s="328"/>
      <c r="I279" s="328"/>
      <c r="J279" s="328"/>
      <c r="K279" s="328"/>
      <c r="L279" s="328"/>
      <c r="M279" s="328"/>
      <c r="N279" s="328"/>
      <c r="O279" s="328"/>
      <c r="P279" s="328"/>
      <c r="Q279" s="328"/>
      <c r="R279" s="328"/>
      <c r="S279" s="328"/>
      <c r="T279" s="328"/>
      <c r="U279" s="328"/>
      <c r="V279" s="328"/>
      <c r="W279" s="328"/>
      <c r="X279" s="328"/>
      <c r="Y279" s="67"/>
      <c r="Z279" s="67"/>
    </row>
    <row r="280" spans="1:53" ht="27" customHeight="1" x14ac:dyDescent="0.25">
      <c r="A280" s="64" t="s">
        <v>452</v>
      </c>
      <c r="B280" s="64" t="s">
        <v>453</v>
      </c>
      <c r="C280" s="37">
        <v>4301031066</v>
      </c>
      <c r="D280" s="329">
        <v>4607091383836</v>
      </c>
      <c r="E280" s="329"/>
      <c r="F280" s="63">
        <v>0.3</v>
      </c>
      <c r="G280" s="38">
        <v>6</v>
      </c>
      <c r="H280" s="63">
        <v>1.8</v>
      </c>
      <c r="I280" s="63">
        <v>2.048</v>
      </c>
      <c r="J280" s="38">
        <v>156</v>
      </c>
      <c r="K280" s="38" t="s">
        <v>80</v>
      </c>
      <c r="L280" s="39" t="s">
        <v>79</v>
      </c>
      <c r="M280" s="38">
        <v>40</v>
      </c>
      <c r="N280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31"/>
      <c r="P280" s="331"/>
      <c r="Q280" s="331"/>
      <c r="R280" s="332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28" t="s">
        <v>66</v>
      </c>
    </row>
    <row r="281" spans="1:53" x14ac:dyDescent="0.2">
      <c r="A281" s="325"/>
      <c r="B281" s="325"/>
      <c r="C281" s="325"/>
      <c r="D281" s="325"/>
      <c r="E281" s="325"/>
      <c r="F281" s="325"/>
      <c r="G281" s="325"/>
      <c r="H281" s="325"/>
      <c r="I281" s="325"/>
      <c r="J281" s="325"/>
      <c r="K281" s="325"/>
      <c r="L281" s="325"/>
      <c r="M281" s="338"/>
      <c r="N281" s="335" t="s">
        <v>43</v>
      </c>
      <c r="O281" s="336"/>
      <c r="P281" s="336"/>
      <c r="Q281" s="336"/>
      <c r="R281" s="336"/>
      <c r="S281" s="336"/>
      <c r="T281" s="337"/>
      <c r="U281" s="43" t="s">
        <v>42</v>
      </c>
      <c r="V281" s="44">
        <f>IFERROR(V280/H280,"0")</f>
        <v>0</v>
      </c>
      <c r="W281" s="44">
        <f>IFERROR(W280/H280,"0")</f>
        <v>0</v>
      </c>
      <c r="X281" s="44">
        <f>IFERROR(IF(X280="",0,X280),"0")</f>
        <v>0</v>
      </c>
      <c r="Y281" s="68"/>
      <c r="Z281" s="68"/>
    </row>
    <row r="282" spans="1:53" x14ac:dyDescent="0.2">
      <c r="A282" s="325"/>
      <c r="B282" s="325"/>
      <c r="C282" s="325"/>
      <c r="D282" s="325"/>
      <c r="E282" s="325"/>
      <c r="F282" s="325"/>
      <c r="G282" s="325"/>
      <c r="H282" s="325"/>
      <c r="I282" s="325"/>
      <c r="J282" s="325"/>
      <c r="K282" s="325"/>
      <c r="L282" s="325"/>
      <c r="M282" s="338"/>
      <c r="N282" s="335" t="s">
        <v>43</v>
      </c>
      <c r="O282" s="336"/>
      <c r="P282" s="336"/>
      <c r="Q282" s="336"/>
      <c r="R282" s="336"/>
      <c r="S282" s="336"/>
      <c r="T282" s="337"/>
      <c r="U282" s="43" t="s">
        <v>0</v>
      </c>
      <c r="V282" s="44">
        <f>IFERROR(SUM(V280:V280),"0")</f>
        <v>0</v>
      </c>
      <c r="W282" s="44">
        <f>IFERROR(SUM(W280:W280),"0")</f>
        <v>0</v>
      </c>
      <c r="X282" s="43"/>
      <c r="Y282" s="68"/>
      <c r="Z282" s="68"/>
    </row>
    <row r="283" spans="1:53" ht="14.25" customHeight="1" x14ac:dyDescent="0.25">
      <c r="A283" s="328" t="s">
        <v>81</v>
      </c>
      <c r="B283" s="328"/>
      <c r="C283" s="328"/>
      <c r="D283" s="328"/>
      <c r="E283" s="328"/>
      <c r="F283" s="328"/>
      <c r="G283" s="328"/>
      <c r="H283" s="328"/>
      <c r="I283" s="328"/>
      <c r="J283" s="328"/>
      <c r="K283" s="328"/>
      <c r="L283" s="328"/>
      <c r="M283" s="328"/>
      <c r="N283" s="328"/>
      <c r="O283" s="328"/>
      <c r="P283" s="328"/>
      <c r="Q283" s="328"/>
      <c r="R283" s="328"/>
      <c r="S283" s="328"/>
      <c r="T283" s="328"/>
      <c r="U283" s="328"/>
      <c r="V283" s="328"/>
      <c r="W283" s="328"/>
      <c r="X283" s="328"/>
      <c r="Y283" s="67"/>
      <c r="Z283" s="67"/>
    </row>
    <row r="284" spans="1:53" ht="27" customHeight="1" x14ac:dyDescent="0.25">
      <c r="A284" s="64" t="s">
        <v>454</v>
      </c>
      <c r="B284" s="64" t="s">
        <v>455</v>
      </c>
      <c r="C284" s="37">
        <v>4301051142</v>
      </c>
      <c r="D284" s="329">
        <v>4607091387919</v>
      </c>
      <c r="E284" s="329"/>
      <c r="F284" s="63">
        <v>1.35</v>
      </c>
      <c r="G284" s="38">
        <v>6</v>
      </c>
      <c r="H284" s="63">
        <v>8.1</v>
      </c>
      <c r="I284" s="63">
        <v>8.6639999999999997</v>
      </c>
      <c r="J284" s="38">
        <v>56</v>
      </c>
      <c r="K284" s="38" t="s">
        <v>115</v>
      </c>
      <c r="L284" s="39" t="s">
        <v>79</v>
      </c>
      <c r="M284" s="38">
        <v>45</v>
      </c>
      <c r="N284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31"/>
      <c r="P284" s="331"/>
      <c r="Q284" s="331"/>
      <c r="R284" s="332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29" t="s">
        <v>66</v>
      </c>
    </row>
    <row r="285" spans="1:53" x14ac:dyDescent="0.2">
      <c r="A285" s="325"/>
      <c r="B285" s="325"/>
      <c r="C285" s="325"/>
      <c r="D285" s="325"/>
      <c r="E285" s="325"/>
      <c r="F285" s="325"/>
      <c r="G285" s="325"/>
      <c r="H285" s="325"/>
      <c r="I285" s="325"/>
      <c r="J285" s="325"/>
      <c r="K285" s="325"/>
      <c r="L285" s="325"/>
      <c r="M285" s="338"/>
      <c r="N285" s="335" t="s">
        <v>43</v>
      </c>
      <c r="O285" s="336"/>
      <c r="P285" s="336"/>
      <c r="Q285" s="336"/>
      <c r="R285" s="336"/>
      <c r="S285" s="336"/>
      <c r="T285" s="337"/>
      <c r="U285" s="43" t="s">
        <v>42</v>
      </c>
      <c r="V285" s="44">
        <f>IFERROR(V284/H284,"0")</f>
        <v>0</v>
      </c>
      <c r="W285" s="44">
        <f>IFERROR(W284/H284,"0")</f>
        <v>0</v>
      </c>
      <c r="X285" s="44">
        <f>IFERROR(IF(X284="",0,X284),"0")</f>
        <v>0</v>
      </c>
      <c r="Y285" s="68"/>
      <c r="Z285" s="68"/>
    </row>
    <row r="286" spans="1:53" x14ac:dyDescent="0.2">
      <c r="A286" s="325"/>
      <c r="B286" s="325"/>
      <c r="C286" s="325"/>
      <c r="D286" s="325"/>
      <c r="E286" s="325"/>
      <c r="F286" s="325"/>
      <c r="G286" s="325"/>
      <c r="H286" s="325"/>
      <c r="I286" s="325"/>
      <c r="J286" s="325"/>
      <c r="K286" s="325"/>
      <c r="L286" s="325"/>
      <c r="M286" s="338"/>
      <c r="N286" s="335" t="s">
        <v>43</v>
      </c>
      <c r="O286" s="336"/>
      <c r="P286" s="336"/>
      <c r="Q286" s="336"/>
      <c r="R286" s="336"/>
      <c r="S286" s="336"/>
      <c r="T286" s="337"/>
      <c r="U286" s="43" t="s">
        <v>0</v>
      </c>
      <c r="V286" s="44">
        <f>IFERROR(SUM(V284:V284),"0")</f>
        <v>0</v>
      </c>
      <c r="W286" s="44">
        <f>IFERROR(SUM(W284:W284),"0")</f>
        <v>0</v>
      </c>
      <c r="X286" s="43"/>
      <c r="Y286" s="68"/>
      <c r="Z286" s="68"/>
    </row>
    <row r="287" spans="1:53" ht="14.25" customHeight="1" x14ac:dyDescent="0.25">
      <c r="A287" s="328" t="s">
        <v>233</v>
      </c>
      <c r="B287" s="328"/>
      <c r="C287" s="328"/>
      <c r="D287" s="328"/>
      <c r="E287" s="328"/>
      <c r="F287" s="328"/>
      <c r="G287" s="328"/>
      <c r="H287" s="328"/>
      <c r="I287" s="328"/>
      <c r="J287" s="328"/>
      <c r="K287" s="328"/>
      <c r="L287" s="328"/>
      <c r="M287" s="328"/>
      <c r="N287" s="328"/>
      <c r="O287" s="328"/>
      <c r="P287" s="328"/>
      <c r="Q287" s="328"/>
      <c r="R287" s="328"/>
      <c r="S287" s="328"/>
      <c r="T287" s="328"/>
      <c r="U287" s="328"/>
      <c r="V287" s="328"/>
      <c r="W287" s="328"/>
      <c r="X287" s="328"/>
      <c r="Y287" s="67"/>
      <c r="Z287" s="67"/>
    </row>
    <row r="288" spans="1:53" ht="27" customHeight="1" x14ac:dyDescent="0.25">
      <c r="A288" s="64" t="s">
        <v>456</v>
      </c>
      <c r="B288" s="64" t="s">
        <v>457</v>
      </c>
      <c r="C288" s="37">
        <v>4301060324</v>
      </c>
      <c r="D288" s="329">
        <v>4607091388831</v>
      </c>
      <c r="E288" s="329"/>
      <c r="F288" s="63">
        <v>0.38</v>
      </c>
      <c r="G288" s="38">
        <v>6</v>
      </c>
      <c r="H288" s="63">
        <v>2.2799999999999998</v>
      </c>
      <c r="I288" s="63">
        <v>2.552</v>
      </c>
      <c r="J288" s="38">
        <v>156</v>
      </c>
      <c r="K288" s="38" t="s">
        <v>80</v>
      </c>
      <c r="L288" s="39" t="s">
        <v>79</v>
      </c>
      <c r="M288" s="38">
        <v>40</v>
      </c>
      <c r="N288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31"/>
      <c r="P288" s="331"/>
      <c r="Q288" s="331"/>
      <c r="R288" s="332"/>
      <c r="S288" s="40" t="s">
        <v>48</v>
      </c>
      <c r="T288" s="40" t="s">
        <v>48</v>
      </c>
      <c r="U288" s="41" t="s">
        <v>0</v>
      </c>
      <c r="V288" s="59">
        <v>0</v>
      </c>
      <c r="W288" s="56">
        <f>IFERROR(IF(V288="",0,CEILING((V288/$H288),1)*$H288),"")</f>
        <v>0</v>
      </c>
      <c r="X288" s="42" t="str">
        <f>IFERROR(IF(W288=0,"",ROUNDUP(W288/H288,0)*0.00753),"")</f>
        <v/>
      </c>
      <c r="Y288" s="69" t="s">
        <v>48</v>
      </c>
      <c r="Z288" s="70" t="s">
        <v>48</v>
      </c>
      <c r="AD288" s="71"/>
      <c r="BA288" s="230" t="s">
        <v>66</v>
      </c>
    </row>
    <row r="289" spans="1:53" x14ac:dyDescent="0.2">
      <c r="A289" s="325"/>
      <c r="B289" s="325"/>
      <c r="C289" s="325"/>
      <c r="D289" s="325"/>
      <c r="E289" s="325"/>
      <c r="F289" s="325"/>
      <c r="G289" s="325"/>
      <c r="H289" s="325"/>
      <c r="I289" s="325"/>
      <c r="J289" s="325"/>
      <c r="K289" s="325"/>
      <c r="L289" s="325"/>
      <c r="M289" s="338"/>
      <c r="N289" s="335" t="s">
        <v>43</v>
      </c>
      <c r="O289" s="336"/>
      <c r="P289" s="336"/>
      <c r="Q289" s="336"/>
      <c r="R289" s="336"/>
      <c r="S289" s="336"/>
      <c r="T289" s="337"/>
      <c r="U289" s="43" t="s">
        <v>42</v>
      </c>
      <c r="V289" s="44">
        <f>IFERROR(V288/H288,"0")</f>
        <v>0</v>
      </c>
      <c r="W289" s="44">
        <f>IFERROR(W288/H288,"0")</f>
        <v>0</v>
      </c>
      <c r="X289" s="44">
        <f>IFERROR(IF(X288="",0,X288),"0")</f>
        <v>0</v>
      </c>
      <c r="Y289" s="68"/>
      <c r="Z289" s="68"/>
    </row>
    <row r="290" spans="1:53" x14ac:dyDescent="0.2">
      <c r="A290" s="325"/>
      <c r="B290" s="325"/>
      <c r="C290" s="325"/>
      <c r="D290" s="325"/>
      <c r="E290" s="325"/>
      <c r="F290" s="325"/>
      <c r="G290" s="325"/>
      <c r="H290" s="325"/>
      <c r="I290" s="325"/>
      <c r="J290" s="325"/>
      <c r="K290" s="325"/>
      <c r="L290" s="325"/>
      <c r="M290" s="338"/>
      <c r="N290" s="335" t="s">
        <v>43</v>
      </c>
      <c r="O290" s="336"/>
      <c r="P290" s="336"/>
      <c r="Q290" s="336"/>
      <c r="R290" s="336"/>
      <c r="S290" s="336"/>
      <c r="T290" s="337"/>
      <c r="U290" s="43" t="s">
        <v>0</v>
      </c>
      <c r="V290" s="44">
        <f>IFERROR(SUM(V288:V288),"0")</f>
        <v>0</v>
      </c>
      <c r="W290" s="44">
        <f>IFERROR(SUM(W288:W288),"0")</f>
        <v>0</v>
      </c>
      <c r="X290" s="43"/>
      <c r="Y290" s="68"/>
      <c r="Z290" s="68"/>
    </row>
    <row r="291" spans="1:53" ht="14.25" customHeight="1" x14ac:dyDescent="0.25">
      <c r="A291" s="328" t="s">
        <v>97</v>
      </c>
      <c r="B291" s="328"/>
      <c r="C291" s="328"/>
      <c r="D291" s="328"/>
      <c r="E291" s="328"/>
      <c r="F291" s="328"/>
      <c r="G291" s="328"/>
      <c r="H291" s="328"/>
      <c r="I291" s="328"/>
      <c r="J291" s="328"/>
      <c r="K291" s="328"/>
      <c r="L291" s="328"/>
      <c r="M291" s="328"/>
      <c r="N291" s="328"/>
      <c r="O291" s="328"/>
      <c r="P291" s="328"/>
      <c r="Q291" s="328"/>
      <c r="R291" s="328"/>
      <c r="S291" s="328"/>
      <c r="T291" s="328"/>
      <c r="U291" s="328"/>
      <c r="V291" s="328"/>
      <c r="W291" s="328"/>
      <c r="X291" s="328"/>
      <c r="Y291" s="67"/>
      <c r="Z291" s="67"/>
    </row>
    <row r="292" spans="1:53" ht="27" customHeight="1" x14ac:dyDescent="0.25">
      <c r="A292" s="64" t="s">
        <v>458</v>
      </c>
      <c r="B292" s="64" t="s">
        <v>459</v>
      </c>
      <c r="C292" s="37">
        <v>4301032015</v>
      </c>
      <c r="D292" s="329">
        <v>4607091383102</v>
      </c>
      <c r="E292" s="329"/>
      <c r="F292" s="63">
        <v>0.17</v>
      </c>
      <c r="G292" s="38">
        <v>15</v>
      </c>
      <c r="H292" s="63">
        <v>2.5499999999999998</v>
      </c>
      <c r="I292" s="63">
        <v>2.9750000000000001</v>
      </c>
      <c r="J292" s="38">
        <v>156</v>
      </c>
      <c r="K292" s="38" t="s">
        <v>80</v>
      </c>
      <c r="L292" s="39" t="s">
        <v>101</v>
      </c>
      <c r="M292" s="38">
        <v>180</v>
      </c>
      <c r="N292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31"/>
      <c r="P292" s="331"/>
      <c r="Q292" s="331"/>
      <c r="R292" s="332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31" t="s">
        <v>66</v>
      </c>
    </row>
    <row r="293" spans="1:53" x14ac:dyDescent="0.2">
      <c r="A293" s="325"/>
      <c r="B293" s="325"/>
      <c r="C293" s="325"/>
      <c r="D293" s="325"/>
      <c r="E293" s="325"/>
      <c r="F293" s="325"/>
      <c r="G293" s="325"/>
      <c r="H293" s="325"/>
      <c r="I293" s="325"/>
      <c r="J293" s="325"/>
      <c r="K293" s="325"/>
      <c r="L293" s="325"/>
      <c r="M293" s="338"/>
      <c r="N293" s="335" t="s">
        <v>43</v>
      </c>
      <c r="O293" s="336"/>
      <c r="P293" s="336"/>
      <c r="Q293" s="336"/>
      <c r="R293" s="336"/>
      <c r="S293" s="336"/>
      <c r="T293" s="337"/>
      <c r="U293" s="43" t="s">
        <v>42</v>
      </c>
      <c r="V293" s="44">
        <f>IFERROR(V292/H292,"0")</f>
        <v>0</v>
      </c>
      <c r="W293" s="44">
        <f>IFERROR(W292/H292,"0")</f>
        <v>0</v>
      </c>
      <c r="X293" s="44">
        <f>IFERROR(IF(X292="",0,X292),"0")</f>
        <v>0</v>
      </c>
      <c r="Y293" s="68"/>
      <c r="Z293" s="68"/>
    </row>
    <row r="294" spans="1:53" x14ac:dyDescent="0.2">
      <c r="A294" s="325"/>
      <c r="B294" s="325"/>
      <c r="C294" s="325"/>
      <c r="D294" s="325"/>
      <c r="E294" s="325"/>
      <c r="F294" s="325"/>
      <c r="G294" s="325"/>
      <c r="H294" s="325"/>
      <c r="I294" s="325"/>
      <c r="J294" s="325"/>
      <c r="K294" s="325"/>
      <c r="L294" s="325"/>
      <c r="M294" s="338"/>
      <c r="N294" s="335" t="s">
        <v>43</v>
      </c>
      <c r="O294" s="336"/>
      <c r="P294" s="336"/>
      <c r="Q294" s="336"/>
      <c r="R294" s="336"/>
      <c r="S294" s="336"/>
      <c r="T294" s="337"/>
      <c r="U294" s="43" t="s">
        <v>0</v>
      </c>
      <c r="V294" s="44">
        <f>IFERROR(SUM(V292:V292),"0")</f>
        <v>0</v>
      </c>
      <c r="W294" s="44">
        <f>IFERROR(SUM(W292:W292),"0")</f>
        <v>0</v>
      </c>
      <c r="X294" s="43"/>
      <c r="Y294" s="68"/>
      <c r="Z294" s="68"/>
    </row>
    <row r="295" spans="1:53" ht="27.75" customHeight="1" x14ac:dyDescent="0.2">
      <c r="A295" s="345" t="s">
        <v>460</v>
      </c>
      <c r="B295" s="345"/>
      <c r="C295" s="345"/>
      <c r="D295" s="345"/>
      <c r="E295" s="345"/>
      <c r="F295" s="345"/>
      <c r="G295" s="345"/>
      <c r="H295" s="345"/>
      <c r="I295" s="345"/>
      <c r="J295" s="345"/>
      <c r="K295" s="345"/>
      <c r="L295" s="345"/>
      <c r="M295" s="345"/>
      <c r="N295" s="345"/>
      <c r="O295" s="345"/>
      <c r="P295" s="345"/>
      <c r="Q295" s="345"/>
      <c r="R295" s="345"/>
      <c r="S295" s="345"/>
      <c r="T295" s="345"/>
      <c r="U295" s="345"/>
      <c r="V295" s="345"/>
      <c r="W295" s="345"/>
      <c r="X295" s="345"/>
      <c r="Y295" s="55"/>
      <c r="Z295" s="55"/>
    </row>
    <row r="296" spans="1:53" ht="16.5" customHeight="1" x14ac:dyDescent="0.25">
      <c r="A296" s="346" t="s">
        <v>461</v>
      </c>
      <c r="B296" s="346"/>
      <c r="C296" s="346"/>
      <c r="D296" s="346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6"/>
      <c r="P296" s="346"/>
      <c r="Q296" s="346"/>
      <c r="R296" s="346"/>
      <c r="S296" s="346"/>
      <c r="T296" s="346"/>
      <c r="U296" s="346"/>
      <c r="V296" s="346"/>
      <c r="W296" s="346"/>
      <c r="X296" s="346"/>
      <c r="Y296" s="66"/>
      <c r="Z296" s="66"/>
    </row>
    <row r="297" spans="1:53" ht="14.25" customHeight="1" x14ac:dyDescent="0.25">
      <c r="A297" s="328" t="s">
        <v>119</v>
      </c>
      <c r="B297" s="328"/>
      <c r="C297" s="328"/>
      <c r="D297" s="328"/>
      <c r="E297" s="328"/>
      <c r="F297" s="328"/>
      <c r="G297" s="328"/>
      <c r="H297" s="328"/>
      <c r="I297" s="328"/>
      <c r="J297" s="328"/>
      <c r="K297" s="328"/>
      <c r="L297" s="328"/>
      <c r="M297" s="328"/>
      <c r="N297" s="328"/>
      <c r="O297" s="328"/>
      <c r="P297" s="328"/>
      <c r="Q297" s="328"/>
      <c r="R297" s="328"/>
      <c r="S297" s="328"/>
      <c r="T297" s="328"/>
      <c r="U297" s="328"/>
      <c r="V297" s="328"/>
      <c r="W297" s="328"/>
      <c r="X297" s="328"/>
      <c r="Y297" s="67"/>
      <c r="Z297" s="67"/>
    </row>
    <row r="298" spans="1:53" ht="27" customHeight="1" x14ac:dyDescent="0.25">
      <c r="A298" s="64" t="s">
        <v>462</v>
      </c>
      <c r="B298" s="64" t="s">
        <v>463</v>
      </c>
      <c r="C298" s="37">
        <v>4301011339</v>
      </c>
      <c r="D298" s="329">
        <v>4607091383997</v>
      </c>
      <c r="E298" s="329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115</v>
      </c>
      <c r="L298" s="39" t="s">
        <v>79</v>
      </c>
      <c r="M298" s="38">
        <v>60</v>
      </c>
      <c r="N298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31"/>
      <c r="P298" s="331"/>
      <c r="Q298" s="331"/>
      <c r="R298" s="332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ref="W298:W305" si="15">IFERROR(IF(V298="",0,CEILING((V298/$H298),1)*$H298),"")</f>
        <v>0</v>
      </c>
      <c r="X298" s="42" t="str">
        <f>IFERROR(IF(W298=0,"",ROUNDUP(W298/H298,0)*0.02175),"")</f>
        <v/>
      </c>
      <c r="Y298" s="69" t="s">
        <v>48</v>
      </c>
      <c r="Z298" s="70" t="s">
        <v>48</v>
      </c>
      <c r="AD298" s="71"/>
      <c r="BA298" s="232" t="s">
        <v>66</v>
      </c>
    </row>
    <row r="299" spans="1:53" ht="27" customHeight="1" x14ac:dyDescent="0.25">
      <c r="A299" s="64" t="s">
        <v>462</v>
      </c>
      <c r="B299" s="64" t="s">
        <v>464</v>
      </c>
      <c r="C299" s="37">
        <v>4301011239</v>
      </c>
      <c r="D299" s="329">
        <v>4607091383997</v>
      </c>
      <c r="E299" s="329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115</v>
      </c>
      <c r="L299" s="39" t="s">
        <v>124</v>
      </c>
      <c r="M299" s="38">
        <v>60</v>
      </c>
      <c r="N299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1"/>
      <c r="P299" s="331"/>
      <c r="Q299" s="331"/>
      <c r="R299" s="332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5"/>
        <v>0</v>
      </c>
      <c r="X299" s="42" t="str">
        <f>IFERROR(IF(W299=0,"",ROUNDUP(W299/H299,0)*0.02039),"")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ht="27" customHeight="1" x14ac:dyDescent="0.25">
      <c r="A300" s="64" t="s">
        <v>465</v>
      </c>
      <c r="B300" s="64" t="s">
        <v>466</v>
      </c>
      <c r="C300" s="37">
        <v>4301011326</v>
      </c>
      <c r="D300" s="329">
        <v>4607091384130</v>
      </c>
      <c r="E300" s="329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115</v>
      </c>
      <c r="L300" s="39" t="s">
        <v>79</v>
      </c>
      <c r="M300" s="38">
        <v>60</v>
      </c>
      <c r="N300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31"/>
      <c r="P300" s="331"/>
      <c r="Q300" s="331"/>
      <c r="R300" s="332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5"/>
        <v>0</v>
      </c>
      <c r="X300" s="42" t="str">
        <f>IFERROR(IF(W300=0,"",ROUNDUP(W300/H300,0)*0.02175),"")</f>
        <v/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25">
      <c r="A301" s="64" t="s">
        <v>465</v>
      </c>
      <c r="B301" s="64" t="s">
        <v>467</v>
      </c>
      <c r="C301" s="37">
        <v>4301011240</v>
      </c>
      <c r="D301" s="329">
        <v>4607091384130</v>
      </c>
      <c r="E301" s="329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115</v>
      </c>
      <c r="L301" s="39" t="s">
        <v>124</v>
      </c>
      <c r="M301" s="38">
        <v>60</v>
      </c>
      <c r="N301" s="42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1"/>
      <c r="P301" s="331"/>
      <c r="Q301" s="331"/>
      <c r="R301" s="332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5"/>
        <v>0</v>
      </c>
      <c r="X301" s="42" t="str">
        <f>IFERROR(IF(W301=0,"",ROUNDUP(W301/H301,0)*0.02039),"")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16.5" customHeight="1" x14ac:dyDescent="0.25">
      <c r="A302" s="64" t="s">
        <v>468</v>
      </c>
      <c r="B302" s="64" t="s">
        <v>469</v>
      </c>
      <c r="C302" s="37">
        <v>4301011330</v>
      </c>
      <c r="D302" s="329">
        <v>4607091384147</v>
      </c>
      <c r="E302" s="329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115</v>
      </c>
      <c r="L302" s="39" t="s">
        <v>79</v>
      </c>
      <c r="M302" s="38">
        <v>60</v>
      </c>
      <c r="N302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31"/>
      <c r="P302" s="331"/>
      <c r="Q302" s="331"/>
      <c r="R302" s="332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5"/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16.5" customHeight="1" x14ac:dyDescent="0.25">
      <c r="A303" s="64" t="s">
        <v>468</v>
      </c>
      <c r="B303" s="64" t="s">
        <v>470</v>
      </c>
      <c r="C303" s="37">
        <v>4301011238</v>
      </c>
      <c r="D303" s="329">
        <v>4607091384147</v>
      </c>
      <c r="E303" s="329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115</v>
      </c>
      <c r="L303" s="39" t="s">
        <v>124</v>
      </c>
      <c r="M303" s="38">
        <v>60</v>
      </c>
      <c r="N303" s="417" t="s">
        <v>471</v>
      </c>
      <c r="O303" s="331"/>
      <c r="P303" s="331"/>
      <c r="Q303" s="331"/>
      <c r="R303" s="332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5"/>
        <v>0</v>
      </c>
      <c r="X303" s="42" t="str">
        <f>IFERROR(IF(W303=0,"",ROUNDUP(W303/H303,0)*0.02039),"")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27" customHeight="1" x14ac:dyDescent="0.25">
      <c r="A304" s="64" t="s">
        <v>472</v>
      </c>
      <c r="B304" s="64" t="s">
        <v>473</v>
      </c>
      <c r="C304" s="37">
        <v>4301011327</v>
      </c>
      <c r="D304" s="329">
        <v>4607091384154</v>
      </c>
      <c r="E304" s="329"/>
      <c r="F304" s="63">
        <v>0.5</v>
      </c>
      <c r="G304" s="38">
        <v>10</v>
      </c>
      <c r="H304" s="63">
        <v>5</v>
      </c>
      <c r="I304" s="63">
        <v>5.21</v>
      </c>
      <c r="J304" s="38">
        <v>120</v>
      </c>
      <c r="K304" s="38" t="s">
        <v>80</v>
      </c>
      <c r="L304" s="39" t="s">
        <v>79</v>
      </c>
      <c r="M304" s="38">
        <v>60</v>
      </c>
      <c r="N30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31"/>
      <c r="P304" s="331"/>
      <c r="Q304" s="331"/>
      <c r="R304" s="332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5"/>
        <v>0</v>
      </c>
      <c r="X304" s="42" t="str">
        <f>IFERROR(IF(W304=0,"",ROUNDUP(W304/H304,0)*0.00937),"")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27" customHeight="1" x14ac:dyDescent="0.25">
      <c r="A305" s="64" t="s">
        <v>474</v>
      </c>
      <c r="B305" s="64" t="s">
        <v>475</v>
      </c>
      <c r="C305" s="37">
        <v>4301011332</v>
      </c>
      <c r="D305" s="329">
        <v>4607091384161</v>
      </c>
      <c r="E305" s="329"/>
      <c r="F305" s="63">
        <v>0.5</v>
      </c>
      <c r="G305" s="38">
        <v>10</v>
      </c>
      <c r="H305" s="63">
        <v>5</v>
      </c>
      <c r="I305" s="63">
        <v>5.21</v>
      </c>
      <c r="J305" s="38">
        <v>120</v>
      </c>
      <c r="K305" s="38" t="s">
        <v>80</v>
      </c>
      <c r="L305" s="39" t="s">
        <v>79</v>
      </c>
      <c r="M305" s="38">
        <v>60</v>
      </c>
      <c r="N305" s="41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31"/>
      <c r="P305" s="331"/>
      <c r="Q305" s="331"/>
      <c r="R305" s="332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5"/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x14ac:dyDescent="0.2">
      <c r="A306" s="325"/>
      <c r="B306" s="325"/>
      <c r="C306" s="325"/>
      <c r="D306" s="325"/>
      <c r="E306" s="325"/>
      <c r="F306" s="325"/>
      <c r="G306" s="325"/>
      <c r="H306" s="325"/>
      <c r="I306" s="325"/>
      <c r="J306" s="325"/>
      <c r="K306" s="325"/>
      <c r="L306" s="325"/>
      <c r="M306" s="338"/>
      <c r="N306" s="335" t="s">
        <v>43</v>
      </c>
      <c r="O306" s="336"/>
      <c r="P306" s="336"/>
      <c r="Q306" s="336"/>
      <c r="R306" s="336"/>
      <c r="S306" s="336"/>
      <c r="T306" s="337"/>
      <c r="U306" s="43" t="s">
        <v>42</v>
      </c>
      <c r="V306" s="44">
        <f>IFERROR(V298/H298,"0")+IFERROR(V299/H299,"0")+IFERROR(V300/H300,"0")+IFERROR(V301/H301,"0")+IFERROR(V302/H302,"0")+IFERROR(V303/H303,"0")+IFERROR(V304/H304,"0")+IFERROR(V305/H305,"0")</f>
        <v>0</v>
      </c>
      <c r="W306" s="44">
        <f>IFERROR(W298/H298,"0")+IFERROR(W299/H299,"0")+IFERROR(W300/H300,"0")+IFERROR(W301/H301,"0")+IFERROR(W302/H302,"0")+IFERROR(W303/H303,"0")+IFERROR(W304/H304,"0")+IFERROR(W305/H305,"0")</f>
        <v>0</v>
      </c>
      <c r="X306" s="4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0</v>
      </c>
      <c r="Y306" s="68"/>
      <c r="Z306" s="68"/>
    </row>
    <row r="307" spans="1:53" x14ac:dyDescent="0.2">
      <c r="A307" s="325"/>
      <c r="B307" s="325"/>
      <c r="C307" s="325"/>
      <c r="D307" s="325"/>
      <c r="E307" s="325"/>
      <c r="F307" s="325"/>
      <c r="G307" s="325"/>
      <c r="H307" s="325"/>
      <c r="I307" s="325"/>
      <c r="J307" s="325"/>
      <c r="K307" s="325"/>
      <c r="L307" s="325"/>
      <c r="M307" s="338"/>
      <c r="N307" s="335" t="s">
        <v>43</v>
      </c>
      <c r="O307" s="336"/>
      <c r="P307" s="336"/>
      <c r="Q307" s="336"/>
      <c r="R307" s="336"/>
      <c r="S307" s="336"/>
      <c r="T307" s="337"/>
      <c r="U307" s="43" t="s">
        <v>0</v>
      </c>
      <c r="V307" s="44">
        <f>IFERROR(SUM(V298:V305),"0")</f>
        <v>0</v>
      </c>
      <c r="W307" s="44">
        <f>IFERROR(SUM(W298:W305),"0")</f>
        <v>0</v>
      </c>
      <c r="X307" s="43"/>
      <c r="Y307" s="68"/>
      <c r="Z307" s="68"/>
    </row>
    <row r="308" spans="1:53" ht="14.25" customHeight="1" x14ac:dyDescent="0.25">
      <c r="A308" s="328" t="s">
        <v>111</v>
      </c>
      <c r="B308" s="328"/>
      <c r="C308" s="328"/>
      <c r="D308" s="328"/>
      <c r="E308" s="328"/>
      <c r="F308" s="328"/>
      <c r="G308" s="328"/>
      <c r="H308" s="328"/>
      <c r="I308" s="328"/>
      <c r="J308" s="328"/>
      <c r="K308" s="328"/>
      <c r="L308" s="328"/>
      <c r="M308" s="328"/>
      <c r="N308" s="328"/>
      <c r="O308" s="328"/>
      <c r="P308" s="328"/>
      <c r="Q308" s="328"/>
      <c r="R308" s="328"/>
      <c r="S308" s="328"/>
      <c r="T308" s="328"/>
      <c r="U308" s="328"/>
      <c r="V308" s="328"/>
      <c r="W308" s="328"/>
      <c r="X308" s="328"/>
      <c r="Y308" s="67"/>
      <c r="Z308" s="67"/>
    </row>
    <row r="309" spans="1:53" ht="27" customHeight="1" x14ac:dyDescent="0.25">
      <c r="A309" s="64" t="s">
        <v>476</v>
      </c>
      <c r="B309" s="64" t="s">
        <v>477</v>
      </c>
      <c r="C309" s="37">
        <v>4301020178</v>
      </c>
      <c r="D309" s="329">
        <v>4607091383980</v>
      </c>
      <c r="E309" s="329"/>
      <c r="F309" s="63">
        <v>2.5</v>
      </c>
      <c r="G309" s="38">
        <v>6</v>
      </c>
      <c r="H309" s="63">
        <v>15</v>
      </c>
      <c r="I309" s="63">
        <v>15.48</v>
      </c>
      <c r="J309" s="38">
        <v>48</v>
      </c>
      <c r="K309" s="38" t="s">
        <v>115</v>
      </c>
      <c r="L309" s="39" t="s">
        <v>114</v>
      </c>
      <c r="M309" s="38">
        <v>50</v>
      </c>
      <c r="N309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31"/>
      <c r="P309" s="331"/>
      <c r="Q309" s="331"/>
      <c r="R309" s="332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40" t="s">
        <v>66</v>
      </c>
    </row>
    <row r="310" spans="1:53" ht="16.5" customHeight="1" x14ac:dyDescent="0.25">
      <c r="A310" s="64" t="s">
        <v>478</v>
      </c>
      <c r="B310" s="64" t="s">
        <v>479</v>
      </c>
      <c r="C310" s="37">
        <v>4301020270</v>
      </c>
      <c r="D310" s="329">
        <v>4680115883314</v>
      </c>
      <c r="E310" s="329"/>
      <c r="F310" s="63">
        <v>1.35</v>
      </c>
      <c r="G310" s="38">
        <v>8</v>
      </c>
      <c r="H310" s="63">
        <v>10.8</v>
      </c>
      <c r="I310" s="63">
        <v>11.28</v>
      </c>
      <c r="J310" s="38">
        <v>56</v>
      </c>
      <c r="K310" s="38" t="s">
        <v>115</v>
      </c>
      <c r="L310" s="39" t="s">
        <v>144</v>
      </c>
      <c r="M310" s="38">
        <v>50</v>
      </c>
      <c r="N310" s="415" t="s">
        <v>480</v>
      </c>
      <c r="O310" s="331"/>
      <c r="P310" s="331"/>
      <c r="Q310" s="331"/>
      <c r="R310" s="332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1" t="s">
        <v>66</v>
      </c>
    </row>
    <row r="311" spans="1:53" ht="27" customHeight="1" x14ac:dyDescent="0.25">
      <c r="A311" s="64" t="s">
        <v>481</v>
      </c>
      <c r="B311" s="64" t="s">
        <v>482</v>
      </c>
      <c r="C311" s="37">
        <v>4301020179</v>
      </c>
      <c r="D311" s="329">
        <v>4607091384178</v>
      </c>
      <c r="E311" s="329"/>
      <c r="F311" s="63">
        <v>0.4</v>
      </c>
      <c r="G311" s="38">
        <v>10</v>
      </c>
      <c r="H311" s="63">
        <v>4</v>
      </c>
      <c r="I311" s="63">
        <v>4.24</v>
      </c>
      <c r="J311" s="38">
        <v>120</v>
      </c>
      <c r="K311" s="38" t="s">
        <v>80</v>
      </c>
      <c r="L311" s="39" t="s">
        <v>114</v>
      </c>
      <c r="M311" s="38">
        <v>50</v>
      </c>
      <c r="N311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31"/>
      <c r="P311" s="331"/>
      <c r="Q311" s="331"/>
      <c r="R311" s="332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IFERROR(IF(W311=0,"",ROUNDUP(W311/H311,0)*0.00937),"")</f>
        <v/>
      </c>
      <c r="Y311" s="69" t="s">
        <v>48</v>
      </c>
      <c r="Z311" s="70" t="s">
        <v>48</v>
      </c>
      <c r="AD311" s="71"/>
      <c r="BA311" s="242" t="s">
        <v>66</v>
      </c>
    </row>
    <row r="312" spans="1:53" x14ac:dyDescent="0.2">
      <c r="A312" s="325"/>
      <c r="B312" s="325"/>
      <c r="C312" s="325"/>
      <c r="D312" s="325"/>
      <c r="E312" s="325"/>
      <c r="F312" s="325"/>
      <c r="G312" s="325"/>
      <c r="H312" s="325"/>
      <c r="I312" s="325"/>
      <c r="J312" s="325"/>
      <c r="K312" s="325"/>
      <c r="L312" s="325"/>
      <c r="M312" s="338"/>
      <c r="N312" s="335" t="s">
        <v>43</v>
      </c>
      <c r="O312" s="336"/>
      <c r="P312" s="336"/>
      <c r="Q312" s="336"/>
      <c r="R312" s="336"/>
      <c r="S312" s="336"/>
      <c r="T312" s="337"/>
      <c r="U312" s="43" t="s">
        <v>42</v>
      </c>
      <c r="V312" s="44">
        <f>IFERROR(V309/H309,"0")+IFERROR(V310/H310,"0")+IFERROR(V311/H311,"0")</f>
        <v>0</v>
      </c>
      <c r="W312" s="44">
        <f>IFERROR(W309/H309,"0")+IFERROR(W310/H310,"0")+IFERROR(W311/H311,"0")</f>
        <v>0</v>
      </c>
      <c r="X312" s="44">
        <f>IFERROR(IF(X309="",0,X309),"0")+IFERROR(IF(X310="",0,X310),"0")+IFERROR(IF(X311="",0,X311),"0")</f>
        <v>0</v>
      </c>
      <c r="Y312" s="68"/>
      <c r="Z312" s="68"/>
    </row>
    <row r="313" spans="1:53" x14ac:dyDescent="0.2">
      <c r="A313" s="325"/>
      <c r="B313" s="325"/>
      <c r="C313" s="325"/>
      <c r="D313" s="325"/>
      <c r="E313" s="325"/>
      <c r="F313" s="325"/>
      <c r="G313" s="325"/>
      <c r="H313" s="325"/>
      <c r="I313" s="325"/>
      <c r="J313" s="325"/>
      <c r="K313" s="325"/>
      <c r="L313" s="325"/>
      <c r="M313" s="338"/>
      <c r="N313" s="335" t="s">
        <v>43</v>
      </c>
      <c r="O313" s="336"/>
      <c r="P313" s="336"/>
      <c r="Q313" s="336"/>
      <c r="R313" s="336"/>
      <c r="S313" s="336"/>
      <c r="T313" s="337"/>
      <c r="U313" s="43" t="s">
        <v>0</v>
      </c>
      <c r="V313" s="44">
        <f>IFERROR(SUM(V309:V311),"0")</f>
        <v>0</v>
      </c>
      <c r="W313" s="44">
        <f>IFERROR(SUM(W309:W311),"0")</f>
        <v>0</v>
      </c>
      <c r="X313" s="43"/>
      <c r="Y313" s="68"/>
      <c r="Z313" s="68"/>
    </row>
    <row r="314" spans="1:53" ht="14.25" customHeight="1" x14ac:dyDescent="0.25">
      <c r="A314" s="328" t="s">
        <v>81</v>
      </c>
      <c r="B314" s="328"/>
      <c r="C314" s="328"/>
      <c r="D314" s="328"/>
      <c r="E314" s="328"/>
      <c r="F314" s="328"/>
      <c r="G314" s="328"/>
      <c r="H314" s="328"/>
      <c r="I314" s="328"/>
      <c r="J314" s="328"/>
      <c r="K314" s="328"/>
      <c r="L314" s="328"/>
      <c r="M314" s="328"/>
      <c r="N314" s="328"/>
      <c r="O314" s="328"/>
      <c r="P314" s="328"/>
      <c r="Q314" s="328"/>
      <c r="R314" s="328"/>
      <c r="S314" s="328"/>
      <c r="T314" s="328"/>
      <c r="U314" s="328"/>
      <c r="V314" s="328"/>
      <c r="W314" s="328"/>
      <c r="X314" s="328"/>
      <c r="Y314" s="67"/>
      <c r="Z314" s="67"/>
    </row>
    <row r="315" spans="1:53" ht="27" customHeight="1" x14ac:dyDescent="0.25">
      <c r="A315" s="64" t="s">
        <v>483</v>
      </c>
      <c r="B315" s="64" t="s">
        <v>484</v>
      </c>
      <c r="C315" s="37">
        <v>4301051298</v>
      </c>
      <c r="D315" s="329">
        <v>4607091384260</v>
      </c>
      <c r="E315" s="329"/>
      <c r="F315" s="63">
        <v>1.3</v>
      </c>
      <c r="G315" s="38">
        <v>6</v>
      </c>
      <c r="H315" s="63">
        <v>7.8</v>
      </c>
      <c r="I315" s="63">
        <v>8.3640000000000008</v>
      </c>
      <c r="J315" s="38">
        <v>56</v>
      </c>
      <c r="K315" s="38" t="s">
        <v>115</v>
      </c>
      <c r="L315" s="39" t="s">
        <v>79</v>
      </c>
      <c r="M315" s="38">
        <v>35</v>
      </c>
      <c r="N315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31"/>
      <c r="P315" s="331"/>
      <c r="Q315" s="331"/>
      <c r="R315" s="332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3" t="s">
        <v>66</v>
      </c>
    </row>
    <row r="316" spans="1:53" x14ac:dyDescent="0.2">
      <c r="A316" s="325"/>
      <c r="B316" s="325"/>
      <c r="C316" s="325"/>
      <c r="D316" s="325"/>
      <c r="E316" s="325"/>
      <c r="F316" s="325"/>
      <c r="G316" s="325"/>
      <c r="H316" s="325"/>
      <c r="I316" s="325"/>
      <c r="J316" s="325"/>
      <c r="K316" s="325"/>
      <c r="L316" s="325"/>
      <c r="M316" s="338"/>
      <c r="N316" s="335" t="s">
        <v>43</v>
      </c>
      <c r="O316" s="336"/>
      <c r="P316" s="336"/>
      <c r="Q316" s="336"/>
      <c r="R316" s="336"/>
      <c r="S316" s="336"/>
      <c r="T316" s="337"/>
      <c r="U316" s="43" t="s">
        <v>42</v>
      </c>
      <c r="V316" s="44">
        <f>IFERROR(V315/H315,"0")</f>
        <v>0</v>
      </c>
      <c r="W316" s="44">
        <f>IFERROR(W315/H315,"0")</f>
        <v>0</v>
      </c>
      <c r="X316" s="44">
        <f>IFERROR(IF(X315="",0,X315),"0")</f>
        <v>0</v>
      </c>
      <c r="Y316" s="68"/>
      <c r="Z316" s="68"/>
    </row>
    <row r="317" spans="1:53" x14ac:dyDescent="0.2">
      <c r="A317" s="325"/>
      <c r="B317" s="325"/>
      <c r="C317" s="325"/>
      <c r="D317" s="325"/>
      <c r="E317" s="325"/>
      <c r="F317" s="325"/>
      <c r="G317" s="325"/>
      <c r="H317" s="325"/>
      <c r="I317" s="325"/>
      <c r="J317" s="325"/>
      <c r="K317" s="325"/>
      <c r="L317" s="325"/>
      <c r="M317" s="338"/>
      <c r="N317" s="335" t="s">
        <v>43</v>
      </c>
      <c r="O317" s="336"/>
      <c r="P317" s="336"/>
      <c r="Q317" s="336"/>
      <c r="R317" s="336"/>
      <c r="S317" s="336"/>
      <c r="T317" s="337"/>
      <c r="U317" s="43" t="s">
        <v>0</v>
      </c>
      <c r="V317" s="44">
        <f>IFERROR(SUM(V315:V315),"0")</f>
        <v>0</v>
      </c>
      <c r="W317" s="44">
        <f>IFERROR(SUM(W315:W315),"0")</f>
        <v>0</v>
      </c>
      <c r="X317" s="43"/>
      <c r="Y317" s="68"/>
      <c r="Z317" s="68"/>
    </row>
    <row r="318" spans="1:53" ht="14.25" customHeight="1" x14ac:dyDescent="0.25">
      <c r="A318" s="328" t="s">
        <v>233</v>
      </c>
      <c r="B318" s="328"/>
      <c r="C318" s="328"/>
      <c r="D318" s="328"/>
      <c r="E318" s="328"/>
      <c r="F318" s="328"/>
      <c r="G318" s="328"/>
      <c r="H318" s="328"/>
      <c r="I318" s="328"/>
      <c r="J318" s="328"/>
      <c r="K318" s="328"/>
      <c r="L318" s="328"/>
      <c r="M318" s="328"/>
      <c r="N318" s="328"/>
      <c r="O318" s="328"/>
      <c r="P318" s="328"/>
      <c r="Q318" s="328"/>
      <c r="R318" s="328"/>
      <c r="S318" s="328"/>
      <c r="T318" s="328"/>
      <c r="U318" s="328"/>
      <c r="V318" s="328"/>
      <c r="W318" s="328"/>
      <c r="X318" s="328"/>
      <c r="Y318" s="67"/>
      <c r="Z318" s="67"/>
    </row>
    <row r="319" spans="1:53" ht="16.5" customHeight="1" x14ac:dyDescent="0.25">
      <c r="A319" s="64" t="s">
        <v>485</v>
      </c>
      <c r="B319" s="64" t="s">
        <v>486</v>
      </c>
      <c r="C319" s="37">
        <v>4301060314</v>
      </c>
      <c r="D319" s="329">
        <v>4607091384673</v>
      </c>
      <c r="E319" s="329"/>
      <c r="F319" s="63">
        <v>1.3</v>
      </c>
      <c r="G319" s="38">
        <v>6</v>
      </c>
      <c r="H319" s="63">
        <v>7.8</v>
      </c>
      <c r="I319" s="63">
        <v>8.3640000000000008</v>
      </c>
      <c r="J319" s="38">
        <v>56</v>
      </c>
      <c r="K319" s="38" t="s">
        <v>115</v>
      </c>
      <c r="L319" s="39" t="s">
        <v>79</v>
      </c>
      <c r="M319" s="38">
        <v>30</v>
      </c>
      <c r="N319" s="4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31"/>
      <c r="P319" s="331"/>
      <c r="Q319" s="331"/>
      <c r="R319" s="332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x14ac:dyDescent="0.2">
      <c r="A320" s="325"/>
      <c r="B320" s="325"/>
      <c r="C320" s="325"/>
      <c r="D320" s="325"/>
      <c r="E320" s="325"/>
      <c r="F320" s="325"/>
      <c r="G320" s="325"/>
      <c r="H320" s="325"/>
      <c r="I320" s="325"/>
      <c r="J320" s="325"/>
      <c r="K320" s="325"/>
      <c r="L320" s="325"/>
      <c r="M320" s="338"/>
      <c r="N320" s="335" t="s">
        <v>43</v>
      </c>
      <c r="O320" s="336"/>
      <c r="P320" s="336"/>
      <c r="Q320" s="336"/>
      <c r="R320" s="336"/>
      <c r="S320" s="336"/>
      <c r="T320" s="337"/>
      <c r="U320" s="43" t="s">
        <v>42</v>
      </c>
      <c r="V320" s="44">
        <f>IFERROR(V319/H319,"0")</f>
        <v>0</v>
      </c>
      <c r="W320" s="44">
        <f>IFERROR(W319/H319,"0")</f>
        <v>0</v>
      </c>
      <c r="X320" s="44">
        <f>IFERROR(IF(X319="",0,X319),"0")</f>
        <v>0</v>
      </c>
      <c r="Y320" s="68"/>
      <c r="Z320" s="68"/>
    </row>
    <row r="321" spans="1:53" x14ac:dyDescent="0.2">
      <c r="A321" s="325"/>
      <c r="B321" s="325"/>
      <c r="C321" s="325"/>
      <c r="D321" s="325"/>
      <c r="E321" s="325"/>
      <c r="F321" s="325"/>
      <c r="G321" s="325"/>
      <c r="H321" s="325"/>
      <c r="I321" s="325"/>
      <c r="J321" s="325"/>
      <c r="K321" s="325"/>
      <c r="L321" s="325"/>
      <c r="M321" s="338"/>
      <c r="N321" s="335" t="s">
        <v>43</v>
      </c>
      <c r="O321" s="336"/>
      <c r="P321" s="336"/>
      <c r="Q321" s="336"/>
      <c r="R321" s="336"/>
      <c r="S321" s="336"/>
      <c r="T321" s="337"/>
      <c r="U321" s="43" t="s">
        <v>0</v>
      </c>
      <c r="V321" s="44">
        <f>IFERROR(SUM(V319:V319),"0")</f>
        <v>0</v>
      </c>
      <c r="W321" s="44">
        <f>IFERROR(SUM(W319:W319),"0")</f>
        <v>0</v>
      </c>
      <c r="X321" s="43"/>
      <c r="Y321" s="68"/>
      <c r="Z321" s="68"/>
    </row>
    <row r="322" spans="1:53" ht="16.5" customHeight="1" x14ac:dyDescent="0.25">
      <c r="A322" s="346" t="s">
        <v>487</v>
      </c>
      <c r="B322" s="346"/>
      <c r="C322" s="346"/>
      <c r="D322" s="346"/>
      <c r="E322" s="346"/>
      <c r="F322" s="346"/>
      <c r="G322" s="346"/>
      <c r="H322" s="346"/>
      <c r="I322" s="346"/>
      <c r="J322" s="346"/>
      <c r="K322" s="346"/>
      <c r="L322" s="346"/>
      <c r="M322" s="346"/>
      <c r="N322" s="346"/>
      <c r="O322" s="346"/>
      <c r="P322" s="346"/>
      <c r="Q322" s="346"/>
      <c r="R322" s="346"/>
      <c r="S322" s="346"/>
      <c r="T322" s="346"/>
      <c r="U322" s="346"/>
      <c r="V322" s="346"/>
      <c r="W322" s="346"/>
      <c r="X322" s="346"/>
      <c r="Y322" s="66"/>
      <c r="Z322" s="66"/>
    </row>
    <row r="323" spans="1:53" ht="14.25" customHeight="1" x14ac:dyDescent="0.25">
      <c r="A323" s="328" t="s">
        <v>119</v>
      </c>
      <c r="B323" s="328"/>
      <c r="C323" s="328"/>
      <c r="D323" s="328"/>
      <c r="E323" s="328"/>
      <c r="F323" s="328"/>
      <c r="G323" s="328"/>
      <c r="H323" s="328"/>
      <c r="I323" s="328"/>
      <c r="J323" s="328"/>
      <c r="K323" s="328"/>
      <c r="L323" s="328"/>
      <c r="M323" s="328"/>
      <c r="N323" s="328"/>
      <c r="O323" s="328"/>
      <c r="P323" s="328"/>
      <c r="Q323" s="328"/>
      <c r="R323" s="328"/>
      <c r="S323" s="328"/>
      <c r="T323" s="328"/>
      <c r="U323" s="328"/>
      <c r="V323" s="328"/>
      <c r="W323" s="328"/>
      <c r="X323" s="328"/>
      <c r="Y323" s="67"/>
      <c r="Z323" s="67"/>
    </row>
    <row r="324" spans="1:53" ht="27" customHeight="1" x14ac:dyDescent="0.25">
      <c r="A324" s="64" t="s">
        <v>488</v>
      </c>
      <c r="B324" s="64" t="s">
        <v>489</v>
      </c>
      <c r="C324" s="37">
        <v>4301011324</v>
      </c>
      <c r="D324" s="329">
        <v>4607091384185</v>
      </c>
      <c r="E324" s="329"/>
      <c r="F324" s="63">
        <v>0.8</v>
      </c>
      <c r="G324" s="38">
        <v>15</v>
      </c>
      <c r="H324" s="63">
        <v>12</v>
      </c>
      <c r="I324" s="63">
        <v>12.48</v>
      </c>
      <c r="J324" s="38">
        <v>56</v>
      </c>
      <c r="K324" s="38" t="s">
        <v>115</v>
      </c>
      <c r="L324" s="39" t="s">
        <v>79</v>
      </c>
      <c r="M324" s="38">
        <v>60</v>
      </c>
      <c r="N324" s="4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31"/>
      <c r="P324" s="331"/>
      <c r="Q324" s="331"/>
      <c r="R324" s="332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45" t="s">
        <v>66</v>
      </c>
    </row>
    <row r="325" spans="1:53" ht="27" customHeight="1" x14ac:dyDescent="0.25">
      <c r="A325" s="64" t="s">
        <v>490</v>
      </c>
      <c r="B325" s="64" t="s">
        <v>491</v>
      </c>
      <c r="C325" s="37">
        <v>4301011312</v>
      </c>
      <c r="D325" s="329">
        <v>4607091384192</v>
      </c>
      <c r="E325" s="329"/>
      <c r="F325" s="63">
        <v>1.8</v>
      </c>
      <c r="G325" s="38">
        <v>6</v>
      </c>
      <c r="H325" s="63">
        <v>10.8</v>
      </c>
      <c r="I325" s="63">
        <v>11.28</v>
      </c>
      <c r="J325" s="38">
        <v>56</v>
      </c>
      <c r="K325" s="38" t="s">
        <v>115</v>
      </c>
      <c r="L325" s="39" t="s">
        <v>114</v>
      </c>
      <c r="M325" s="38">
        <v>60</v>
      </c>
      <c r="N325" s="4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31"/>
      <c r="P325" s="331"/>
      <c r="Q325" s="331"/>
      <c r="R325" s="332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46" t="s">
        <v>66</v>
      </c>
    </row>
    <row r="326" spans="1:53" ht="27" customHeight="1" x14ac:dyDescent="0.25">
      <c r="A326" s="64" t="s">
        <v>492</v>
      </c>
      <c r="B326" s="64" t="s">
        <v>493</v>
      </c>
      <c r="C326" s="37">
        <v>4301011483</v>
      </c>
      <c r="D326" s="329">
        <v>4680115881907</v>
      </c>
      <c r="E326" s="329"/>
      <c r="F326" s="63">
        <v>1.8</v>
      </c>
      <c r="G326" s="38">
        <v>6</v>
      </c>
      <c r="H326" s="63">
        <v>10.8</v>
      </c>
      <c r="I326" s="63">
        <v>11.28</v>
      </c>
      <c r="J326" s="38">
        <v>56</v>
      </c>
      <c r="K326" s="38" t="s">
        <v>115</v>
      </c>
      <c r="L326" s="39" t="s">
        <v>79</v>
      </c>
      <c r="M326" s="38">
        <v>60</v>
      </c>
      <c r="N326" s="4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31"/>
      <c r="P326" s="331"/>
      <c r="Q326" s="331"/>
      <c r="R326" s="332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47" t="s">
        <v>66</v>
      </c>
    </row>
    <row r="327" spans="1:53" ht="27" customHeight="1" x14ac:dyDescent="0.25">
      <c r="A327" s="64" t="s">
        <v>494</v>
      </c>
      <c r="B327" s="64" t="s">
        <v>495</v>
      </c>
      <c r="C327" s="37">
        <v>4301011303</v>
      </c>
      <c r="D327" s="329">
        <v>4607091384680</v>
      </c>
      <c r="E327" s="329"/>
      <c r="F327" s="63">
        <v>0.4</v>
      </c>
      <c r="G327" s="38">
        <v>10</v>
      </c>
      <c r="H327" s="63">
        <v>4</v>
      </c>
      <c r="I327" s="63">
        <v>4.21</v>
      </c>
      <c r="J327" s="38">
        <v>120</v>
      </c>
      <c r="K327" s="38" t="s">
        <v>80</v>
      </c>
      <c r="L327" s="39" t="s">
        <v>79</v>
      </c>
      <c r="M327" s="38">
        <v>60</v>
      </c>
      <c r="N327" s="4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31"/>
      <c r="P327" s="331"/>
      <c r="Q327" s="331"/>
      <c r="R327" s="332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IFERROR(IF(W327=0,"",ROUNDUP(W327/H327,0)*0.00937),"")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x14ac:dyDescent="0.2">
      <c r="A328" s="325"/>
      <c r="B328" s="325"/>
      <c r="C328" s="325"/>
      <c r="D328" s="325"/>
      <c r="E328" s="325"/>
      <c r="F328" s="325"/>
      <c r="G328" s="325"/>
      <c r="H328" s="325"/>
      <c r="I328" s="325"/>
      <c r="J328" s="325"/>
      <c r="K328" s="325"/>
      <c r="L328" s="325"/>
      <c r="M328" s="338"/>
      <c r="N328" s="335" t="s">
        <v>43</v>
      </c>
      <c r="O328" s="336"/>
      <c r="P328" s="336"/>
      <c r="Q328" s="336"/>
      <c r="R328" s="336"/>
      <c r="S328" s="336"/>
      <c r="T328" s="337"/>
      <c r="U328" s="43" t="s">
        <v>42</v>
      </c>
      <c r="V328" s="44">
        <f>IFERROR(V324/H324,"0")+IFERROR(V325/H325,"0")+IFERROR(V326/H326,"0")+IFERROR(V327/H327,"0")</f>
        <v>0</v>
      </c>
      <c r="W328" s="44">
        <f>IFERROR(W324/H324,"0")+IFERROR(W325/H325,"0")+IFERROR(W326/H326,"0")+IFERROR(W327/H327,"0")</f>
        <v>0</v>
      </c>
      <c r="X328" s="44">
        <f>IFERROR(IF(X324="",0,X324),"0")+IFERROR(IF(X325="",0,X325),"0")+IFERROR(IF(X326="",0,X326),"0")+IFERROR(IF(X327="",0,X327),"0")</f>
        <v>0</v>
      </c>
      <c r="Y328" s="68"/>
      <c r="Z328" s="68"/>
    </row>
    <row r="329" spans="1:53" x14ac:dyDescent="0.2">
      <c r="A329" s="325"/>
      <c r="B329" s="325"/>
      <c r="C329" s="325"/>
      <c r="D329" s="325"/>
      <c r="E329" s="325"/>
      <c r="F329" s="325"/>
      <c r="G329" s="325"/>
      <c r="H329" s="325"/>
      <c r="I329" s="325"/>
      <c r="J329" s="325"/>
      <c r="K329" s="325"/>
      <c r="L329" s="325"/>
      <c r="M329" s="338"/>
      <c r="N329" s="335" t="s">
        <v>43</v>
      </c>
      <c r="O329" s="336"/>
      <c r="P329" s="336"/>
      <c r="Q329" s="336"/>
      <c r="R329" s="336"/>
      <c r="S329" s="336"/>
      <c r="T329" s="337"/>
      <c r="U329" s="43" t="s">
        <v>0</v>
      </c>
      <c r="V329" s="44">
        <f>IFERROR(SUM(V324:V327),"0")</f>
        <v>0</v>
      </c>
      <c r="W329" s="44">
        <f>IFERROR(SUM(W324:W327),"0")</f>
        <v>0</v>
      </c>
      <c r="X329" s="43"/>
      <c r="Y329" s="68"/>
      <c r="Z329" s="68"/>
    </row>
    <row r="330" spans="1:53" ht="14.25" customHeight="1" x14ac:dyDescent="0.25">
      <c r="A330" s="328" t="s">
        <v>76</v>
      </c>
      <c r="B330" s="328"/>
      <c r="C330" s="328"/>
      <c r="D330" s="328"/>
      <c r="E330" s="328"/>
      <c r="F330" s="328"/>
      <c r="G330" s="328"/>
      <c r="H330" s="328"/>
      <c r="I330" s="328"/>
      <c r="J330" s="328"/>
      <c r="K330" s="328"/>
      <c r="L330" s="328"/>
      <c r="M330" s="328"/>
      <c r="N330" s="328"/>
      <c r="O330" s="328"/>
      <c r="P330" s="328"/>
      <c r="Q330" s="328"/>
      <c r="R330" s="328"/>
      <c r="S330" s="328"/>
      <c r="T330" s="328"/>
      <c r="U330" s="328"/>
      <c r="V330" s="328"/>
      <c r="W330" s="328"/>
      <c r="X330" s="328"/>
      <c r="Y330" s="67"/>
      <c r="Z330" s="67"/>
    </row>
    <row r="331" spans="1:53" ht="27" customHeight="1" x14ac:dyDescent="0.25">
      <c r="A331" s="64" t="s">
        <v>496</v>
      </c>
      <c r="B331" s="64" t="s">
        <v>497</v>
      </c>
      <c r="C331" s="37">
        <v>4301031139</v>
      </c>
      <c r="D331" s="329">
        <v>4607091384802</v>
      </c>
      <c r="E331" s="329"/>
      <c r="F331" s="63">
        <v>0.73</v>
      </c>
      <c r="G331" s="38">
        <v>6</v>
      </c>
      <c r="H331" s="63">
        <v>4.38</v>
      </c>
      <c r="I331" s="63">
        <v>4.58</v>
      </c>
      <c r="J331" s="38">
        <v>156</v>
      </c>
      <c r="K331" s="38" t="s">
        <v>80</v>
      </c>
      <c r="L331" s="39" t="s">
        <v>79</v>
      </c>
      <c r="M331" s="38">
        <v>35</v>
      </c>
      <c r="N331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31"/>
      <c r="P331" s="331"/>
      <c r="Q331" s="331"/>
      <c r="R331" s="332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49" t="s">
        <v>66</v>
      </c>
    </row>
    <row r="332" spans="1:53" ht="27" customHeight="1" x14ac:dyDescent="0.25">
      <c r="A332" s="64" t="s">
        <v>498</v>
      </c>
      <c r="B332" s="64" t="s">
        <v>499</v>
      </c>
      <c r="C332" s="37">
        <v>4301031140</v>
      </c>
      <c r="D332" s="329">
        <v>4607091384826</v>
      </c>
      <c r="E332" s="329"/>
      <c r="F332" s="63">
        <v>0.35</v>
      </c>
      <c r="G332" s="38">
        <v>8</v>
      </c>
      <c r="H332" s="63">
        <v>2.8</v>
      </c>
      <c r="I332" s="63">
        <v>2.9</v>
      </c>
      <c r="J332" s="38">
        <v>234</v>
      </c>
      <c r="K332" s="38" t="s">
        <v>188</v>
      </c>
      <c r="L332" s="39" t="s">
        <v>79</v>
      </c>
      <c r="M332" s="38">
        <v>35</v>
      </c>
      <c r="N332" s="40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31"/>
      <c r="P332" s="331"/>
      <c r="Q332" s="331"/>
      <c r="R332" s="332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IFERROR(IF(W332=0,"",ROUNDUP(W332/H332,0)*0.00502),"")</f>
        <v/>
      </c>
      <c r="Y332" s="69" t="s">
        <v>48</v>
      </c>
      <c r="Z332" s="70" t="s">
        <v>48</v>
      </c>
      <c r="AD332" s="71"/>
      <c r="BA332" s="250" t="s">
        <v>66</v>
      </c>
    </row>
    <row r="333" spans="1:53" x14ac:dyDescent="0.2">
      <c r="A333" s="325"/>
      <c r="B333" s="325"/>
      <c r="C333" s="325"/>
      <c r="D333" s="325"/>
      <c r="E333" s="325"/>
      <c r="F333" s="325"/>
      <c r="G333" s="325"/>
      <c r="H333" s="325"/>
      <c r="I333" s="325"/>
      <c r="J333" s="325"/>
      <c r="K333" s="325"/>
      <c r="L333" s="325"/>
      <c r="M333" s="338"/>
      <c r="N333" s="335" t="s">
        <v>43</v>
      </c>
      <c r="O333" s="336"/>
      <c r="P333" s="336"/>
      <c r="Q333" s="336"/>
      <c r="R333" s="336"/>
      <c r="S333" s="336"/>
      <c r="T333" s="337"/>
      <c r="U333" s="43" t="s">
        <v>42</v>
      </c>
      <c r="V333" s="44">
        <f>IFERROR(V331/H331,"0")+IFERROR(V332/H332,"0")</f>
        <v>0</v>
      </c>
      <c r="W333" s="44">
        <f>IFERROR(W331/H331,"0")+IFERROR(W332/H332,"0")</f>
        <v>0</v>
      </c>
      <c r="X333" s="44">
        <f>IFERROR(IF(X331="",0,X331),"0")+IFERROR(IF(X332="",0,X332),"0")</f>
        <v>0</v>
      </c>
      <c r="Y333" s="68"/>
      <c r="Z333" s="68"/>
    </row>
    <row r="334" spans="1:53" x14ac:dyDescent="0.2">
      <c r="A334" s="325"/>
      <c r="B334" s="325"/>
      <c r="C334" s="325"/>
      <c r="D334" s="325"/>
      <c r="E334" s="325"/>
      <c r="F334" s="325"/>
      <c r="G334" s="325"/>
      <c r="H334" s="325"/>
      <c r="I334" s="325"/>
      <c r="J334" s="325"/>
      <c r="K334" s="325"/>
      <c r="L334" s="325"/>
      <c r="M334" s="338"/>
      <c r="N334" s="335" t="s">
        <v>43</v>
      </c>
      <c r="O334" s="336"/>
      <c r="P334" s="336"/>
      <c r="Q334" s="336"/>
      <c r="R334" s="336"/>
      <c r="S334" s="336"/>
      <c r="T334" s="337"/>
      <c r="U334" s="43" t="s">
        <v>0</v>
      </c>
      <c r="V334" s="44">
        <f>IFERROR(SUM(V331:V332),"0")</f>
        <v>0</v>
      </c>
      <c r="W334" s="44">
        <f>IFERROR(SUM(W331:W332),"0")</f>
        <v>0</v>
      </c>
      <c r="X334" s="43"/>
      <c r="Y334" s="68"/>
      <c r="Z334" s="68"/>
    </row>
    <row r="335" spans="1:53" ht="14.25" customHeight="1" x14ac:dyDescent="0.25">
      <c r="A335" s="328" t="s">
        <v>81</v>
      </c>
      <c r="B335" s="328"/>
      <c r="C335" s="328"/>
      <c r="D335" s="328"/>
      <c r="E335" s="328"/>
      <c r="F335" s="328"/>
      <c r="G335" s="328"/>
      <c r="H335" s="328"/>
      <c r="I335" s="328"/>
      <c r="J335" s="328"/>
      <c r="K335" s="328"/>
      <c r="L335" s="328"/>
      <c r="M335" s="328"/>
      <c r="N335" s="328"/>
      <c r="O335" s="328"/>
      <c r="P335" s="328"/>
      <c r="Q335" s="328"/>
      <c r="R335" s="328"/>
      <c r="S335" s="328"/>
      <c r="T335" s="328"/>
      <c r="U335" s="328"/>
      <c r="V335" s="328"/>
      <c r="W335" s="328"/>
      <c r="X335" s="328"/>
      <c r="Y335" s="67"/>
      <c r="Z335" s="67"/>
    </row>
    <row r="336" spans="1:53" ht="27" customHeight="1" x14ac:dyDescent="0.25">
      <c r="A336" s="64" t="s">
        <v>500</v>
      </c>
      <c r="B336" s="64" t="s">
        <v>501</v>
      </c>
      <c r="C336" s="37">
        <v>4301051303</v>
      </c>
      <c r="D336" s="329">
        <v>4607091384246</v>
      </c>
      <c r="E336" s="329"/>
      <c r="F336" s="63">
        <v>1.3</v>
      </c>
      <c r="G336" s="38">
        <v>6</v>
      </c>
      <c r="H336" s="63">
        <v>7.8</v>
      </c>
      <c r="I336" s="63">
        <v>8.3640000000000008</v>
      </c>
      <c r="J336" s="38">
        <v>56</v>
      </c>
      <c r="K336" s="38" t="s">
        <v>115</v>
      </c>
      <c r="L336" s="39" t="s">
        <v>79</v>
      </c>
      <c r="M336" s="38">
        <v>40</v>
      </c>
      <c r="N336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31"/>
      <c r="P336" s="331"/>
      <c r="Q336" s="331"/>
      <c r="R336" s="332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1" t="s">
        <v>66</v>
      </c>
    </row>
    <row r="337" spans="1:53" ht="27" customHeight="1" x14ac:dyDescent="0.25">
      <c r="A337" s="64" t="s">
        <v>502</v>
      </c>
      <c r="B337" s="64" t="s">
        <v>503</v>
      </c>
      <c r="C337" s="37">
        <v>4301051445</v>
      </c>
      <c r="D337" s="329">
        <v>4680115881976</v>
      </c>
      <c r="E337" s="329"/>
      <c r="F337" s="63">
        <v>1.3</v>
      </c>
      <c r="G337" s="38">
        <v>6</v>
      </c>
      <c r="H337" s="63">
        <v>7.8</v>
      </c>
      <c r="I337" s="63">
        <v>8.2799999999999994</v>
      </c>
      <c r="J337" s="38">
        <v>56</v>
      </c>
      <c r="K337" s="38" t="s">
        <v>115</v>
      </c>
      <c r="L337" s="39" t="s">
        <v>79</v>
      </c>
      <c r="M337" s="38">
        <v>40</v>
      </c>
      <c r="N337" s="4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31"/>
      <c r="P337" s="331"/>
      <c r="Q337" s="331"/>
      <c r="R337" s="332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2" t="s">
        <v>66</v>
      </c>
    </row>
    <row r="338" spans="1:53" ht="27" customHeight="1" x14ac:dyDescent="0.25">
      <c r="A338" s="64" t="s">
        <v>504</v>
      </c>
      <c r="B338" s="64" t="s">
        <v>505</v>
      </c>
      <c r="C338" s="37">
        <v>4301051297</v>
      </c>
      <c r="D338" s="329">
        <v>4607091384253</v>
      </c>
      <c r="E338" s="329"/>
      <c r="F338" s="63">
        <v>0.4</v>
      </c>
      <c r="G338" s="38">
        <v>6</v>
      </c>
      <c r="H338" s="63">
        <v>2.4</v>
      </c>
      <c r="I338" s="63">
        <v>2.6840000000000002</v>
      </c>
      <c r="J338" s="38">
        <v>156</v>
      </c>
      <c r="K338" s="38" t="s">
        <v>80</v>
      </c>
      <c r="L338" s="39" t="s">
        <v>79</v>
      </c>
      <c r="M338" s="38">
        <v>40</v>
      </c>
      <c r="N338" s="4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31"/>
      <c r="P338" s="331"/>
      <c r="Q338" s="331"/>
      <c r="R338" s="332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IFERROR(IF(W338=0,"",ROUNDUP(W338/H338,0)*0.00753),"")</f>
        <v/>
      </c>
      <c r="Y338" s="69" t="s">
        <v>48</v>
      </c>
      <c r="Z338" s="70" t="s">
        <v>48</v>
      </c>
      <c r="AD338" s="71"/>
      <c r="BA338" s="253" t="s">
        <v>66</v>
      </c>
    </row>
    <row r="339" spans="1:53" ht="27" customHeight="1" x14ac:dyDescent="0.25">
      <c r="A339" s="64" t="s">
        <v>506</v>
      </c>
      <c r="B339" s="64" t="s">
        <v>507</v>
      </c>
      <c r="C339" s="37">
        <v>4301051444</v>
      </c>
      <c r="D339" s="329">
        <v>4680115881969</v>
      </c>
      <c r="E339" s="329"/>
      <c r="F339" s="63">
        <v>0.4</v>
      </c>
      <c r="G339" s="38">
        <v>6</v>
      </c>
      <c r="H339" s="63">
        <v>2.4</v>
      </c>
      <c r="I339" s="63">
        <v>2.6</v>
      </c>
      <c r="J339" s="38">
        <v>156</v>
      </c>
      <c r="K339" s="38" t="s">
        <v>80</v>
      </c>
      <c r="L339" s="39" t="s">
        <v>79</v>
      </c>
      <c r="M339" s="38">
        <v>40</v>
      </c>
      <c r="N339" s="4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31"/>
      <c r="P339" s="331"/>
      <c r="Q339" s="331"/>
      <c r="R339" s="332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IFERROR(IF(W339=0,"",ROUNDUP(W339/H339,0)*0.00753),"")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x14ac:dyDescent="0.2">
      <c r="A340" s="325"/>
      <c r="B340" s="325"/>
      <c r="C340" s="325"/>
      <c r="D340" s="325"/>
      <c r="E340" s="325"/>
      <c r="F340" s="325"/>
      <c r="G340" s="325"/>
      <c r="H340" s="325"/>
      <c r="I340" s="325"/>
      <c r="J340" s="325"/>
      <c r="K340" s="325"/>
      <c r="L340" s="325"/>
      <c r="M340" s="338"/>
      <c r="N340" s="335" t="s">
        <v>43</v>
      </c>
      <c r="O340" s="336"/>
      <c r="P340" s="336"/>
      <c r="Q340" s="336"/>
      <c r="R340" s="336"/>
      <c r="S340" s="336"/>
      <c r="T340" s="337"/>
      <c r="U340" s="43" t="s">
        <v>42</v>
      </c>
      <c r="V340" s="44">
        <f>IFERROR(V336/H336,"0")+IFERROR(V337/H337,"0")+IFERROR(V338/H338,"0")+IFERROR(V339/H339,"0")</f>
        <v>0</v>
      </c>
      <c r="W340" s="44">
        <f>IFERROR(W336/H336,"0")+IFERROR(W337/H337,"0")+IFERROR(W338/H338,"0")+IFERROR(W339/H339,"0")</f>
        <v>0</v>
      </c>
      <c r="X340" s="44">
        <f>IFERROR(IF(X336="",0,X336),"0")+IFERROR(IF(X337="",0,X337),"0")+IFERROR(IF(X338="",0,X338),"0")+IFERROR(IF(X339="",0,X339),"0")</f>
        <v>0</v>
      </c>
      <c r="Y340" s="68"/>
      <c r="Z340" s="68"/>
    </row>
    <row r="341" spans="1:53" x14ac:dyDescent="0.2">
      <c r="A341" s="325"/>
      <c r="B341" s="325"/>
      <c r="C341" s="325"/>
      <c r="D341" s="325"/>
      <c r="E341" s="325"/>
      <c r="F341" s="325"/>
      <c r="G341" s="325"/>
      <c r="H341" s="325"/>
      <c r="I341" s="325"/>
      <c r="J341" s="325"/>
      <c r="K341" s="325"/>
      <c r="L341" s="325"/>
      <c r="M341" s="338"/>
      <c r="N341" s="335" t="s">
        <v>43</v>
      </c>
      <c r="O341" s="336"/>
      <c r="P341" s="336"/>
      <c r="Q341" s="336"/>
      <c r="R341" s="336"/>
      <c r="S341" s="336"/>
      <c r="T341" s="337"/>
      <c r="U341" s="43" t="s">
        <v>0</v>
      </c>
      <c r="V341" s="44">
        <f>IFERROR(SUM(V336:V339),"0")</f>
        <v>0</v>
      </c>
      <c r="W341" s="44">
        <f>IFERROR(SUM(W336:W339),"0")</f>
        <v>0</v>
      </c>
      <c r="X341" s="43"/>
      <c r="Y341" s="68"/>
      <c r="Z341" s="68"/>
    </row>
    <row r="342" spans="1:53" ht="14.25" customHeight="1" x14ac:dyDescent="0.25">
      <c r="A342" s="328" t="s">
        <v>233</v>
      </c>
      <c r="B342" s="328"/>
      <c r="C342" s="328"/>
      <c r="D342" s="328"/>
      <c r="E342" s="328"/>
      <c r="F342" s="328"/>
      <c r="G342" s="328"/>
      <c r="H342" s="328"/>
      <c r="I342" s="328"/>
      <c r="J342" s="328"/>
      <c r="K342" s="328"/>
      <c r="L342" s="328"/>
      <c r="M342" s="328"/>
      <c r="N342" s="328"/>
      <c r="O342" s="328"/>
      <c r="P342" s="328"/>
      <c r="Q342" s="328"/>
      <c r="R342" s="328"/>
      <c r="S342" s="328"/>
      <c r="T342" s="328"/>
      <c r="U342" s="328"/>
      <c r="V342" s="328"/>
      <c r="W342" s="328"/>
      <c r="X342" s="328"/>
      <c r="Y342" s="67"/>
      <c r="Z342" s="67"/>
    </row>
    <row r="343" spans="1:53" ht="27" customHeight="1" x14ac:dyDescent="0.25">
      <c r="A343" s="64" t="s">
        <v>508</v>
      </c>
      <c r="B343" s="64" t="s">
        <v>509</v>
      </c>
      <c r="C343" s="37">
        <v>4301060322</v>
      </c>
      <c r="D343" s="329">
        <v>4607091389357</v>
      </c>
      <c r="E343" s="329"/>
      <c r="F343" s="63">
        <v>1.3</v>
      </c>
      <c r="G343" s="38">
        <v>6</v>
      </c>
      <c r="H343" s="63">
        <v>7.8</v>
      </c>
      <c r="I343" s="63">
        <v>8.2799999999999994</v>
      </c>
      <c r="J343" s="38">
        <v>56</v>
      </c>
      <c r="K343" s="38" t="s">
        <v>115</v>
      </c>
      <c r="L343" s="39" t="s">
        <v>79</v>
      </c>
      <c r="M343" s="38">
        <v>40</v>
      </c>
      <c r="N343" s="4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31"/>
      <c r="P343" s="331"/>
      <c r="Q343" s="331"/>
      <c r="R343" s="332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55" t="s">
        <v>66</v>
      </c>
    </row>
    <row r="344" spans="1:53" x14ac:dyDescent="0.2">
      <c r="A344" s="325"/>
      <c r="B344" s="325"/>
      <c r="C344" s="325"/>
      <c r="D344" s="325"/>
      <c r="E344" s="325"/>
      <c r="F344" s="325"/>
      <c r="G344" s="325"/>
      <c r="H344" s="325"/>
      <c r="I344" s="325"/>
      <c r="J344" s="325"/>
      <c r="K344" s="325"/>
      <c r="L344" s="325"/>
      <c r="M344" s="338"/>
      <c r="N344" s="335" t="s">
        <v>43</v>
      </c>
      <c r="O344" s="336"/>
      <c r="P344" s="336"/>
      <c r="Q344" s="336"/>
      <c r="R344" s="336"/>
      <c r="S344" s="336"/>
      <c r="T344" s="337"/>
      <c r="U344" s="43" t="s">
        <v>42</v>
      </c>
      <c r="V344" s="44">
        <f>IFERROR(V343/H343,"0")</f>
        <v>0</v>
      </c>
      <c r="W344" s="44">
        <f>IFERROR(W343/H343,"0")</f>
        <v>0</v>
      </c>
      <c r="X344" s="44">
        <f>IFERROR(IF(X343="",0,X343),"0")</f>
        <v>0</v>
      </c>
      <c r="Y344" s="68"/>
      <c r="Z344" s="68"/>
    </row>
    <row r="345" spans="1:53" x14ac:dyDescent="0.2">
      <c r="A345" s="325"/>
      <c r="B345" s="325"/>
      <c r="C345" s="325"/>
      <c r="D345" s="325"/>
      <c r="E345" s="325"/>
      <c r="F345" s="325"/>
      <c r="G345" s="325"/>
      <c r="H345" s="325"/>
      <c r="I345" s="325"/>
      <c r="J345" s="325"/>
      <c r="K345" s="325"/>
      <c r="L345" s="325"/>
      <c r="M345" s="338"/>
      <c r="N345" s="335" t="s">
        <v>43</v>
      </c>
      <c r="O345" s="336"/>
      <c r="P345" s="336"/>
      <c r="Q345" s="336"/>
      <c r="R345" s="336"/>
      <c r="S345" s="336"/>
      <c r="T345" s="337"/>
      <c r="U345" s="43" t="s">
        <v>0</v>
      </c>
      <c r="V345" s="44">
        <f>IFERROR(SUM(V343:V343),"0")</f>
        <v>0</v>
      </c>
      <c r="W345" s="44">
        <f>IFERROR(SUM(W343:W343),"0")</f>
        <v>0</v>
      </c>
      <c r="X345" s="43"/>
      <c r="Y345" s="68"/>
      <c r="Z345" s="68"/>
    </row>
    <row r="346" spans="1:53" ht="27.75" customHeight="1" x14ac:dyDescent="0.2">
      <c r="A346" s="345" t="s">
        <v>510</v>
      </c>
      <c r="B346" s="345"/>
      <c r="C346" s="345"/>
      <c r="D346" s="345"/>
      <c r="E346" s="345"/>
      <c r="F346" s="345"/>
      <c r="G346" s="345"/>
      <c r="H346" s="345"/>
      <c r="I346" s="345"/>
      <c r="J346" s="345"/>
      <c r="K346" s="345"/>
      <c r="L346" s="345"/>
      <c r="M346" s="345"/>
      <c r="N346" s="345"/>
      <c r="O346" s="345"/>
      <c r="P346" s="345"/>
      <c r="Q346" s="345"/>
      <c r="R346" s="345"/>
      <c r="S346" s="345"/>
      <c r="T346" s="345"/>
      <c r="U346" s="345"/>
      <c r="V346" s="345"/>
      <c r="W346" s="345"/>
      <c r="X346" s="345"/>
      <c r="Y346" s="55"/>
      <c r="Z346" s="55"/>
    </row>
    <row r="347" spans="1:53" ht="16.5" customHeight="1" x14ac:dyDescent="0.25">
      <c r="A347" s="346" t="s">
        <v>511</v>
      </c>
      <c r="B347" s="346"/>
      <c r="C347" s="346"/>
      <c r="D347" s="346"/>
      <c r="E347" s="346"/>
      <c r="F347" s="346"/>
      <c r="G347" s="346"/>
      <c r="H347" s="346"/>
      <c r="I347" s="346"/>
      <c r="J347" s="346"/>
      <c r="K347" s="346"/>
      <c r="L347" s="346"/>
      <c r="M347" s="346"/>
      <c r="N347" s="346"/>
      <c r="O347" s="346"/>
      <c r="P347" s="346"/>
      <c r="Q347" s="346"/>
      <c r="R347" s="346"/>
      <c r="S347" s="346"/>
      <c r="T347" s="346"/>
      <c r="U347" s="346"/>
      <c r="V347" s="346"/>
      <c r="W347" s="346"/>
      <c r="X347" s="346"/>
      <c r="Y347" s="66"/>
      <c r="Z347" s="66"/>
    </row>
    <row r="348" spans="1:53" ht="14.25" customHeight="1" x14ac:dyDescent="0.25">
      <c r="A348" s="328" t="s">
        <v>119</v>
      </c>
      <c r="B348" s="328"/>
      <c r="C348" s="328"/>
      <c r="D348" s="328"/>
      <c r="E348" s="328"/>
      <c r="F348" s="328"/>
      <c r="G348" s="328"/>
      <c r="H348" s="328"/>
      <c r="I348" s="328"/>
      <c r="J348" s="328"/>
      <c r="K348" s="328"/>
      <c r="L348" s="328"/>
      <c r="M348" s="328"/>
      <c r="N348" s="328"/>
      <c r="O348" s="328"/>
      <c r="P348" s="328"/>
      <c r="Q348" s="328"/>
      <c r="R348" s="328"/>
      <c r="S348" s="328"/>
      <c r="T348" s="328"/>
      <c r="U348" s="328"/>
      <c r="V348" s="328"/>
      <c r="W348" s="328"/>
      <c r="X348" s="328"/>
      <c r="Y348" s="67"/>
      <c r="Z348" s="67"/>
    </row>
    <row r="349" spans="1:53" ht="27" customHeight="1" x14ac:dyDescent="0.25">
      <c r="A349" s="64" t="s">
        <v>512</v>
      </c>
      <c r="B349" s="64" t="s">
        <v>513</v>
      </c>
      <c r="C349" s="37">
        <v>4301011428</v>
      </c>
      <c r="D349" s="329">
        <v>4607091389708</v>
      </c>
      <c r="E349" s="329"/>
      <c r="F349" s="63">
        <v>0.45</v>
      </c>
      <c r="G349" s="38">
        <v>6</v>
      </c>
      <c r="H349" s="63">
        <v>2.7</v>
      </c>
      <c r="I349" s="63">
        <v>2.9</v>
      </c>
      <c r="J349" s="38">
        <v>156</v>
      </c>
      <c r="K349" s="38" t="s">
        <v>80</v>
      </c>
      <c r="L349" s="39" t="s">
        <v>114</v>
      </c>
      <c r="M349" s="38">
        <v>50</v>
      </c>
      <c r="N349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31"/>
      <c r="P349" s="331"/>
      <c r="Q349" s="331"/>
      <c r="R349" s="332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6" t="s">
        <v>66</v>
      </c>
    </row>
    <row r="350" spans="1:53" ht="27" customHeight="1" x14ac:dyDescent="0.25">
      <c r="A350" s="64" t="s">
        <v>514</v>
      </c>
      <c r="B350" s="64" t="s">
        <v>515</v>
      </c>
      <c r="C350" s="37">
        <v>4301011427</v>
      </c>
      <c r="D350" s="329">
        <v>4607091389692</v>
      </c>
      <c r="E350" s="329"/>
      <c r="F350" s="63">
        <v>0.45</v>
      </c>
      <c r="G350" s="38">
        <v>6</v>
      </c>
      <c r="H350" s="63">
        <v>2.7</v>
      </c>
      <c r="I350" s="63">
        <v>2.9</v>
      </c>
      <c r="J350" s="38">
        <v>156</v>
      </c>
      <c r="K350" s="38" t="s">
        <v>80</v>
      </c>
      <c r="L350" s="39" t="s">
        <v>114</v>
      </c>
      <c r="M350" s="38">
        <v>50</v>
      </c>
      <c r="N350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31"/>
      <c r="P350" s="331"/>
      <c r="Q350" s="331"/>
      <c r="R350" s="332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7" t="s">
        <v>66</v>
      </c>
    </row>
    <row r="351" spans="1:53" x14ac:dyDescent="0.2">
      <c r="A351" s="325"/>
      <c r="B351" s="325"/>
      <c r="C351" s="325"/>
      <c r="D351" s="325"/>
      <c r="E351" s="325"/>
      <c r="F351" s="325"/>
      <c r="G351" s="325"/>
      <c r="H351" s="325"/>
      <c r="I351" s="325"/>
      <c r="J351" s="325"/>
      <c r="K351" s="325"/>
      <c r="L351" s="325"/>
      <c r="M351" s="338"/>
      <c r="N351" s="335" t="s">
        <v>43</v>
      </c>
      <c r="O351" s="336"/>
      <c r="P351" s="336"/>
      <c r="Q351" s="336"/>
      <c r="R351" s="336"/>
      <c r="S351" s="336"/>
      <c r="T351" s="337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x14ac:dyDescent="0.2">
      <c r="A352" s="325"/>
      <c r="B352" s="325"/>
      <c r="C352" s="325"/>
      <c r="D352" s="325"/>
      <c r="E352" s="325"/>
      <c r="F352" s="325"/>
      <c r="G352" s="325"/>
      <c r="H352" s="325"/>
      <c r="I352" s="325"/>
      <c r="J352" s="325"/>
      <c r="K352" s="325"/>
      <c r="L352" s="325"/>
      <c r="M352" s="338"/>
      <c r="N352" s="335" t="s">
        <v>43</v>
      </c>
      <c r="O352" s="336"/>
      <c r="P352" s="336"/>
      <c r="Q352" s="336"/>
      <c r="R352" s="336"/>
      <c r="S352" s="336"/>
      <c r="T352" s="337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customHeight="1" x14ac:dyDescent="0.25">
      <c r="A353" s="328" t="s">
        <v>76</v>
      </c>
      <c r="B353" s="328"/>
      <c r="C353" s="328"/>
      <c r="D353" s="328"/>
      <c r="E353" s="328"/>
      <c r="F353" s="328"/>
      <c r="G353" s="328"/>
      <c r="H353" s="328"/>
      <c r="I353" s="328"/>
      <c r="J353" s="328"/>
      <c r="K353" s="328"/>
      <c r="L353" s="328"/>
      <c r="M353" s="328"/>
      <c r="N353" s="328"/>
      <c r="O353" s="328"/>
      <c r="P353" s="328"/>
      <c r="Q353" s="328"/>
      <c r="R353" s="328"/>
      <c r="S353" s="328"/>
      <c r="T353" s="328"/>
      <c r="U353" s="328"/>
      <c r="V353" s="328"/>
      <c r="W353" s="328"/>
      <c r="X353" s="328"/>
      <c r="Y353" s="67"/>
      <c r="Z353" s="67"/>
    </row>
    <row r="354" spans="1:53" ht="27" customHeight="1" x14ac:dyDescent="0.25">
      <c r="A354" s="64" t="s">
        <v>516</v>
      </c>
      <c r="B354" s="64" t="s">
        <v>517</v>
      </c>
      <c r="C354" s="37">
        <v>4301031177</v>
      </c>
      <c r="D354" s="329">
        <v>4607091389753</v>
      </c>
      <c r="E354" s="329"/>
      <c r="F354" s="63">
        <v>0.7</v>
      </c>
      <c r="G354" s="38">
        <v>6</v>
      </c>
      <c r="H354" s="63">
        <v>4.2</v>
      </c>
      <c r="I354" s="63">
        <v>4.43</v>
      </c>
      <c r="J354" s="38">
        <v>156</v>
      </c>
      <c r="K354" s="38" t="s">
        <v>80</v>
      </c>
      <c r="L354" s="39" t="s">
        <v>79</v>
      </c>
      <c r="M354" s="38">
        <v>45</v>
      </c>
      <c r="N354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31"/>
      <c r="P354" s="331"/>
      <c r="Q354" s="331"/>
      <c r="R354" s="332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ref="W354:W366" si="16">IFERROR(IF(V354="",0,CEILING((V354/$H354),1)*$H354),"")</f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58" t="s">
        <v>66</v>
      </c>
    </row>
    <row r="355" spans="1:53" ht="27" customHeight="1" x14ac:dyDescent="0.25">
      <c r="A355" s="64" t="s">
        <v>518</v>
      </c>
      <c r="B355" s="64" t="s">
        <v>519</v>
      </c>
      <c r="C355" s="37">
        <v>4301031174</v>
      </c>
      <c r="D355" s="329">
        <v>4607091389760</v>
      </c>
      <c r="E355" s="329"/>
      <c r="F355" s="63">
        <v>0.7</v>
      </c>
      <c r="G355" s="38">
        <v>6</v>
      </c>
      <c r="H355" s="63">
        <v>4.2</v>
      </c>
      <c r="I355" s="63">
        <v>4.43</v>
      </c>
      <c r="J355" s="38">
        <v>156</v>
      </c>
      <c r="K355" s="38" t="s">
        <v>80</v>
      </c>
      <c r="L355" s="39" t="s">
        <v>79</v>
      </c>
      <c r="M355" s="38">
        <v>45</v>
      </c>
      <c r="N355" s="3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31"/>
      <c r="P355" s="331"/>
      <c r="Q355" s="331"/>
      <c r="R355" s="332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6"/>
        <v>0</v>
      </c>
      <c r="X355" s="42" t="str">
        <f>IFERROR(IF(W355=0,"",ROUNDUP(W355/H355,0)*0.00753),"")</f>
        <v/>
      </c>
      <c r="Y355" s="69" t="s">
        <v>48</v>
      </c>
      <c r="Z355" s="70" t="s">
        <v>48</v>
      </c>
      <c r="AD355" s="71"/>
      <c r="BA355" s="259" t="s">
        <v>66</v>
      </c>
    </row>
    <row r="356" spans="1:53" ht="27" customHeight="1" x14ac:dyDescent="0.25">
      <c r="A356" s="64" t="s">
        <v>520</v>
      </c>
      <c r="B356" s="64" t="s">
        <v>521</v>
      </c>
      <c r="C356" s="37">
        <v>4301031175</v>
      </c>
      <c r="D356" s="329">
        <v>4607091389746</v>
      </c>
      <c r="E356" s="329"/>
      <c r="F356" s="63">
        <v>0.7</v>
      </c>
      <c r="G356" s="38">
        <v>6</v>
      </c>
      <c r="H356" s="63">
        <v>4.2</v>
      </c>
      <c r="I356" s="63">
        <v>4.43</v>
      </c>
      <c r="J356" s="38">
        <v>156</v>
      </c>
      <c r="K356" s="38" t="s">
        <v>80</v>
      </c>
      <c r="L356" s="39" t="s">
        <v>79</v>
      </c>
      <c r="M356" s="38">
        <v>45</v>
      </c>
      <c r="N356" s="3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31"/>
      <c r="P356" s="331"/>
      <c r="Q356" s="331"/>
      <c r="R356" s="332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6"/>
        <v>0</v>
      </c>
      <c r="X356" s="42" t="str">
        <f>IFERROR(IF(W356=0,"",ROUNDUP(W356/H356,0)*0.00753),"")</f>
        <v/>
      </c>
      <c r="Y356" s="69" t="s">
        <v>48</v>
      </c>
      <c r="Z356" s="70" t="s">
        <v>48</v>
      </c>
      <c r="AD356" s="71"/>
      <c r="BA356" s="260" t="s">
        <v>66</v>
      </c>
    </row>
    <row r="357" spans="1:53" ht="37.5" customHeight="1" x14ac:dyDescent="0.25">
      <c r="A357" s="64" t="s">
        <v>522</v>
      </c>
      <c r="B357" s="64" t="s">
        <v>523</v>
      </c>
      <c r="C357" s="37">
        <v>4301031236</v>
      </c>
      <c r="D357" s="329">
        <v>4680115882928</v>
      </c>
      <c r="E357" s="329"/>
      <c r="F357" s="63">
        <v>0.28000000000000003</v>
      </c>
      <c r="G357" s="38">
        <v>6</v>
      </c>
      <c r="H357" s="63">
        <v>1.68</v>
      </c>
      <c r="I357" s="63">
        <v>2.6</v>
      </c>
      <c r="J357" s="38">
        <v>156</v>
      </c>
      <c r="K357" s="38" t="s">
        <v>80</v>
      </c>
      <c r="L357" s="39" t="s">
        <v>79</v>
      </c>
      <c r="M357" s="38">
        <v>35</v>
      </c>
      <c r="N357" s="3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31"/>
      <c r="P357" s="331"/>
      <c r="Q357" s="331"/>
      <c r="R357" s="332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6"/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524</v>
      </c>
      <c r="B358" s="64" t="s">
        <v>525</v>
      </c>
      <c r="C358" s="37">
        <v>4301031257</v>
      </c>
      <c r="D358" s="329">
        <v>4680115883147</v>
      </c>
      <c r="E358" s="329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188</v>
      </c>
      <c r="L358" s="39" t="s">
        <v>79</v>
      </c>
      <c r="M358" s="38">
        <v>45</v>
      </c>
      <c r="N358" s="3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31"/>
      <c r="P358" s="331"/>
      <c r="Q358" s="331"/>
      <c r="R358" s="332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6"/>
        <v>0</v>
      </c>
      <c r="X358" s="42" t="str">
        <f t="shared" ref="X358:X366" si="17">IFERROR(IF(W358=0,"",ROUNDUP(W358/H358,0)*0.00502),"")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526</v>
      </c>
      <c r="B359" s="64" t="s">
        <v>527</v>
      </c>
      <c r="C359" s="37">
        <v>4301031178</v>
      </c>
      <c r="D359" s="329">
        <v>4607091384338</v>
      </c>
      <c r="E359" s="329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188</v>
      </c>
      <c r="L359" s="39" t="s">
        <v>79</v>
      </c>
      <c r="M359" s="38">
        <v>45</v>
      </c>
      <c r="N359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31"/>
      <c r="P359" s="331"/>
      <c r="Q359" s="331"/>
      <c r="R359" s="332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6"/>
        <v>0</v>
      </c>
      <c r="X359" s="42" t="str">
        <f t="shared" si="17"/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528</v>
      </c>
      <c r="B360" s="64" t="s">
        <v>529</v>
      </c>
      <c r="C360" s="37">
        <v>4301031254</v>
      </c>
      <c r="D360" s="329">
        <v>4680115883154</v>
      </c>
      <c r="E360" s="329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188</v>
      </c>
      <c r="L360" s="39" t="s">
        <v>79</v>
      </c>
      <c r="M360" s="38">
        <v>45</v>
      </c>
      <c r="N360" s="3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31"/>
      <c r="P360" s="331"/>
      <c r="Q360" s="331"/>
      <c r="R360" s="332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6"/>
        <v>0</v>
      </c>
      <c r="X360" s="42" t="str">
        <f t="shared" si="17"/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37.5" customHeight="1" x14ac:dyDescent="0.25">
      <c r="A361" s="64" t="s">
        <v>530</v>
      </c>
      <c r="B361" s="64" t="s">
        <v>531</v>
      </c>
      <c r="C361" s="37">
        <v>4301031171</v>
      </c>
      <c r="D361" s="329">
        <v>4607091389524</v>
      </c>
      <c r="E361" s="329"/>
      <c r="F361" s="63">
        <v>0.35</v>
      </c>
      <c r="G361" s="38">
        <v>6</v>
      </c>
      <c r="H361" s="63">
        <v>2.1</v>
      </c>
      <c r="I361" s="63">
        <v>2.23</v>
      </c>
      <c r="J361" s="38">
        <v>234</v>
      </c>
      <c r="K361" s="38" t="s">
        <v>188</v>
      </c>
      <c r="L361" s="39" t="s">
        <v>79</v>
      </c>
      <c r="M361" s="38">
        <v>45</v>
      </c>
      <c r="N361" s="3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31"/>
      <c r="P361" s="331"/>
      <c r="Q361" s="331"/>
      <c r="R361" s="332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6"/>
        <v>0</v>
      </c>
      <c r="X361" s="42" t="str">
        <f t="shared" si="17"/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532</v>
      </c>
      <c r="B362" s="64" t="s">
        <v>533</v>
      </c>
      <c r="C362" s="37">
        <v>4301031258</v>
      </c>
      <c r="D362" s="329">
        <v>4680115883161</v>
      </c>
      <c r="E362" s="329"/>
      <c r="F362" s="63">
        <v>0.28000000000000003</v>
      </c>
      <c r="G362" s="38">
        <v>6</v>
      </c>
      <c r="H362" s="63">
        <v>1.68</v>
      </c>
      <c r="I362" s="63">
        <v>1.81</v>
      </c>
      <c r="J362" s="38">
        <v>234</v>
      </c>
      <c r="K362" s="38" t="s">
        <v>188</v>
      </c>
      <c r="L362" s="39" t="s">
        <v>79</v>
      </c>
      <c r="M362" s="38">
        <v>45</v>
      </c>
      <c r="N362" s="3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31"/>
      <c r="P362" s="331"/>
      <c r="Q362" s="331"/>
      <c r="R362" s="332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6"/>
        <v>0</v>
      </c>
      <c r="X362" s="42" t="str">
        <f t="shared" si="17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27" customHeight="1" x14ac:dyDescent="0.25">
      <c r="A363" s="64" t="s">
        <v>534</v>
      </c>
      <c r="B363" s="64" t="s">
        <v>535</v>
      </c>
      <c r="C363" s="37">
        <v>4301031170</v>
      </c>
      <c r="D363" s="329">
        <v>4607091384345</v>
      </c>
      <c r="E363" s="329"/>
      <c r="F363" s="63">
        <v>0.35</v>
      </c>
      <c r="G363" s="38">
        <v>6</v>
      </c>
      <c r="H363" s="63">
        <v>2.1</v>
      </c>
      <c r="I363" s="63">
        <v>2.23</v>
      </c>
      <c r="J363" s="38">
        <v>234</v>
      </c>
      <c r="K363" s="38" t="s">
        <v>188</v>
      </c>
      <c r="L363" s="39" t="s">
        <v>79</v>
      </c>
      <c r="M363" s="38">
        <v>45</v>
      </c>
      <c r="N363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31"/>
      <c r="P363" s="331"/>
      <c r="Q363" s="331"/>
      <c r="R363" s="332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6"/>
        <v>0</v>
      </c>
      <c r="X363" s="42" t="str">
        <f t="shared" si="17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27" customHeight="1" x14ac:dyDescent="0.25">
      <c r="A364" s="64" t="s">
        <v>536</v>
      </c>
      <c r="B364" s="64" t="s">
        <v>537</v>
      </c>
      <c r="C364" s="37">
        <v>4301031256</v>
      </c>
      <c r="D364" s="329">
        <v>4680115883178</v>
      </c>
      <c r="E364" s="329"/>
      <c r="F364" s="63">
        <v>0.28000000000000003</v>
      </c>
      <c r="G364" s="38">
        <v>6</v>
      </c>
      <c r="H364" s="63">
        <v>1.68</v>
      </c>
      <c r="I364" s="63">
        <v>1.81</v>
      </c>
      <c r="J364" s="38">
        <v>234</v>
      </c>
      <c r="K364" s="38" t="s">
        <v>188</v>
      </c>
      <c r="L364" s="39" t="s">
        <v>79</v>
      </c>
      <c r="M364" s="38">
        <v>45</v>
      </c>
      <c r="N364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31"/>
      <c r="P364" s="331"/>
      <c r="Q364" s="331"/>
      <c r="R364" s="332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6"/>
        <v>0</v>
      </c>
      <c r="X364" s="42" t="str">
        <f t="shared" si="17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538</v>
      </c>
      <c r="B365" s="64" t="s">
        <v>539</v>
      </c>
      <c r="C365" s="37">
        <v>4301031172</v>
      </c>
      <c r="D365" s="329">
        <v>4607091389531</v>
      </c>
      <c r="E365" s="329"/>
      <c r="F365" s="63">
        <v>0.35</v>
      </c>
      <c r="G365" s="38">
        <v>6</v>
      </c>
      <c r="H365" s="63">
        <v>2.1</v>
      </c>
      <c r="I365" s="63">
        <v>2.23</v>
      </c>
      <c r="J365" s="38">
        <v>234</v>
      </c>
      <c r="K365" s="38" t="s">
        <v>188</v>
      </c>
      <c r="L365" s="39" t="s">
        <v>79</v>
      </c>
      <c r="M365" s="38">
        <v>45</v>
      </c>
      <c r="N365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31"/>
      <c r="P365" s="331"/>
      <c r="Q365" s="331"/>
      <c r="R365" s="332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6"/>
        <v>0</v>
      </c>
      <c r="X365" s="42" t="str">
        <f t="shared" si="17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540</v>
      </c>
      <c r="B366" s="64" t="s">
        <v>541</v>
      </c>
      <c r="C366" s="37">
        <v>4301031255</v>
      </c>
      <c r="D366" s="329">
        <v>4680115883185</v>
      </c>
      <c r="E366" s="329"/>
      <c r="F366" s="63">
        <v>0.28000000000000003</v>
      </c>
      <c r="G366" s="38">
        <v>6</v>
      </c>
      <c r="H366" s="63">
        <v>1.68</v>
      </c>
      <c r="I366" s="63">
        <v>1.81</v>
      </c>
      <c r="J366" s="38">
        <v>234</v>
      </c>
      <c r="K366" s="38" t="s">
        <v>188</v>
      </c>
      <c r="L366" s="39" t="s">
        <v>79</v>
      </c>
      <c r="M366" s="38">
        <v>45</v>
      </c>
      <c r="N366" s="390" t="s">
        <v>542</v>
      </c>
      <c r="O366" s="331"/>
      <c r="P366" s="331"/>
      <c r="Q366" s="331"/>
      <c r="R366" s="332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6"/>
        <v>0</v>
      </c>
      <c r="X366" s="42" t="str">
        <f t="shared" si="17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x14ac:dyDescent="0.2">
      <c r="A367" s="325"/>
      <c r="B367" s="325"/>
      <c r="C367" s="325"/>
      <c r="D367" s="325"/>
      <c r="E367" s="325"/>
      <c r="F367" s="325"/>
      <c r="G367" s="325"/>
      <c r="H367" s="325"/>
      <c r="I367" s="325"/>
      <c r="J367" s="325"/>
      <c r="K367" s="325"/>
      <c r="L367" s="325"/>
      <c r="M367" s="338"/>
      <c r="N367" s="335" t="s">
        <v>43</v>
      </c>
      <c r="O367" s="336"/>
      <c r="P367" s="336"/>
      <c r="Q367" s="336"/>
      <c r="R367" s="336"/>
      <c r="S367" s="336"/>
      <c r="T367" s="337"/>
      <c r="U367" s="43" t="s">
        <v>42</v>
      </c>
      <c r="V367" s="4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0</v>
      </c>
      <c r="W367" s="4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0</v>
      </c>
      <c r="X367" s="4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</v>
      </c>
      <c r="Y367" s="68"/>
      <c r="Z367" s="68"/>
    </row>
    <row r="368" spans="1:53" x14ac:dyDescent="0.2">
      <c r="A368" s="325"/>
      <c r="B368" s="325"/>
      <c r="C368" s="325"/>
      <c r="D368" s="325"/>
      <c r="E368" s="325"/>
      <c r="F368" s="325"/>
      <c r="G368" s="325"/>
      <c r="H368" s="325"/>
      <c r="I368" s="325"/>
      <c r="J368" s="325"/>
      <c r="K368" s="325"/>
      <c r="L368" s="325"/>
      <c r="M368" s="338"/>
      <c r="N368" s="335" t="s">
        <v>43</v>
      </c>
      <c r="O368" s="336"/>
      <c r="P368" s="336"/>
      <c r="Q368" s="336"/>
      <c r="R368" s="336"/>
      <c r="S368" s="336"/>
      <c r="T368" s="337"/>
      <c r="U368" s="43" t="s">
        <v>0</v>
      </c>
      <c r="V368" s="44">
        <f>IFERROR(SUM(V354:V366),"0")</f>
        <v>0</v>
      </c>
      <c r="W368" s="44">
        <f>IFERROR(SUM(W354:W366),"0")</f>
        <v>0</v>
      </c>
      <c r="X368" s="43"/>
      <c r="Y368" s="68"/>
      <c r="Z368" s="68"/>
    </row>
    <row r="369" spans="1:53" ht="14.25" customHeight="1" x14ac:dyDescent="0.25">
      <c r="A369" s="328" t="s">
        <v>81</v>
      </c>
      <c r="B369" s="328"/>
      <c r="C369" s="328"/>
      <c r="D369" s="328"/>
      <c r="E369" s="328"/>
      <c r="F369" s="328"/>
      <c r="G369" s="328"/>
      <c r="H369" s="328"/>
      <c r="I369" s="328"/>
      <c r="J369" s="328"/>
      <c r="K369" s="328"/>
      <c r="L369" s="328"/>
      <c r="M369" s="328"/>
      <c r="N369" s="328"/>
      <c r="O369" s="328"/>
      <c r="P369" s="328"/>
      <c r="Q369" s="328"/>
      <c r="R369" s="328"/>
      <c r="S369" s="328"/>
      <c r="T369" s="328"/>
      <c r="U369" s="328"/>
      <c r="V369" s="328"/>
      <c r="W369" s="328"/>
      <c r="X369" s="328"/>
      <c r="Y369" s="67"/>
      <c r="Z369" s="67"/>
    </row>
    <row r="370" spans="1:53" ht="27" customHeight="1" x14ac:dyDescent="0.25">
      <c r="A370" s="64" t="s">
        <v>543</v>
      </c>
      <c r="B370" s="64" t="s">
        <v>544</v>
      </c>
      <c r="C370" s="37">
        <v>4301051258</v>
      </c>
      <c r="D370" s="329">
        <v>4607091389685</v>
      </c>
      <c r="E370" s="329"/>
      <c r="F370" s="63">
        <v>1.3</v>
      </c>
      <c r="G370" s="38">
        <v>6</v>
      </c>
      <c r="H370" s="63">
        <v>7.8</v>
      </c>
      <c r="I370" s="63">
        <v>8.3460000000000001</v>
      </c>
      <c r="J370" s="38">
        <v>56</v>
      </c>
      <c r="K370" s="38" t="s">
        <v>115</v>
      </c>
      <c r="L370" s="39" t="s">
        <v>144</v>
      </c>
      <c r="M370" s="38">
        <v>45</v>
      </c>
      <c r="N370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31"/>
      <c r="P370" s="331"/>
      <c r="Q370" s="331"/>
      <c r="R370" s="332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IFERROR(IF(W370=0,"",ROUNDUP(W370/H370,0)*0.02175),"")</f>
        <v/>
      </c>
      <c r="Y370" s="69" t="s">
        <v>48</v>
      </c>
      <c r="Z370" s="70" t="s">
        <v>48</v>
      </c>
      <c r="AD370" s="71"/>
      <c r="BA370" s="271" t="s">
        <v>66</v>
      </c>
    </row>
    <row r="371" spans="1:53" ht="27" customHeight="1" x14ac:dyDescent="0.25">
      <c r="A371" s="64" t="s">
        <v>545</v>
      </c>
      <c r="B371" s="64" t="s">
        <v>546</v>
      </c>
      <c r="C371" s="37">
        <v>4301051431</v>
      </c>
      <c r="D371" s="329">
        <v>4607091389654</v>
      </c>
      <c r="E371" s="329"/>
      <c r="F371" s="63">
        <v>0.33</v>
      </c>
      <c r="G371" s="38">
        <v>6</v>
      </c>
      <c r="H371" s="63">
        <v>1.98</v>
      </c>
      <c r="I371" s="63">
        <v>2.258</v>
      </c>
      <c r="J371" s="38">
        <v>156</v>
      </c>
      <c r="K371" s="38" t="s">
        <v>80</v>
      </c>
      <c r="L371" s="39" t="s">
        <v>144</v>
      </c>
      <c r="M371" s="38">
        <v>45</v>
      </c>
      <c r="N371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31"/>
      <c r="P371" s="331"/>
      <c r="Q371" s="331"/>
      <c r="R371" s="332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IFERROR(IF(W371=0,"",ROUNDUP(W371/H371,0)*0.00753),"")</f>
        <v/>
      </c>
      <c r="Y371" s="69" t="s">
        <v>48</v>
      </c>
      <c r="Z371" s="70" t="s">
        <v>48</v>
      </c>
      <c r="AD371" s="71"/>
      <c r="BA371" s="272" t="s">
        <v>66</v>
      </c>
    </row>
    <row r="372" spans="1:53" ht="27" customHeight="1" x14ac:dyDescent="0.25">
      <c r="A372" s="64" t="s">
        <v>547</v>
      </c>
      <c r="B372" s="64" t="s">
        <v>548</v>
      </c>
      <c r="C372" s="37">
        <v>4301051284</v>
      </c>
      <c r="D372" s="329">
        <v>4607091384352</v>
      </c>
      <c r="E372" s="329"/>
      <c r="F372" s="63">
        <v>0.6</v>
      </c>
      <c r="G372" s="38">
        <v>4</v>
      </c>
      <c r="H372" s="63">
        <v>2.4</v>
      </c>
      <c r="I372" s="63">
        <v>2.6459999999999999</v>
      </c>
      <c r="J372" s="38">
        <v>120</v>
      </c>
      <c r="K372" s="38" t="s">
        <v>80</v>
      </c>
      <c r="L372" s="39" t="s">
        <v>144</v>
      </c>
      <c r="M372" s="38">
        <v>45</v>
      </c>
      <c r="N372" s="3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31"/>
      <c r="P372" s="331"/>
      <c r="Q372" s="331"/>
      <c r="R372" s="332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IFERROR(IF(W372=0,"",ROUNDUP(W372/H372,0)*0.00937),"")</f>
        <v/>
      </c>
      <c r="Y372" s="69" t="s">
        <v>48</v>
      </c>
      <c r="Z372" s="70" t="s">
        <v>48</v>
      </c>
      <c r="AD372" s="71"/>
      <c r="BA372" s="273" t="s">
        <v>66</v>
      </c>
    </row>
    <row r="373" spans="1:53" ht="27" customHeight="1" x14ac:dyDescent="0.25">
      <c r="A373" s="64" t="s">
        <v>549</v>
      </c>
      <c r="B373" s="64" t="s">
        <v>550</v>
      </c>
      <c r="C373" s="37">
        <v>4301051257</v>
      </c>
      <c r="D373" s="329">
        <v>4607091389661</v>
      </c>
      <c r="E373" s="329"/>
      <c r="F373" s="63">
        <v>0.55000000000000004</v>
      </c>
      <c r="G373" s="38">
        <v>4</v>
      </c>
      <c r="H373" s="63">
        <v>2.2000000000000002</v>
      </c>
      <c r="I373" s="63">
        <v>2.492</v>
      </c>
      <c r="J373" s="38">
        <v>120</v>
      </c>
      <c r="K373" s="38" t="s">
        <v>80</v>
      </c>
      <c r="L373" s="39" t="s">
        <v>144</v>
      </c>
      <c r="M373" s="38">
        <v>45</v>
      </c>
      <c r="N373" s="3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31"/>
      <c r="P373" s="331"/>
      <c r="Q373" s="331"/>
      <c r="R373" s="332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IFERROR(IF(W373=0,"",ROUNDUP(W373/H373,0)*0.00937),"")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x14ac:dyDescent="0.2">
      <c r="A374" s="325"/>
      <c r="B374" s="325"/>
      <c r="C374" s="325"/>
      <c r="D374" s="325"/>
      <c r="E374" s="325"/>
      <c r="F374" s="325"/>
      <c r="G374" s="325"/>
      <c r="H374" s="325"/>
      <c r="I374" s="325"/>
      <c r="J374" s="325"/>
      <c r="K374" s="325"/>
      <c r="L374" s="325"/>
      <c r="M374" s="338"/>
      <c r="N374" s="335" t="s">
        <v>43</v>
      </c>
      <c r="O374" s="336"/>
      <c r="P374" s="336"/>
      <c r="Q374" s="336"/>
      <c r="R374" s="336"/>
      <c r="S374" s="336"/>
      <c r="T374" s="337"/>
      <c r="U374" s="43" t="s">
        <v>42</v>
      </c>
      <c r="V374" s="44">
        <f>IFERROR(V370/H370,"0")+IFERROR(V371/H371,"0")+IFERROR(V372/H372,"0")+IFERROR(V373/H373,"0")</f>
        <v>0</v>
      </c>
      <c r="W374" s="44">
        <f>IFERROR(W370/H370,"0")+IFERROR(W371/H371,"0")+IFERROR(W372/H372,"0")+IFERROR(W373/H373,"0")</f>
        <v>0</v>
      </c>
      <c r="X374" s="44">
        <f>IFERROR(IF(X370="",0,X370),"0")+IFERROR(IF(X371="",0,X371),"0")+IFERROR(IF(X372="",0,X372),"0")+IFERROR(IF(X373="",0,X373),"0")</f>
        <v>0</v>
      </c>
      <c r="Y374" s="68"/>
      <c r="Z374" s="68"/>
    </row>
    <row r="375" spans="1:53" x14ac:dyDescent="0.2">
      <c r="A375" s="325"/>
      <c r="B375" s="325"/>
      <c r="C375" s="325"/>
      <c r="D375" s="325"/>
      <c r="E375" s="325"/>
      <c r="F375" s="325"/>
      <c r="G375" s="325"/>
      <c r="H375" s="325"/>
      <c r="I375" s="325"/>
      <c r="J375" s="325"/>
      <c r="K375" s="325"/>
      <c r="L375" s="325"/>
      <c r="M375" s="338"/>
      <c r="N375" s="335" t="s">
        <v>43</v>
      </c>
      <c r="O375" s="336"/>
      <c r="P375" s="336"/>
      <c r="Q375" s="336"/>
      <c r="R375" s="336"/>
      <c r="S375" s="336"/>
      <c r="T375" s="337"/>
      <c r="U375" s="43" t="s">
        <v>0</v>
      </c>
      <c r="V375" s="44">
        <f>IFERROR(SUM(V370:V373),"0")</f>
        <v>0</v>
      </c>
      <c r="W375" s="44">
        <f>IFERROR(SUM(W370:W373),"0")</f>
        <v>0</v>
      </c>
      <c r="X375" s="43"/>
      <c r="Y375" s="68"/>
      <c r="Z375" s="68"/>
    </row>
    <row r="376" spans="1:53" ht="14.25" customHeight="1" x14ac:dyDescent="0.25">
      <c r="A376" s="328" t="s">
        <v>233</v>
      </c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8"/>
      <c r="M376" s="328"/>
      <c r="N376" s="328"/>
      <c r="O376" s="328"/>
      <c r="P376" s="328"/>
      <c r="Q376" s="328"/>
      <c r="R376" s="328"/>
      <c r="S376" s="328"/>
      <c r="T376" s="328"/>
      <c r="U376" s="328"/>
      <c r="V376" s="328"/>
      <c r="W376" s="328"/>
      <c r="X376" s="328"/>
      <c r="Y376" s="67"/>
      <c r="Z376" s="67"/>
    </row>
    <row r="377" spans="1:53" ht="27" customHeight="1" x14ac:dyDescent="0.25">
      <c r="A377" s="64" t="s">
        <v>551</v>
      </c>
      <c r="B377" s="64" t="s">
        <v>552</v>
      </c>
      <c r="C377" s="37">
        <v>4301060352</v>
      </c>
      <c r="D377" s="329">
        <v>4680115881648</v>
      </c>
      <c r="E377" s="329"/>
      <c r="F377" s="63">
        <v>1</v>
      </c>
      <c r="G377" s="38">
        <v>4</v>
      </c>
      <c r="H377" s="63">
        <v>4</v>
      </c>
      <c r="I377" s="63">
        <v>4.4039999999999999</v>
      </c>
      <c r="J377" s="38">
        <v>104</v>
      </c>
      <c r="K377" s="38" t="s">
        <v>115</v>
      </c>
      <c r="L377" s="39" t="s">
        <v>79</v>
      </c>
      <c r="M377" s="38">
        <v>35</v>
      </c>
      <c r="N377" s="3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31"/>
      <c r="P377" s="331"/>
      <c r="Q377" s="331"/>
      <c r="R377" s="332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IFERROR(IF(W377=0,"",ROUNDUP(W377/H377,0)*0.01196),"")</f>
        <v/>
      </c>
      <c r="Y377" s="69" t="s">
        <v>48</v>
      </c>
      <c r="Z377" s="70" t="s">
        <v>48</v>
      </c>
      <c r="AD377" s="71"/>
      <c r="BA377" s="275" t="s">
        <v>66</v>
      </c>
    </row>
    <row r="378" spans="1:53" x14ac:dyDescent="0.2">
      <c r="A378" s="325"/>
      <c r="B378" s="325"/>
      <c r="C378" s="325"/>
      <c r="D378" s="325"/>
      <c r="E378" s="325"/>
      <c r="F378" s="325"/>
      <c r="G378" s="325"/>
      <c r="H378" s="325"/>
      <c r="I378" s="325"/>
      <c r="J378" s="325"/>
      <c r="K378" s="325"/>
      <c r="L378" s="325"/>
      <c r="M378" s="338"/>
      <c r="N378" s="335" t="s">
        <v>43</v>
      </c>
      <c r="O378" s="336"/>
      <c r="P378" s="336"/>
      <c r="Q378" s="336"/>
      <c r="R378" s="336"/>
      <c r="S378" s="336"/>
      <c r="T378" s="337"/>
      <c r="U378" s="43" t="s">
        <v>42</v>
      </c>
      <c r="V378" s="44">
        <f>IFERROR(V377/H377,"0")</f>
        <v>0</v>
      </c>
      <c r="W378" s="44">
        <f>IFERROR(W377/H377,"0")</f>
        <v>0</v>
      </c>
      <c r="X378" s="44">
        <f>IFERROR(IF(X377="",0,X377),"0")</f>
        <v>0</v>
      </c>
      <c r="Y378" s="68"/>
      <c r="Z378" s="68"/>
    </row>
    <row r="379" spans="1:53" x14ac:dyDescent="0.2">
      <c r="A379" s="325"/>
      <c r="B379" s="325"/>
      <c r="C379" s="325"/>
      <c r="D379" s="325"/>
      <c r="E379" s="325"/>
      <c r="F379" s="325"/>
      <c r="G379" s="325"/>
      <c r="H379" s="325"/>
      <c r="I379" s="325"/>
      <c r="J379" s="325"/>
      <c r="K379" s="325"/>
      <c r="L379" s="325"/>
      <c r="M379" s="338"/>
      <c r="N379" s="335" t="s">
        <v>43</v>
      </c>
      <c r="O379" s="336"/>
      <c r="P379" s="336"/>
      <c r="Q379" s="336"/>
      <c r="R379" s="336"/>
      <c r="S379" s="336"/>
      <c r="T379" s="337"/>
      <c r="U379" s="43" t="s">
        <v>0</v>
      </c>
      <c r="V379" s="44">
        <f>IFERROR(SUM(V377:V377),"0")</f>
        <v>0</v>
      </c>
      <c r="W379" s="44">
        <f>IFERROR(SUM(W377:W377),"0")</f>
        <v>0</v>
      </c>
      <c r="X379" s="43"/>
      <c r="Y379" s="68"/>
      <c r="Z379" s="68"/>
    </row>
    <row r="380" spans="1:53" ht="14.25" customHeight="1" x14ac:dyDescent="0.25">
      <c r="A380" s="328" t="s">
        <v>97</v>
      </c>
      <c r="B380" s="328"/>
      <c r="C380" s="328"/>
      <c r="D380" s="328"/>
      <c r="E380" s="328"/>
      <c r="F380" s="328"/>
      <c r="G380" s="328"/>
      <c r="H380" s="328"/>
      <c r="I380" s="328"/>
      <c r="J380" s="328"/>
      <c r="K380" s="328"/>
      <c r="L380" s="328"/>
      <c r="M380" s="328"/>
      <c r="N380" s="328"/>
      <c r="O380" s="328"/>
      <c r="P380" s="328"/>
      <c r="Q380" s="328"/>
      <c r="R380" s="328"/>
      <c r="S380" s="328"/>
      <c r="T380" s="328"/>
      <c r="U380" s="328"/>
      <c r="V380" s="328"/>
      <c r="W380" s="328"/>
      <c r="X380" s="328"/>
      <c r="Y380" s="67"/>
      <c r="Z380" s="67"/>
    </row>
    <row r="381" spans="1:53" ht="27" customHeight="1" x14ac:dyDescent="0.25">
      <c r="A381" s="64" t="s">
        <v>553</v>
      </c>
      <c r="B381" s="64" t="s">
        <v>554</v>
      </c>
      <c r="C381" s="37">
        <v>4301032046</v>
      </c>
      <c r="D381" s="329">
        <v>4680115884359</v>
      </c>
      <c r="E381" s="329"/>
      <c r="F381" s="63">
        <v>0.06</v>
      </c>
      <c r="G381" s="38">
        <v>20</v>
      </c>
      <c r="H381" s="63">
        <v>1.2</v>
      </c>
      <c r="I381" s="63">
        <v>1.8</v>
      </c>
      <c r="J381" s="38">
        <v>200</v>
      </c>
      <c r="K381" s="38" t="s">
        <v>557</v>
      </c>
      <c r="L381" s="39" t="s">
        <v>556</v>
      </c>
      <c r="M381" s="38">
        <v>60</v>
      </c>
      <c r="N381" s="377" t="s">
        <v>555</v>
      </c>
      <c r="O381" s="331"/>
      <c r="P381" s="331"/>
      <c r="Q381" s="331"/>
      <c r="R381" s="332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ht="27" customHeight="1" x14ac:dyDescent="0.25">
      <c r="A382" s="64" t="s">
        <v>558</v>
      </c>
      <c r="B382" s="64" t="s">
        <v>559</v>
      </c>
      <c r="C382" s="37">
        <v>4301032045</v>
      </c>
      <c r="D382" s="329">
        <v>4680115884335</v>
      </c>
      <c r="E382" s="329"/>
      <c r="F382" s="63">
        <v>0.06</v>
      </c>
      <c r="G382" s="38">
        <v>20</v>
      </c>
      <c r="H382" s="63">
        <v>1.2</v>
      </c>
      <c r="I382" s="63">
        <v>1.8</v>
      </c>
      <c r="J382" s="38">
        <v>200</v>
      </c>
      <c r="K382" s="38" t="s">
        <v>557</v>
      </c>
      <c r="L382" s="39" t="s">
        <v>556</v>
      </c>
      <c r="M382" s="38">
        <v>60</v>
      </c>
      <c r="N382" s="378" t="s">
        <v>560</v>
      </c>
      <c r="O382" s="331"/>
      <c r="P382" s="331"/>
      <c r="Q382" s="331"/>
      <c r="R382" s="332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IFERROR(IF(W382=0,"",ROUNDUP(W382/H382,0)*0.00627),"")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561</v>
      </c>
      <c r="B383" s="64" t="s">
        <v>562</v>
      </c>
      <c r="C383" s="37">
        <v>4301032047</v>
      </c>
      <c r="D383" s="329">
        <v>4680115884342</v>
      </c>
      <c r="E383" s="329"/>
      <c r="F383" s="63">
        <v>0.06</v>
      </c>
      <c r="G383" s="38">
        <v>20</v>
      </c>
      <c r="H383" s="63">
        <v>1.2</v>
      </c>
      <c r="I383" s="63">
        <v>1.8</v>
      </c>
      <c r="J383" s="38">
        <v>200</v>
      </c>
      <c r="K383" s="38" t="s">
        <v>557</v>
      </c>
      <c r="L383" s="39" t="s">
        <v>556</v>
      </c>
      <c r="M383" s="38">
        <v>60</v>
      </c>
      <c r="N383" s="379" t="s">
        <v>563</v>
      </c>
      <c r="O383" s="331"/>
      <c r="P383" s="331"/>
      <c r="Q383" s="331"/>
      <c r="R383" s="332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IFERROR(IF(W383=0,"",ROUNDUP(W383/H383,0)*0.00627),"")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564</v>
      </c>
      <c r="B384" s="64" t="s">
        <v>565</v>
      </c>
      <c r="C384" s="37">
        <v>4301170011</v>
      </c>
      <c r="D384" s="329">
        <v>4680115884113</v>
      </c>
      <c r="E384" s="329"/>
      <c r="F384" s="63">
        <v>0.11</v>
      </c>
      <c r="G384" s="38">
        <v>12</v>
      </c>
      <c r="H384" s="63">
        <v>1.32</v>
      </c>
      <c r="I384" s="63">
        <v>1.88</v>
      </c>
      <c r="J384" s="38">
        <v>200</v>
      </c>
      <c r="K384" s="38" t="s">
        <v>557</v>
      </c>
      <c r="L384" s="39" t="s">
        <v>556</v>
      </c>
      <c r="M384" s="38">
        <v>150</v>
      </c>
      <c r="N384" s="380" t="s">
        <v>566</v>
      </c>
      <c r="O384" s="331"/>
      <c r="P384" s="331"/>
      <c r="Q384" s="331"/>
      <c r="R384" s="332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x14ac:dyDescent="0.2">
      <c r="A385" s="325"/>
      <c r="B385" s="325"/>
      <c r="C385" s="325"/>
      <c r="D385" s="325"/>
      <c r="E385" s="325"/>
      <c r="F385" s="325"/>
      <c r="G385" s="325"/>
      <c r="H385" s="325"/>
      <c r="I385" s="325"/>
      <c r="J385" s="325"/>
      <c r="K385" s="325"/>
      <c r="L385" s="325"/>
      <c r="M385" s="338"/>
      <c r="N385" s="335" t="s">
        <v>43</v>
      </c>
      <c r="O385" s="336"/>
      <c r="P385" s="336"/>
      <c r="Q385" s="336"/>
      <c r="R385" s="336"/>
      <c r="S385" s="336"/>
      <c r="T385" s="337"/>
      <c r="U385" s="43" t="s">
        <v>42</v>
      </c>
      <c r="V385" s="44">
        <f>IFERROR(V381/H381,"0")+IFERROR(V382/H382,"0")+IFERROR(V383/H383,"0")+IFERROR(V384/H384,"0")</f>
        <v>0</v>
      </c>
      <c r="W385" s="44">
        <f>IFERROR(W381/H381,"0")+IFERROR(W382/H382,"0")+IFERROR(W383/H383,"0")+IFERROR(W384/H384,"0")</f>
        <v>0</v>
      </c>
      <c r="X385" s="44">
        <f>IFERROR(IF(X381="",0,X381),"0")+IFERROR(IF(X382="",0,X382),"0")+IFERROR(IF(X383="",0,X383),"0")+IFERROR(IF(X384="",0,X384),"0")</f>
        <v>0</v>
      </c>
      <c r="Y385" s="68"/>
      <c r="Z385" s="68"/>
    </row>
    <row r="386" spans="1:53" x14ac:dyDescent="0.2">
      <c r="A386" s="325"/>
      <c r="B386" s="325"/>
      <c r="C386" s="325"/>
      <c r="D386" s="325"/>
      <c r="E386" s="325"/>
      <c r="F386" s="325"/>
      <c r="G386" s="325"/>
      <c r="H386" s="325"/>
      <c r="I386" s="325"/>
      <c r="J386" s="325"/>
      <c r="K386" s="325"/>
      <c r="L386" s="325"/>
      <c r="M386" s="338"/>
      <c r="N386" s="335" t="s">
        <v>43</v>
      </c>
      <c r="O386" s="336"/>
      <c r="P386" s="336"/>
      <c r="Q386" s="336"/>
      <c r="R386" s="336"/>
      <c r="S386" s="336"/>
      <c r="T386" s="337"/>
      <c r="U386" s="43" t="s">
        <v>0</v>
      </c>
      <c r="V386" s="44">
        <f>IFERROR(SUM(V381:V384),"0")</f>
        <v>0</v>
      </c>
      <c r="W386" s="44">
        <f>IFERROR(SUM(W381:W384),"0")</f>
        <v>0</v>
      </c>
      <c r="X386" s="43"/>
      <c r="Y386" s="68"/>
      <c r="Z386" s="68"/>
    </row>
    <row r="387" spans="1:53" ht="16.5" customHeight="1" x14ac:dyDescent="0.25">
      <c r="A387" s="346" t="s">
        <v>567</v>
      </c>
      <c r="B387" s="346"/>
      <c r="C387" s="346"/>
      <c r="D387" s="346"/>
      <c r="E387" s="346"/>
      <c r="F387" s="346"/>
      <c r="G387" s="346"/>
      <c r="H387" s="346"/>
      <c r="I387" s="346"/>
      <c r="J387" s="346"/>
      <c r="K387" s="346"/>
      <c r="L387" s="346"/>
      <c r="M387" s="346"/>
      <c r="N387" s="346"/>
      <c r="O387" s="346"/>
      <c r="P387" s="346"/>
      <c r="Q387" s="346"/>
      <c r="R387" s="346"/>
      <c r="S387" s="346"/>
      <c r="T387" s="346"/>
      <c r="U387" s="346"/>
      <c r="V387" s="346"/>
      <c r="W387" s="346"/>
      <c r="X387" s="346"/>
      <c r="Y387" s="66"/>
      <c r="Z387" s="66"/>
    </row>
    <row r="388" spans="1:53" ht="14.25" customHeight="1" x14ac:dyDescent="0.25">
      <c r="A388" s="328" t="s">
        <v>111</v>
      </c>
      <c r="B388" s="328"/>
      <c r="C388" s="328"/>
      <c r="D388" s="328"/>
      <c r="E388" s="328"/>
      <c r="F388" s="328"/>
      <c r="G388" s="328"/>
      <c r="H388" s="328"/>
      <c r="I388" s="328"/>
      <c r="J388" s="328"/>
      <c r="K388" s="328"/>
      <c r="L388" s="328"/>
      <c r="M388" s="328"/>
      <c r="N388" s="328"/>
      <c r="O388" s="328"/>
      <c r="P388" s="328"/>
      <c r="Q388" s="328"/>
      <c r="R388" s="328"/>
      <c r="S388" s="328"/>
      <c r="T388" s="328"/>
      <c r="U388" s="328"/>
      <c r="V388" s="328"/>
      <c r="W388" s="328"/>
      <c r="X388" s="328"/>
      <c r="Y388" s="67"/>
      <c r="Z388" s="67"/>
    </row>
    <row r="389" spans="1:53" ht="27" customHeight="1" x14ac:dyDescent="0.25">
      <c r="A389" s="64" t="s">
        <v>568</v>
      </c>
      <c r="B389" s="64" t="s">
        <v>569</v>
      </c>
      <c r="C389" s="37">
        <v>4301020196</v>
      </c>
      <c r="D389" s="329">
        <v>4607091389388</v>
      </c>
      <c r="E389" s="329"/>
      <c r="F389" s="63">
        <v>1.3</v>
      </c>
      <c r="G389" s="38">
        <v>4</v>
      </c>
      <c r="H389" s="63">
        <v>5.2</v>
      </c>
      <c r="I389" s="63">
        <v>5.6079999999999997</v>
      </c>
      <c r="J389" s="38">
        <v>104</v>
      </c>
      <c r="K389" s="38" t="s">
        <v>115</v>
      </c>
      <c r="L389" s="39" t="s">
        <v>144</v>
      </c>
      <c r="M389" s="38">
        <v>35</v>
      </c>
      <c r="N389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31"/>
      <c r="P389" s="331"/>
      <c r="Q389" s="331"/>
      <c r="R389" s="332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IFERROR(IF(W389=0,"",ROUNDUP(W389/H389,0)*0.01196),"")</f>
        <v/>
      </c>
      <c r="Y389" s="69" t="s">
        <v>48</v>
      </c>
      <c r="Z389" s="70" t="s">
        <v>48</v>
      </c>
      <c r="AD389" s="71"/>
      <c r="BA389" s="280" t="s">
        <v>66</v>
      </c>
    </row>
    <row r="390" spans="1:53" ht="27" customHeight="1" x14ac:dyDescent="0.25">
      <c r="A390" s="64" t="s">
        <v>570</v>
      </c>
      <c r="B390" s="64" t="s">
        <v>571</v>
      </c>
      <c r="C390" s="37">
        <v>4301020185</v>
      </c>
      <c r="D390" s="329">
        <v>4607091389364</v>
      </c>
      <c r="E390" s="329"/>
      <c r="F390" s="63">
        <v>0.42</v>
      </c>
      <c r="G390" s="38">
        <v>6</v>
      </c>
      <c r="H390" s="63">
        <v>2.52</v>
      </c>
      <c r="I390" s="63">
        <v>2.75</v>
      </c>
      <c r="J390" s="38">
        <v>156</v>
      </c>
      <c r="K390" s="38" t="s">
        <v>80</v>
      </c>
      <c r="L390" s="39" t="s">
        <v>144</v>
      </c>
      <c r="M390" s="38">
        <v>35</v>
      </c>
      <c r="N390" s="3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31"/>
      <c r="P390" s="331"/>
      <c r="Q390" s="331"/>
      <c r="R390" s="332"/>
      <c r="S390" s="40" t="s">
        <v>48</v>
      </c>
      <c r="T390" s="40" t="s">
        <v>48</v>
      </c>
      <c r="U390" s="41" t="s">
        <v>0</v>
      </c>
      <c r="V390" s="59">
        <v>0</v>
      </c>
      <c r="W390" s="56">
        <f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1" t="s">
        <v>66</v>
      </c>
    </row>
    <row r="391" spans="1:53" x14ac:dyDescent="0.2">
      <c r="A391" s="325"/>
      <c r="B391" s="325"/>
      <c r="C391" s="325"/>
      <c r="D391" s="325"/>
      <c r="E391" s="325"/>
      <c r="F391" s="325"/>
      <c r="G391" s="325"/>
      <c r="H391" s="325"/>
      <c r="I391" s="325"/>
      <c r="J391" s="325"/>
      <c r="K391" s="325"/>
      <c r="L391" s="325"/>
      <c r="M391" s="338"/>
      <c r="N391" s="335" t="s">
        <v>43</v>
      </c>
      <c r="O391" s="336"/>
      <c r="P391" s="336"/>
      <c r="Q391" s="336"/>
      <c r="R391" s="336"/>
      <c r="S391" s="336"/>
      <c r="T391" s="337"/>
      <c r="U391" s="43" t="s">
        <v>42</v>
      </c>
      <c r="V391" s="44">
        <f>IFERROR(V389/H389,"0")+IFERROR(V390/H390,"0")</f>
        <v>0</v>
      </c>
      <c r="W391" s="44">
        <f>IFERROR(W389/H389,"0")+IFERROR(W390/H390,"0")</f>
        <v>0</v>
      </c>
      <c r="X391" s="44">
        <f>IFERROR(IF(X389="",0,X389),"0")+IFERROR(IF(X390="",0,X390),"0")</f>
        <v>0</v>
      </c>
      <c r="Y391" s="68"/>
      <c r="Z391" s="68"/>
    </row>
    <row r="392" spans="1:53" x14ac:dyDescent="0.2">
      <c r="A392" s="325"/>
      <c r="B392" s="325"/>
      <c r="C392" s="325"/>
      <c r="D392" s="325"/>
      <c r="E392" s="325"/>
      <c r="F392" s="325"/>
      <c r="G392" s="325"/>
      <c r="H392" s="325"/>
      <c r="I392" s="325"/>
      <c r="J392" s="325"/>
      <c r="K392" s="325"/>
      <c r="L392" s="325"/>
      <c r="M392" s="338"/>
      <c r="N392" s="335" t="s">
        <v>43</v>
      </c>
      <c r="O392" s="336"/>
      <c r="P392" s="336"/>
      <c r="Q392" s="336"/>
      <c r="R392" s="336"/>
      <c r="S392" s="336"/>
      <c r="T392" s="337"/>
      <c r="U392" s="43" t="s">
        <v>0</v>
      </c>
      <c r="V392" s="44">
        <f>IFERROR(SUM(V389:V390),"0")</f>
        <v>0</v>
      </c>
      <c r="W392" s="44">
        <f>IFERROR(SUM(W389:W390),"0")</f>
        <v>0</v>
      </c>
      <c r="X392" s="43"/>
      <c r="Y392" s="68"/>
      <c r="Z392" s="68"/>
    </row>
    <row r="393" spans="1:53" ht="14.25" customHeight="1" x14ac:dyDescent="0.25">
      <c r="A393" s="328" t="s">
        <v>76</v>
      </c>
      <c r="B393" s="328"/>
      <c r="C393" s="328"/>
      <c r="D393" s="328"/>
      <c r="E393" s="328"/>
      <c r="F393" s="328"/>
      <c r="G393" s="328"/>
      <c r="H393" s="328"/>
      <c r="I393" s="328"/>
      <c r="J393" s="328"/>
      <c r="K393" s="328"/>
      <c r="L393" s="328"/>
      <c r="M393" s="328"/>
      <c r="N393" s="328"/>
      <c r="O393" s="328"/>
      <c r="P393" s="328"/>
      <c r="Q393" s="328"/>
      <c r="R393" s="328"/>
      <c r="S393" s="328"/>
      <c r="T393" s="328"/>
      <c r="U393" s="328"/>
      <c r="V393" s="328"/>
      <c r="W393" s="328"/>
      <c r="X393" s="328"/>
      <c r="Y393" s="67"/>
      <c r="Z393" s="67"/>
    </row>
    <row r="394" spans="1:53" ht="27" customHeight="1" x14ac:dyDescent="0.25">
      <c r="A394" s="64" t="s">
        <v>572</v>
      </c>
      <c r="B394" s="64" t="s">
        <v>573</v>
      </c>
      <c r="C394" s="37">
        <v>4301031212</v>
      </c>
      <c r="D394" s="329">
        <v>4607091389739</v>
      </c>
      <c r="E394" s="329"/>
      <c r="F394" s="63">
        <v>0.7</v>
      </c>
      <c r="G394" s="38">
        <v>6</v>
      </c>
      <c r="H394" s="63">
        <v>4.2</v>
      </c>
      <c r="I394" s="63">
        <v>4.43</v>
      </c>
      <c r="J394" s="38">
        <v>156</v>
      </c>
      <c r="K394" s="38" t="s">
        <v>80</v>
      </c>
      <c r="L394" s="39" t="s">
        <v>114</v>
      </c>
      <c r="M394" s="38">
        <v>45</v>
      </c>
      <c r="N394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31"/>
      <c r="P394" s="331"/>
      <c r="Q394" s="331"/>
      <c r="R394" s="332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ref="W394:W400" si="18">IFERROR(IF(V394="",0,CEILING((V394/$H394),1)*$H394),"")</f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2" t="s">
        <v>66</v>
      </c>
    </row>
    <row r="395" spans="1:53" ht="27" customHeight="1" x14ac:dyDescent="0.25">
      <c r="A395" s="64" t="s">
        <v>574</v>
      </c>
      <c r="B395" s="64" t="s">
        <v>575</v>
      </c>
      <c r="C395" s="37">
        <v>4301031247</v>
      </c>
      <c r="D395" s="329">
        <v>4680115883048</v>
      </c>
      <c r="E395" s="329"/>
      <c r="F395" s="63">
        <v>1</v>
      </c>
      <c r="G395" s="38">
        <v>4</v>
      </c>
      <c r="H395" s="63">
        <v>4</v>
      </c>
      <c r="I395" s="63">
        <v>4.21</v>
      </c>
      <c r="J395" s="38">
        <v>120</v>
      </c>
      <c r="K395" s="38" t="s">
        <v>80</v>
      </c>
      <c r="L395" s="39" t="s">
        <v>79</v>
      </c>
      <c r="M395" s="38">
        <v>40</v>
      </c>
      <c r="N395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31"/>
      <c r="P395" s="331"/>
      <c r="Q395" s="331"/>
      <c r="R395" s="332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>IFERROR(IF(W395=0,"",ROUNDUP(W395/H395,0)*0.00937),"")</f>
        <v/>
      </c>
      <c r="Y395" s="69" t="s">
        <v>48</v>
      </c>
      <c r="Z395" s="70" t="s">
        <v>48</v>
      </c>
      <c r="AD395" s="71"/>
      <c r="BA395" s="283" t="s">
        <v>66</v>
      </c>
    </row>
    <row r="396" spans="1:53" ht="27" customHeight="1" x14ac:dyDescent="0.25">
      <c r="A396" s="64" t="s">
        <v>576</v>
      </c>
      <c r="B396" s="64" t="s">
        <v>577</v>
      </c>
      <c r="C396" s="37">
        <v>4301031176</v>
      </c>
      <c r="D396" s="329">
        <v>4607091389425</v>
      </c>
      <c r="E396" s="329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188</v>
      </c>
      <c r="L396" s="39" t="s">
        <v>79</v>
      </c>
      <c r="M396" s="38">
        <v>45</v>
      </c>
      <c r="N396" s="3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31"/>
      <c r="P396" s="331"/>
      <c r="Q396" s="331"/>
      <c r="R396" s="332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4" t="s">
        <v>66</v>
      </c>
    </row>
    <row r="397" spans="1:53" ht="27" customHeight="1" x14ac:dyDescent="0.25">
      <c r="A397" s="64" t="s">
        <v>578</v>
      </c>
      <c r="B397" s="64" t="s">
        <v>579</v>
      </c>
      <c r="C397" s="37">
        <v>4301031215</v>
      </c>
      <c r="D397" s="329">
        <v>4680115882911</v>
      </c>
      <c r="E397" s="329"/>
      <c r="F397" s="63">
        <v>0.4</v>
      </c>
      <c r="G397" s="38">
        <v>6</v>
      </c>
      <c r="H397" s="63">
        <v>2.4</v>
      </c>
      <c r="I397" s="63">
        <v>2.5299999999999998</v>
      </c>
      <c r="J397" s="38">
        <v>234</v>
      </c>
      <c r="K397" s="38" t="s">
        <v>188</v>
      </c>
      <c r="L397" s="39" t="s">
        <v>79</v>
      </c>
      <c r="M397" s="38">
        <v>40</v>
      </c>
      <c r="N397" s="368" t="s">
        <v>580</v>
      </c>
      <c r="O397" s="331"/>
      <c r="P397" s="331"/>
      <c r="Q397" s="331"/>
      <c r="R397" s="332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>IFERROR(IF(W397=0,"",ROUNDUP(W397/H397,0)*0.00502),"")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581</v>
      </c>
      <c r="B398" s="64" t="s">
        <v>582</v>
      </c>
      <c r="C398" s="37">
        <v>4301031167</v>
      </c>
      <c r="D398" s="329">
        <v>4680115880771</v>
      </c>
      <c r="E398" s="329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188</v>
      </c>
      <c r="L398" s="39" t="s">
        <v>79</v>
      </c>
      <c r="M398" s="38">
        <v>45</v>
      </c>
      <c r="N398" s="3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31"/>
      <c r="P398" s="331"/>
      <c r="Q398" s="331"/>
      <c r="R398" s="332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customHeight="1" x14ac:dyDescent="0.25">
      <c r="A399" s="64" t="s">
        <v>583</v>
      </c>
      <c r="B399" s="64" t="s">
        <v>584</v>
      </c>
      <c r="C399" s="37">
        <v>4301031173</v>
      </c>
      <c r="D399" s="329">
        <v>4607091389500</v>
      </c>
      <c r="E399" s="329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188</v>
      </c>
      <c r="L399" s="39" t="s">
        <v>79</v>
      </c>
      <c r="M399" s="38">
        <v>45</v>
      </c>
      <c r="N399" s="3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31"/>
      <c r="P399" s="331"/>
      <c r="Q399" s="331"/>
      <c r="R399" s="332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585</v>
      </c>
      <c r="B400" s="64" t="s">
        <v>586</v>
      </c>
      <c r="C400" s="37">
        <v>4301031103</v>
      </c>
      <c r="D400" s="329">
        <v>4680115881983</v>
      </c>
      <c r="E400" s="329"/>
      <c r="F400" s="63">
        <v>0.28000000000000003</v>
      </c>
      <c r="G400" s="38">
        <v>4</v>
      </c>
      <c r="H400" s="63">
        <v>1.1200000000000001</v>
      </c>
      <c r="I400" s="63">
        <v>1.252</v>
      </c>
      <c r="J400" s="38">
        <v>234</v>
      </c>
      <c r="K400" s="38" t="s">
        <v>188</v>
      </c>
      <c r="L400" s="39" t="s">
        <v>79</v>
      </c>
      <c r="M400" s="38">
        <v>40</v>
      </c>
      <c r="N400" s="3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31"/>
      <c r="P400" s="331"/>
      <c r="Q400" s="331"/>
      <c r="R400" s="332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x14ac:dyDescent="0.2">
      <c r="A401" s="325"/>
      <c r="B401" s="325"/>
      <c r="C401" s="325"/>
      <c r="D401" s="325"/>
      <c r="E401" s="325"/>
      <c r="F401" s="325"/>
      <c r="G401" s="325"/>
      <c r="H401" s="325"/>
      <c r="I401" s="325"/>
      <c r="J401" s="325"/>
      <c r="K401" s="325"/>
      <c r="L401" s="325"/>
      <c r="M401" s="338"/>
      <c r="N401" s="335" t="s">
        <v>43</v>
      </c>
      <c r="O401" s="336"/>
      <c r="P401" s="336"/>
      <c r="Q401" s="336"/>
      <c r="R401" s="336"/>
      <c r="S401" s="336"/>
      <c r="T401" s="337"/>
      <c r="U401" s="43" t="s">
        <v>42</v>
      </c>
      <c r="V401" s="44">
        <f>IFERROR(V394/H394,"0")+IFERROR(V395/H395,"0")+IFERROR(V396/H396,"0")+IFERROR(V397/H397,"0")+IFERROR(V398/H398,"0")+IFERROR(V399/H399,"0")+IFERROR(V400/H400,"0")</f>
        <v>0</v>
      </c>
      <c r="W401" s="44">
        <f>IFERROR(W394/H394,"0")+IFERROR(W395/H395,"0")+IFERROR(W396/H396,"0")+IFERROR(W397/H397,"0")+IFERROR(W398/H398,"0")+IFERROR(W399/H399,"0")+IFERROR(W400/H400,"0")</f>
        <v>0</v>
      </c>
      <c r="X401" s="4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68"/>
      <c r="Z401" s="68"/>
    </row>
    <row r="402" spans="1:53" x14ac:dyDescent="0.2">
      <c r="A402" s="325"/>
      <c r="B402" s="325"/>
      <c r="C402" s="325"/>
      <c r="D402" s="325"/>
      <c r="E402" s="325"/>
      <c r="F402" s="325"/>
      <c r="G402" s="325"/>
      <c r="H402" s="325"/>
      <c r="I402" s="325"/>
      <c r="J402" s="325"/>
      <c r="K402" s="325"/>
      <c r="L402" s="325"/>
      <c r="M402" s="338"/>
      <c r="N402" s="335" t="s">
        <v>43</v>
      </c>
      <c r="O402" s="336"/>
      <c r="P402" s="336"/>
      <c r="Q402" s="336"/>
      <c r="R402" s="336"/>
      <c r="S402" s="336"/>
      <c r="T402" s="337"/>
      <c r="U402" s="43" t="s">
        <v>0</v>
      </c>
      <c r="V402" s="44">
        <f>IFERROR(SUM(V394:V400),"0")</f>
        <v>0</v>
      </c>
      <c r="W402" s="44">
        <f>IFERROR(SUM(W394:W400),"0")</f>
        <v>0</v>
      </c>
      <c r="X402" s="43"/>
      <c r="Y402" s="68"/>
      <c r="Z402" s="68"/>
    </row>
    <row r="403" spans="1:53" ht="14.25" customHeight="1" x14ac:dyDescent="0.25">
      <c r="A403" s="328" t="s">
        <v>106</v>
      </c>
      <c r="B403" s="328"/>
      <c r="C403" s="328"/>
      <c r="D403" s="328"/>
      <c r="E403" s="328"/>
      <c r="F403" s="328"/>
      <c r="G403" s="328"/>
      <c r="H403" s="328"/>
      <c r="I403" s="328"/>
      <c r="J403" s="328"/>
      <c r="K403" s="328"/>
      <c r="L403" s="328"/>
      <c r="M403" s="328"/>
      <c r="N403" s="328"/>
      <c r="O403" s="328"/>
      <c r="P403" s="328"/>
      <c r="Q403" s="328"/>
      <c r="R403" s="328"/>
      <c r="S403" s="328"/>
      <c r="T403" s="328"/>
      <c r="U403" s="328"/>
      <c r="V403" s="328"/>
      <c r="W403" s="328"/>
      <c r="X403" s="328"/>
      <c r="Y403" s="67"/>
      <c r="Z403" s="67"/>
    </row>
    <row r="404" spans="1:53" ht="27" customHeight="1" x14ac:dyDescent="0.25">
      <c r="A404" s="64" t="s">
        <v>587</v>
      </c>
      <c r="B404" s="64" t="s">
        <v>588</v>
      </c>
      <c r="C404" s="37">
        <v>4301170010</v>
      </c>
      <c r="D404" s="329">
        <v>4680115884090</v>
      </c>
      <c r="E404" s="329"/>
      <c r="F404" s="63">
        <v>0.11</v>
      </c>
      <c r="G404" s="38">
        <v>12</v>
      </c>
      <c r="H404" s="63">
        <v>1.32</v>
      </c>
      <c r="I404" s="63">
        <v>1.88</v>
      </c>
      <c r="J404" s="38">
        <v>200</v>
      </c>
      <c r="K404" s="38" t="s">
        <v>557</v>
      </c>
      <c r="L404" s="39" t="s">
        <v>556</v>
      </c>
      <c r="M404" s="38">
        <v>150</v>
      </c>
      <c r="N404" s="367" t="s">
        <v>589</v>
      </c>
      <c r="O404" s="331"/>
      <c r="P404" s="331"/>
      <c r="Q404" s="331"/>
      <c r="R404" s="332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IFERROR(IF(W404=0,"",ROUNDUP(W404/H404,0)*0.00627),"")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x14ac:dyDescent="0.2">
      <c r="A405" s="325"/>
      <c r="B405" s="325"/>
      <c r="C405" s="325"/>
      <c r="D405" s="325"/>
      <c r="E405" s="325"/>
      <c r="F405" s="325"/>
      <c r="G405" s="325"/>
      <c r="H405" s="325"/>
      <c r="I405" s="325"/>
      <c r="J405" s="325"/>
      <c r="K405" s="325"/>
      <c r="L405" s="325"/>
      <c r="M405" s="338"/>
      <c r="N405" s="335" t="s">
        <v>43</v>
      </c>
      <c r="O405" s="336"/>
      <c r="P405" s="336"/>
      <c r="Q405" s="336"/>
      <c r="R405" s="336"/>
      <c r="S405" s="336"/>
      <c r="T405" s="337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x14ac:dyDescent="0.2">
      <c r="A406" s="325"/>
      <c r="B406" s="325"/>
      <c r="C406" s="325"/>
      <c r="D406" s="325"/>
      <c r="E406" s="325"/>
      <c r="F406" s="325"/>
      <c r="G406" s="325"/>
      <c r="H406" s="325"/>
      <c r="I406" s="325"/>
      <c r="J406" s="325"/>
      <c r="K406" s="325"/>
      <c r="L406" s="325"/>
      <c r="M406" s="338"/>
      <c r="N406" s="335" t="s">
        <v>43</v>
      </c>
      <c r="O406" s="336"/>
      <c r="P406" s="336"/>
      <c r="Q406" s="336"/>
      <c r="R406" s="336"/>
      <c r="S406" s="336"/>
      <c r="T406" s="337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27.75" customHeight="1" x14ac:dyDescent="0.2">
      <c r="A407" s="345" t="s">
        <v>590</v>
      </c>
      <c r="B407" s="345"/>
      <c r="C407" s="345"/>
      <c r="D407" s="345"/>
      <c r="E407" s="345"/>
      <c r="F407" s="345"/>
      <c r="G407" s="345"/>
      <c r="H407" s="345"/>
      <c r="I407" s="345"/>
      <c r="J407" s="345"/>
      <c r="K407" s="345"/>
      <c r="L407" s="345"/>
      <c r="M407" s="345"/>
      <c r="N407" s="345"/>
      <c r="O407" s="345"/>
      <c r="P407" s="345"/>
      <c r="Q407" s="345"/>
      <c r="R407" s="345"/>
      <c r="S407" s="345"/>
      <c r="T407" s="345"/>
      <c r="U407" s="345"/>
      <c r="V407" s="345"/>
      <c r="W407" s="345"/>
      <c r="X407" s="345"/>
      <c r="Y407" s="55"/>
      <c r="Z407" s="55"/>
    </row>
    <row r="408" spans="1:53" ht="16.5" customHeight="1" x14ac:dyDescent="0.25">
      <c r="A408" s="346" t="s">
        <v>590</v>
      </c>
      <c r="B408" s="346"/>
      <c r="C408" s="346"/>
      <c r="D408" s="346"/>
      <c r="E408" s="346"/>
      <c r="F408" s="346"/>
      <c r="G408" s="346"/>
      <c r="H408" s="346"/>
      <c r="I408" s="346"/>
      <c r="J408" s="346"/>
      <c r="K408" s="346"/>
      <c r="L408" s="346"/>
      <c r="M408" s="346"/>
      <c r="N408" s="346"/>
      <c r="O408" s="346"/>
      <c r="P408" s="346"/>
      <c r="Q408" s="346"/>
      <c r="R408" s="346"/>
      <c r="S408" s="346"/>
      <c r="T408" s="346"/>
      <c r="U408" s="346"/>
      <c r="V408" s="346"/>
      <c r="W408" s="346"/>
      <c r="X408" s="346"/>
      <c r="Y408" s="66"/>
      <c r="Z408" s="66"/>
    </row>
    <row r="409" spans="1:53" ht="14.25" customHeight="1" x14ac:dyDescent="0.25">
      <c r="A409" s="328" t="s">
        <v>119</v>
      </c>
      <c r="B409" s="328"/>
      <c r="C409" s="328"/>
      <c r="D409" s="328"/>
      <c r="E409" s="328"/>
      <c r="F409" s="328"/>
      <c r="G409" s="328"/>
      <c r="H409" s="328"/>
      <c r="I409" s="328"/>
      <c r="J409" s="328"/>
      <c r="K409" s="328"/>
      <c r="L409" s="328"/>
      <c r="M409" s="328"/>
      <c r="N409" s="328"/>
      <c r="O409" s="328"/>
      <c r="P409" s="328"/>
      <c r="Q409" s="328"/>
      <c r="R409" s="328"/>
      <c r="S409" s="328"/>
      <c r="T409" s="328"/>
      <c r="U409" s="328"/>
      <c r="V409" s="328"/>
      <c r="W409" s="328"/>
      <c r="X409" s="328"/>
      <c r="Y409" s="67"/>
      <c r="Z409" s="67"/>
    </row>
    <row r="410" spans="1:53" ht="27" customHeight="1" x14ac:dyDescent="0.25">
      <c r="A410" s="64" t="s">
        <v>591</v>
      </c>
      <c r="B410" s="64" t="s">
        <v>592</v>
      </c>
      <c r="C410" s="37">
        <v>4301011371</v>
      </c>
      <c r="D410" s="329">
        <v>4607091389067</v>
      </c>
      <c r="E410" s="329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115</v>
      </c>
      <c r="L410" s="39" t="s">
        <v>144</v>
      </c>
      <c r="M410" s="38">
        <v>55</v>
      </c>
      <c r="N410" s="36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31"/>
      <c r="P410" s="331"/>
      <c r="Q410" s="331"/>
      <c r="R410" s="332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ref="W410:W418" si="19">IFERROR(IF(V410="",0,CEILING((V410/$H410),1)*$H410),"")</f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0" t="s">
        <v>66</v>
      </c>
    </row>
    <row r="411" spans="1:53" ht="27" customHeight="1" x14ac:dyDescent="0.25">
      <c r="A411" s="64" t="s">
        <v>593</v>
      </c>
      <c r="B411" s="64" t="s">
        <v>594</v>
      </c>
      <c r="C411" s="37">
        <v>4301011363</v>
      </c>
      <c r="D411" s="329">
        <v>4607091383522</v>
      </c>
      <c r="E411" s="329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115</v>
      </c>
      <c r="L411" s="39" t="s">
        <v>114</v>
      </c>
      <c r="M411" s="38">
        <v>55</v>
      </c>
      <c r="N411" s="36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31"/>
      <c r="P411" s="331"/>
      <c r="Q411" s="331"/>
      <c r="R411" s="332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9"/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1" t="s">
        <v>66</v>
      </c>
    </row>
    <row r="412" spans="1:53" ht="27" customHeight="1" x14ac:dyDescent="0.25">
      <c r="A412" s="64" t="s">
        <v>595</v>
      </c>
      <c r="B412" s="64" t="s">
        <v>596</v>
      </c>
      <c r="C412" s="37">
        <v>4301011431</v>
      </c>
      <c r="D412" s="329">
        <v>4607091384437</v>
      </c>
      <c r="E412" s="329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115</v>
      </c>
      <c r="L412" s="39" t="s">
        <v>114</v>
      </c>
      <c r="M412" s="38">
        <v>50</v>
      </c>
      <c r="N412" s="36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31"/>
      <c r="P412" s="331"/>
      <c r="Q412" s="331"/>
      <c r="R412" s="332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9"/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2" t="s">
        <v>66</v>
      </c>
    </row>
    <row r="413" spans="1:53" ht="27" customHeight="1" x14ac:dyDescent="0.25">
      <c r="A413" s="64" t="s">
        <v>597</v>
      </c>
      <c r="B413" s="64" t="s">
        <v>598</v>
      </c>
      <c r="C413" s="37">
        <v>4301011365</v>
      </c>
      <c r="D413" s="329">
        <v>4607091389104</v>
      </c>
      <c r="E413" s="329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115</v>
      </c>
      <c r="L413" s="39" t="s">
        <v>114</v>
      </c>
      <c r="M413" s="38">
        <v>55</v>
      </c>
      <c r="N413" s="36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31"/>
      <c r="P413" s="331"/>
      <c r="Q413" s="331"/>
      <c r="R413" s="332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9"/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3" t="s">
        <v>66</v>
      </c>
    </row>
    <row r="414" spans="1:53" ht="27" customHeight="1" x14ac:dyDescent="0.25">
      <c r="A414" s="64" t="s">
        <v>599</v>
      </c>
      <c r="B414" s="64" t="s">
        <v>600</v>
      </c>
      <c r="C414" s="37">
        <v>4301011367</v>
      </c>
      <c r="D414" s="329">
        <v>4680115880603</v>
      </c>
      <c r="E414" s="329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114</v>
      </c>
      <c r="M414" s="38">
        <v>55</v>
      </c>
      <c r="N414" s="36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31"/>
      <c r="P414" s="331"/>
      <c r="Q414" s="331"/>
      <c r="R414" s="332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9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 x14ac:dyDescent="0.25">
      <c r="A415" s="64" t="s">
        <v>601</v>
      </c>
      <c r="B415" s="64" t="s">
        <v>602</v>
      </c>
      <c r="C415" s="37">
        <v>4301011168</v>
      </c>
      <c r="D415" s="329">
        <v>4607091389999</v>
      </c>
      <c r="E415" s="329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8" t="s">
        <v>80</v>
      </c>
      <c r="L415" s="39" t="s">
        <v>114</v>
      </c>
      <c r="M415" s="38">
        <v>55</v>
      </c>
      <c r="N415" s="35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31"/>
      <c r="P415" s="331"/>
      <c r="Q415" s="331"/>
      <c r="R415" s="332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9"/>
        <v>0</v>
      </c>
      <c r="X415" s="42" t="str">
        <f>IFERROR(IF(W415=0,"",ROUNDUP(W415/H415,0)*0.00937),"")</f>
        <v/>
      </c>
      <c r="Y415" s="69" t="s">
        <v>48</v>
      </c>
      <c r="Z415" s="70" t="s">
        <v>48</v>
      </c>
      <c r="AD415" s="71"/>
      <c r="BA415" s="295" t="s">
        <v>66</v>
      </c>
    </row>
    <row r="416" spans="1:53" ht="27" customHeight="1" x14ac:dyDescent="0.25">
      <c r="A416" s="64" t="s">
        <v>603</v>
      </c>
      <c r="B416" s="64" t="s">
        <v>604</v>
      </c>
      <c r="C416" s="37">
        <v>4301011372</v>
      </c>
      <c r="D416" s="329">
        <v>4680115882782</v>
      </c>
      <c r="E416" s="329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114</v>
      </c>
      <c r="M416" s="38">
        <v>50</v>
      </c>
      <c r="N416" s="35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31"/>
      <c r="P416" s="331"/>
      <c r="Q416" s="331"/>
      <c r="R416" s="332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605</v>
      </c>
      <c r="B417" s="64" t="s">
        <v>606</v>
      </c>
      <c r="C417" s="37">
        <v>4301011190</v>
      </c>
      <c r="D417" s="329">
        <v>4607091389098</v>
      </c>
      <c r="E417" s="329"/>
      <c r="F417" s="63">
        <v>0.4</v>
      </c>
      <c r="G417" s="38">
        <v>6</v>
      </c>
      <c r="H417" s="63">
        <v>2.4</v>
      </c>
      <c r="I417" s="63">
        <v>2.6</v>
      </c>
      <c r="J417" s="38">
        <v>156</v>
      </c>
      <c r="K417" s="38" t="s">
        <v>80</v>
      </c>
      <c r="L417" s="39" t="s">
        <v>144</v>
      </c>
      <c r="M417" s="38">
        <v>50</v>
      </c>
      <c r="N417" s="3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31"/>
      <c r="P417" s="331"/>
      <c r="Q417" s="331"/>
      <c r="R417" s="332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IFERROR(IF(W417=0,"",ROUNDUP(W417/H417,0)*0.00753),"")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607</v>
      </c>
      <c r="B418" s="64" t="s">
        <v>608</v>
      </c>
      <c r="C418" s="37">
        <v>4301011366</v>
      </c>
      <c r="D418" s="329">
        <v>4607091389982</v>
      </c>
      <c r="E418" s="329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114</v>
      </c>
      <c r="M418" s="38">
        <v>55</v>
      </c>
      <c r="N418" s="36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31"/>
      <c r="P418" s="331"/>
      <c r="Q418" s="331"/>
      <c r="R418" s="332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x14ac:dyDescent="0.2">
      <c r="A419" s="325"/>
      <c r="B419" s="325"/>
      <c r="C419" s="325"/>
      <c r="D419" s="325"/>
      <c r="E419" s="325"/>
      <c r="F419" s="325"/>
      <c r="G419" s="325"/>
      <c r="H419" s="325"/>
      <c r="I419" s="325"/>
      <c r="J419" s="325"/>
      <c r="K419" s="325"/>
      <c r="L419" s="325"/>
      <c r="M419" s="338"/>
      <c r="N419" s="335" t="s">
        <v>43</v>
      </c>
      <c r="O419" s="336"/>
      <c r="P419" s="336"/>
      <c r="Q419" s="336"/>
      <c r="R419" s="336"/>
      <c r="S419" s="336"/>
      <c r="T419" s="337"/>
      <c r="U419" s="43" t="s">
        <v>42</v>
      </c>
      <c r="V419" s="44">
        <f>IFERROR(V410/H410,"0")+IFERROR(V411/H411,"0")+IFERROR(V412/H412,"0")+IFERROR(V413/H413,"0")+IFERROR(V414/H414,"0")+IFERROR(V415/H415,"0")+IFERROR(V416/H416,"0")+IFERROR(V417/H417,"0")+IFERROR(V418/H418,"0")</f>
        <v>0</v>
      </c>
      <c r="W419" s="44">
        <f>IFERROR(W410/H410,"0")+IFERROR(W411/H411,"0")+IFERROR(W412/H412,"0")+IFERROR(W413/H413,"0")+IFERROR(W414/H414,"0")+IFERROR(W415/H415,"0")+IFERROR(W416/H416,"0")+IFERROR(W417/H417,"0")+IFERROR(W418/H418,"0")</f>
        <v>0</v>
      </c>
      <c r="X419" s="4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</v>
      </c>
      <c r="Y419" s="68"/>
      <c r="Z419" s="68"/>
    </row>
    <row r="420" spans="1:53" x14ac:dyDescent="0.2">
      <c r="A420" s="325"/>
      <c r="B420" s="325"/>
      <c r="C420" s="325"/>
      <c r="D420" s="325"/>
      <c r="E420" s="325"/>
      <c r="F420" s="325"/>
      <c r="G420" s="325"/>
      <c r="H420" s="325"/>
      <c r="I420" s="325"/>
      <c r="J420" s="325"/>
      <c r="K420" s="325"/>
      <c r="L420" s="325"/>
      <c r="M420" s="338"/>
      <c r="N420" s="335" t="s">
        <v>43</v>
      </c>
      <c r="O420" s="336"/>
      <c r="P420" s="336"/>
      <c r="Q420" s="336"/>
      <c r="R420" s="336"/>
      <c r="S420" s="336"/>
      <c r="T420" s="337"/>
      <c r="U420" s="43" t="s">
        <v>0</v>
      </c>
      <c r="V420" s="44">
        <f>IFERROR(SUM(V410:V418),"0")</f>
        <v>0</v>
      </c>
      <c r="W420" s="44">
        <f>IFERROR(SUM(W410:W418),"0")</f>
        <v>0</v>
      </c>
      <c r="X420" s="43"/>
      <c r="Y420" s="68"/>
      <c r="Z420" s="68"/>
    </row>
    <row r="421" spans="1:53" ht="14.25" customHeight="1" x14ac:dyDescent="0.25">
      <c r="A421" s="328" t="s">
        <v>111</v>
      </c>
      <c r="B421" s="328"/>
      <c r="C421" s="328"/>
      <c r="D421" s="328"/>
      <c r="E421" s="328"/>
      <c r="F421" s="328"/>
      <c r="G421" s="328"/>
      <c r="H421" s="328"/>
      <c r="I421" s="328"/>
      <c r="J421" s="328"/>
      <c r="K421" s="328"/>
      <c r="L421" s="328"/>
      <c r="M421" s="328"/>
      <c r="N421" s="328"/>
      <c r="O421" s="328"/>
      <c r="P421" s="328"/>
      <c r="Q421" s="328"/>
      <c r="R421" s="328"/>
      <c r="S421" s="328"/>
      <c r="T421" s="328"/>
      <c r="U421" s="328"/>
      <c r="V421" s="328"/>
      <c r="W421" s="328"/>
      <c r="X421" s="328"/>
      <c r="Y421" s="67"/>
      <c r="Z421" s="67"/>
    </row>
    <row r="422" spans="1:53" ht="16.5" customHeight="1" x14ac:dyDescent="0.25">
      <c r="A422" s="64" t="s">
        <v>609</v>
      </c>
      <c r="B422" s="64" t="s">
        <v>610</v>
      </c>
      <c r="C422" s="37">
        <v>4301020222</v>
      </c>
      <c r="D422" s="329">
        <v>4607091388930</v>
      </c>
      <c r="E422" s="329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8" t="s">
        <v>115</v>
      </c>
      <c r="L422" s="39" t="s">
        <v>114</v>
      </c>
      <c r="M422" s="38">
        <v>55</v>
      </c>
      <c r="N422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31"/>
      <c r="P422" s="331"/>
      <c r="Q422" s="331"/>
      <c r="R422" s="332"/>
      <c r="S422" s="40" t="s">
        <v>48</v>
      </c>
      <c r="T422" s="40" t="s">
        <v>48</v>
      </c>
      <c r="U422" s="41" t="s">
        <v>0</v>
      </c>
      <c r="V422" s="59">
        <v>0</v>
      </c>
      <c r="W422" s="56">
        <f>IFERROR(IF(V422="",0,CEILING((V422/$H422),1)*$H422),"")</f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299" t="s">
        <v>66</v>
      </c>
    </row>
    <row r="423" spans="1:53" ht="16.5" customHeight="1" x14ac:dyDescent="0.25">
      <c r="A423" s="64" t="s">
        <v>611</v>
      </c>
      <c r="B423" s="64" t="s">
        <v>612</v>
      </c>
      <c r="C423" s="37">
        <v>4301020206</v>
      </c>
      <c r="D423" s="329">
        <v>4680115880054</v>
      </c>
      <c r="E423" s="329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114</v>
      </c>
      <c r="M423" s="38">
        <v>55</v>
      </c>
      <c r="N423" s="3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31"/>
      <c r="P423" s="331"/>
      <c r="Q423" s="331"/>
      <c r="R423" s="332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0" t="s">
        <v>66</v>
      </c>
    </row>
    <row r="424" spans="1:53" x14ac:dyDescent="0.2">
      <c r="A424" s="325"/>
      <c r="B424" s="325"/>
      <c r="C424" s="325"/>
      <c r="D424" s="325"/>
      <c r="E424" s="325"/>
      <c r="F424" s="325"/>
      <c r="G424" s="325"/>
      <c r="H424" s="325"/>
      <c r="I424" s="325"/>
      <c r="J424" s="325"/>
      <c r="K424" s="325"/>
      <c r="L424" s="325"/>
      <c r="M424" s="338"/>
      <c r="N424" s="335" t="s">
        <v>43</v>
      </c>
      <c r="O424" s="336"/>
      <c r="P424" s="336"/>
      <c r="Q424" s="336"/>
      <c r="R424" s="336"/>
      <c r="S424" s="336"/>
      <c r="T424" s="337"/>
      <c r="U424" s="43" t="s">
        <v>42</v>
      </c>
      <c r="V424" s="44">
        <f>IFERROR(V422/H422,"0")+IFERROR(V423/H423,"0")</f>
        <v>0</v>
      </c>
      <c r="W424" s="44">
        <f>IFERROR(W422/H422,"0")+IFERROR(W423/H423,"0")</f>
        <v>0</v>
      </c>
      <c r="X424" s="44">
        <f>IFERROR(IF(X422="",0,X422),"0")+IFERROR(IF(X423="",0,X423),"0")</f>
        <v>0</v>
      </c>
      <c r="Y424" s="68"/>
      <c r="Z424" s="68"/>
    </row>
    <row r="425" spans="1:53" x14ac:dyDescent="0.2">
      <c r="A425" s="325"/>
      <c r="B425" s="325"/>
      <c r="C425" s="325"/>
      <c r="D425" s="325"/>
      <c r="E425" s="325"/>
      <c r="F425" s="325"/>
      <c r="G425" s="325"/>
      <c r="H425" s="325"/>
      <c r="I425" s="325"/>
      <c r="J425" s="325"/>
      <c r="K425" s="325"/>
      <c r="L425" s="325"/>
      <c r="M425" s="338"/>
      <c r="N425" s="335" t="s">
        <v>43</v>
      </c>
      <c r="O425" s="336"/>
      <c r="P425" s="336"/>
      <c r="Q425" s="336"/>
      <c r="R425" s="336"/>
      <c r="S425" s="336"/>
      <c r="T425" s="337"/>
      <c r="U425" s="43" t="s">
        <v>0</v>
      </c>
      <c r="V425" s="44">
        <f>IFERROR(SUM(V422:V423),"0")</f>
        <v>0</v>
      </c>
      <c r="W425" s="44">
        <f>IFERROR(SUM(W422:W423),"0")</f>
        <v>0</v>
      </c>
      <c r="X425" s="43"/>
      <c r="Y425" s="68"/>
      <c r="Z425" s="68"/>
    </row>
    <row r="426" spans="1:53" ht="14.25" customHeight="1" x14ac:dyDescent="0.25">
      <c r="A426" s="328" t="s">
        <v>76</v>
      </c>
      <c r="B426" s="328"/>
      <c r="C426" s="328"/>
      <c r="D426" s="328"/>
      <c r="E426" s="328"/>
      <c r="F426" s="328"/>
      <c r="G426" s="328"/>
      <c r="H426" s="328"/>
      <c r="I426" s="328"/>
      <c r="J426" s="328"/>
      <c r="K426" s="328"/>
      <c r="L426" s="328"/>
      <c r="M426" s="328"/>
      <c r="N426" s="328"/>
      <c r="O426" s="328"/>
      <c r="P426" s="328"/>
      <c r="Q426" s="328"/>
      <c r="R426" s="328"/>
      <c r="S426" s="328"/>
      <c r="T426" s="328"/>
      <c r="U426" s="328"/>
      <c r="V426" s="328"/>
      <c r="W426" s="328"/>
      <c r="X426" s="328"/>
      <c r="Y426" s="67"/>
      <c r="Z426" s="67"/>
    </row>
    <row r="427" spans="1:53" ht="27" customHeight="1" x14ac:dyDescent="0.25">
      <c r="A427" s="64" t="s">
        <v>613</v>
      </c>
      <c r="B427" s="64" t="s">
        <v>614</v>
      </c>
      <c r="C427" s="37">
        <v>4301031252</v>
      </c>
      <c r="D427" s="329">
        <v>4680115883116</v>
      </c>
      <c r="E427" s="329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8" t="s">
        <v>115</v>
      </c>
      <c r="L427" s="39" t="s">
        <v>114</v>
      </c>
      <c r="M427" s="38">
        <v>60</v>
      </c>
      <c r="N427" s="3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31"/>
      <c r="P427" s="331"/>
      <c r="Q427" s="331"/>
      <c r="R427" s="332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ref="W427:W432" si="20">IFERROR(IF(V427="",0,CEILING((V427/$H427),1)*$H427),"")</f>
        <v>0</v>
      </c>
      <c r="X427" s="42" t="str">
        <f>IFERROR(IF(W427=0,"",ROUNDUP(W427/H427,0)*0.01196),"")</f>
        <v/>
      </c>
      <c r="Y427" s="69" t="s">
        <v>48</v>
      </c>
      <c r="Z427" s="70" t="s">
        <v>48</v>
      </c>
      <c r="AD427" s="71"/>
      <c r="BA427" s="301" t="s">
        <v>66</v>
      </c>
    </row>
    <row r="428" spans="1:53" ht="27" customHeight="1" x14ac:dyDescent="0.25">
      <c r="A428" s="64" t="s">
        <v>615</v>
      </c>
      <c r="B428" s="64" t="s">
        <v>616</v>
      </c>
      <c r="C428" s="37">
        <v>4301031248</v>
      </c>
      <c r="D428" s="329">
        <v>4680115883093</v>
      </c>
      <c r="E428" s="329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8" t="s">
        <v>115</v>
      </c>
      <c r="L428" s="39" t="s">
        <v>79</v>
      </c>
      <c r="M428" s="38">
        <v>60</v>
      </c>
      <c r="N428" s="3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31"/>
      <c r="P428" s="331"/>
      <c r="Q428" s="331"/>
      <c r="R428" s="332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20"/>
        <v>0</v>
      </c>
      <c r="X428" s="42" t="str">
        <f>IFERROR(IF(W428=0,"",ROUNDUP(W428/H428,0)*0.01196),"")</f>
        <v/>
      </c>
      <c r="Y428" s="69" t="s">
        <v>48</v>
      </c>
      <c r="Z428" s="70" t="s">
        <v>48</v>
      </c>
      <c r="AD428" s="71"/>
      <c r="BA428" s="302" t="s">
        <v>66</v>
      </c>
    </row>
    <row r="429" spans="1:53" ht="27" customHeight="1" x14ac:dyDescent="0.25">
      <c r="A429" s="64" t="s">
        <v>617</v>
      </c>
      <c r="B429" s="64" t="s">
        <v>618</v>
      </c>
      <c r="C429" s="37">
        <v>4301031250</v>
      </c>
      <c r="D429" s="329">
        <v>4680115883109</v>
      </c>
      <c r="E429" s="329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115</v>
      </c>
      <c r="L429" s="39" t="s">
        <v>79</v>
      </c>
      <c r="M429" s="38">
        <v>60</v>
      </c>
      <c r="N429" s="3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31"/>
      <c r="P429" s="331"/>
      <c r="Q429" s="331"/>
      <c r="R429" s="332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20"/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ht="27" customHeight="1" x14ac:dyDescent="0.25">
      <c r="A430" s="64" t="s">
        <v>619</v>
      </c>
      <c r="B430" s="64" t="s">
        <v>620</v>
      </c>
      <c r="C430" s="37">
        <v>4301031249</v>
      </c>
      <c r="D430" s="329">
        <v>4680115882072</v>
      </c>
      <c r="E430" s="329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8" t="s">
        <v>80</v>
      </c>
      <c r="L430" s="39" t="s">
        <v>114</v>
      </c>
      <c r="M430" s="38">
        <v>60</v>
      </c>
      <c r="N430" s="354" t="s">
        <v>621</v>
      </c>
      <c r="O430" s="331"/>
      <c r="P430" s="331"/>
      <c r="Q430" s="331"/>
      <c r="R430" s="332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ht="27" customHeight="1" x14ac:dyDescent="0.25">
      <c r="A431" s="64" t="s">
        <v>622</v>
      </c>
      <c r="B431" s="64" t="s">
        <v>623</v>
      </c>
      <c r="C431" s="37">
        <v>4301031251</v>
      </c>
      <c r="D431" s="329">
        <v>4680115882102</v>
      </c>
      <c r="E431" s="329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8" t="s">
        <v>80</v>
      </c>
      <c r="L431" s="39" t="s">
        <v>79</v>
      </c>
      <c r="M431" s="38">
        <v>60</v>
      </c>
      <c r="N431" s="355" t="s">
        <v>624</v>
      </c>
      <c r="O431" s="331"/>
      <c r="P431" s="331"/>
      <c r="Q431" s="331"/>
      <c r="R431" s="332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625</v>
      </c>
      <c r="B432" s="64" t="s">
        <v>626</v>
      </c>
      <c r="C432" s="37">
        <v>4301031253</v>
      </c>
      <c r="D432" s="329">
        <v>4680115882096</v>
      </c>
      <c r="E432" s="329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8" t="s">
        <v>80</v>
      </c>
      <c r="L432" s="39" t="s">
        <v>79</v>
      </c>
      <c r="M432" s="38">
        <v>60</v>
      </c>
      <c r="N432" s="348" t="s">
        <v>627</v>
      </c>
      <c r="O432" s="331"/>
      <c r="P432" s="331"/>
      <c r="Q432" s="331"/>
      <c r="R432" s="332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IFERROR(IF(W432=0,"",ROUNDUP(W432/H432,0)*0.00937),"")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x14ac:dyDescent="0.2">
      <c r="A433" s="325"/>
      <c r="B433" s="325"/>
      <c r="C433" s="325"/>
      <c r="D433" s="325"/>
      <c r="E433" s="325"/>
      <c r="F433" s="325"/>
      <c r="G433" s="325"/>
      <c r="H433" s="325"/>
      <c r="I433" s="325"/>
      <c r="J433" s="325"/>
      <c r="K433" s="325"/>
      <c r="L433" s="325"/>
      <c r="M433" s="338"/>
      <c r="N433" s="335" t="s">
        <v>43</v>
      </c>
      <c r="O433" s="336"/>
      <c r="P433" s="336"/>
      <c r="Q433" s="336"/>
      <c r="R433" s="336"/>
      <c r="S433" s="336"/>
      <c r="T433" s="337"/>
      <c r="U433" s="43" t="s">
        <v>42</v>
      </c>
      <c r="V433" s="44">
        <f>IFERROR(V427/H427,"0")+IFERROR(V428/H428,"0")+IFERROR(V429/H429,"0")+IFERROR(V430/H430,"0")+IFERROR(V431/H431,"0")+IFERROR(V432/H432,"0")</f>
        <v>0</v>
      </c>
      <c r="W433" s="44">
        <f>IFERROR(W427/H427,"0")+IFERROR(W428/H428,"0")+IFERROR(W429/H429,"0")+IFERROR(W430/H430,"0")+IFERROR(W431/H431,"0")+IFERROR(W432/H432,"0")</f>
        <v>0</v>
      </c>
      <c r="X433" s="44">
        <f>IFERROR(IF(X427="",0,X427),"0")+IFERROR(IF(X428="",0,X428),"0")+IFERROR(IF(X429="",0,X429),"0")+IFERROR(IF(X430="",0,X430),"0")+IFERROR(IF(X431="",0,X431),"0")+IFERROR(IF(X432="",0,X432),"0")</f>
        <v>0</v>
      </c>
      <c r="Y433" s="68"/>
      <c r="Z433" s="68"/>
    </row>
    <row r="434" spans="1:53" x14ac:dyDescent="0.2">
      <c r="A434" s="325"/>
      <c r="B434" s="325"/>
      <c r="C434" s="325"/>
      <c r="D434" s="325"/>
      <c r="E434" s="325"/>
      <c r="F434" s="325"/>
      <c r="G434" s="325"/>
      <c r="H434" s="325"/>
      <c r="I434" s="325"/>
      <c r="J434" s="325"/>
      <c r="K434" s="325"/>
      <c r="L434" s="325"/>
      <c r="M434" s="338"/>
      <c r="N434" s="335" t="s">
        <v>43</v>
      </c>
      <c r="O434" s="336"/>
      <c r="P434" s="336"/>
      <c r="Q434" s="336"/>
      <c r="R434" s="336"/>
      <c r="S434" s="336"/>
      <c r="T434" s="337"/>
      <c r="U434" s="43" t="s">
        <v>0</v>
      </c>
      <c r="V434" s="44">
        <f>IFERROR(SUM(V427:V432),"0")</f>
        <v>0</v>
      </c>
      <c r="W434" s="44">
        <f>IFERROR(SUM(W427:W432),"0")</f>
        <v>0</v>
      </c>
      <c r="X434" s="43"/>
      <c r="Y434" s="68"/>
      <c r="Z434" s="68"/>
    </row>
    <row r="435" spans="1:53" ht="14.25" customHeight="1" x14ac:dyDescent="0.25">
      <c r="A435" s="328" t="s">
        <v>81</v>
      </c>
      <c r="B435" s="328"/>
      <c r="C435" s="328"/>
      <c r="D435" s="328"/>
      <c r="E435" s="328"/>
      <c r="F435" s="328"/>
      <c r="G435" s="328"/>
      <c r="H435" s="328"/>
      <c r="I435" s="328"/>
      <c r="J435" s="328"/>
      <c r="K435" s="328"/>
      <c r="L435" s="328"/>
      <c r="M435" s="328"/>
      <c r="N435" s="328"/>
      <c r="O435" s="328"/>
      <c r="P435" s="328"/>
      <c r="Q435" s="328"/>
      <c r="R435" s="328"/>
      <c r="S435" s="328"/>
      <c r="T435" s="328"/>
      <c r="U435" s="328"/>
      <c r="V435" s="328"/>
      <c r="W435" s="328"/>
      <c r="X435" s="328"/>
      <c r="Y435" s="67"/>
      <c r="Z435" s="67"/>
    </row>
    <row r="436" spans="1:53" ht="27" customHeight="1" x14ac:dyDescent="0.25">
      <c r="A436" s="64" t="s">
        <v>628</v>
      </c>
      <c r="B436" s="64" t="s">
        <v>629</v>
      </c>
      <c r="C436" s="37">
        <v>4301051058</v>
      </c>
      <c r="D436" s="329">
        <v>4680115883536</v>
      </c>
      <c r="E436" s="329"/>
      <c r="F436" s="63">
        <v>0.3</v>
      </c>
      <c r="G436" s="38">
        <v>6</v>
      </c>
      <c r="H436" s="63">
        <v>1.8</v>
      </c>
      <c r="I436" s="63">
        <v>2.0659999999999998</v>
      </c>
      <c r="J436" s="38">
        <v>156</v>
      </c>
      <c r="K436" s="38" t="s">
        <v>80</v>
      </c>
      <c r="L436" s="39" t="s">
        <v>79</v>
      </c>
      <c r="M436" s="38">
        <v>45</v>
      </c>
      <c r="N436" s="349" t="s">
        <v>630</v>
      </c>
      <c r="O436" s="331"/>
      <c r="P436" s="331"/>
      <c r="Q436" s="331"/>
      <c r="R436" s="332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IFERROR(IF(W436=0,"",ROUNDUP(W436/H436,0)*0.00753),"")</f>
        <v/>
      </c>
      <c r="Y436" s="69" t="s">
        <v>48</v>
      </c>
      <c r="Z436" s="70" t="s">
        <v>134</v>
      </c>
      <c r="AD436" s="71"/>
      <c r="BA436" s="307" t="s">
        <v>66</v>
      </c>
    </row>
    <row r="437" spans="1:53" ht="16.5" customHeight="1" x14ac:dyDescent="0.25">
      <c r="A437" s="64" t="s">
        <v>631</v>
      </c>
      <c r="B437" s="64" t="s">
        <v>632</v>
      </c>
      <c r="C437" s="37">
        <v>4301051230</v>
      </c>
      <c r="D437" s="329">
        <v>4607091383409</v>
      </c>
      <c r="E437" s="329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8" t="s">
        <v>115</v>
      </c>
      <c r="L437" s="39" t="s">
        <v>79</v>
      </c>
      <c r="M437" s="38">
        <v>45</v>
      </c>
      <c r="N437" s="35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31"/>
      <c r="P437" s="331"/>
      <c r="Q437" s="331"/>
      <c r="R437" s="332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8" t="s">
        <v>66</v>
      </c>
    </row>
    <row r="438" spans="1:53" ht="16.5" customHeight="1" x14ac:dyDescent="0.25">
      <c r="A438" s="64" t="s">
        <v>633</v>
      </c>
      <c r="B438" s="64" t="s">
        <v>634</v>
      </c>
      <c r="C438" s="37">
        <v>4301051231</v>
      </c>
      <c r="D438" s="329">
        <v>4607091383416</v>
      </c>
      <c r="E438" s="329"/>
      <c r="F438" s="63">
        <v>1.3</v>
      </c>
      <c r="G438" s="38">
        <v>6</v>
      </c>
      <c r="H438" s="63">
        <v>7.8</v>
      </c>
      <c r="I438" s="63">
        <v>8.3460000000000001</v>
      </c>
      <c r="J438" s="38">
        <v>56</v>
      </c>
      <c r="K438" s="38" t="s">
        <v>115</v>
      </c>
      <c r="L438" s="39" t="s">
        <v>79</v>
      </c>
      <c r="M438" s="38">
        <v>45</v>
      </c>
      <c r="N438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31"/>
      <c r="P438" s="331"/>
      <c r="Q438" s="331"/>
      <c r="R438" s="332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9" t="s">
        <v>66</v>
      </c>
    </row>
    <row r="439" spans="1:53" x14ac:dyDescent="0.2">
      <c r="A439" s="325"/>
      <c r="B439" s="325"/>
      <c r="C439" s="325"/>
      <c r="D439" s="325"/>
      <c r="E439" s="325"/>
      <c r="F439" s="325"/>
      <c r="G439" s="325"/>
      <c r="H439" s="325"/>
      <c r="I439" s="325"/>
      <c r="J439" s="325"/>
      <c r="K439" s="325"/>
      <c r="L439" s="325"/>
      <c r="M439" s="338"/>
      <c r="N439" s="335" t="s">
        <v>43</v>
      </c>
      <c r="O439" s="336"/>
      <c r="P439" s="336"/>
      <c r="Q439" s="336"/>
      <c r="R439" s="336"/>
      <c r="S439" s="336"/>
      <c r="T439" s="337"/>
      <c r="U439" s="43" t="s">
        <v>42</v>
      </c>
      <c r="V439" s="44">
        <f>IFERROR(V436/H436,"0")+IFERROR(V437/H437,"0")+IFERROR(V438/H438,"0")</f>
        <v>0</v>
      </c>
      <c r="W439" s="44">
        <f>IFERROR(W436/H436,"0")+IFERROR(W437/H437,"0")+IFERROR(W438/H438,"0")</f>
        <v>0</v>
      </c>
      <c r="X439" s="44">
        <f>IFERROR(IF(X436="",0,X436),"0")+IFERROR(IF(X437="",0,X437),"0")+IFERROR(IF(X438="",0,X438),"0")</f>
        <v>0</v>
      </c>
      <c r="Y439" s="68"/>
      <c r="Z439" s="68"/>
    </row>
    <row r="440" spans="1:53" x14ac:dyDescent="0.2">
      <c r="A440" s="325"/>
      <c r="B440" s="325"/>
      <c r="C440" s="325"/>
      <c r="D440" s="325"/>
      <c r="E440" s="325"/>
      <c r="F440" s="325"/>
      <c r="G440" s="325"/>
      <c r="H440" s="325"/>
      <c r="I440" s="325"/>
      <c r="J440" s="325"/>
      <c r="K440" s="325"/>
      <c r="L440" s="325"/>
      <c r="M440" s="338"/>
      <c r="N440" s="335" t="s">
        <v>43</v>
      </c>
      <c r="O440" s="336"/>
      <c r="P440" s="336"/>
      <c r="Q440" s="336"/>
      <c r="R440" s="336"/>
      <c r="S440" s="336"/>
      <c r="T440" s="337"/>
      <c r="U440" s="43" t="s">
        <v>0</v>
      </c>
      <c r="V440" s="44">
        <f>IFERROR(SUM(V436:V438),"0")</f>
        <v>0</v>
      </c>
      <c r="W440" s="44">
        <f>IFERROR(SUM(W436:W438),"0")</f>
        <v>0</v>
      </c>
      <c r="X440" s="43"/>
      <c r="Y440" s="68"/>
      <c r="Z440" s="68"/>
    </row>
    <row r="441" spans="1:53" ht="27.75" customHeight="1" x14ac:dyDescent="0.2">
      <c r="A441" s="345" t="s">
        <v>635</v>
      </c>
      <c r="B441" s="345"/>
      <c r="C441" s="345"/>
      <c r="D441" s="345"/>
      <c r="E441" s="345"/>
      <c r="F441" s="345"/>
      <c r="G441" s="345"/>
      <c r="H441" s="345"/>
      <c r="I441" s="345"/>
      <c r="J441" s="345"/>
      <c r="K441" s="345"/>
      <c r="L441" s="345"/>
      <c r="M441" s="345"/>
      <c r="N441" s="345"/>
      <c r="O441" s="345"/>
      <c r="P441" s="345"/>
      <c r="Q441" s="345"/>
      <c r="R441" s="345"/>
      <c r="S441" s="345"/>
      <c r="T441" s="345"/>
      <c r="U441" s="345"/>
      <c r="V441" s="345"/>
      <c r="W441" s="345"/>
      <c r="X441" s="345"/>
      <c r="Y441" s="55"/>
      <c r="Z441" s="55"/>
    </row>
    <row r="442" spans="1:53" ht="16.5" customHeight="1" x14ac:dyDescent="0.25">
      <c r="A442" s="346" t="s">
        <v>636</v>
      </c>
      <c r="B442" s="346"/>
      <c r="C442" s="346"/>
      <c r="D442" s="346"/>
      <c r="E442" s="346"/>
      <c r="F442" s="346"/>
      <c r="G442" s="346"/>
      <c r="H442" s="346"/>
      <c r="I442" s="346"/>
      <c r="J442" s="346"/>
      <c r="K442" s="346"/>
      <c r="L442" s="346"/>
      <c r="M442" s="346"/>
      <c r="N442" s="346"/>
      <c r="O442" s="346"/>
      <c r="P442" s="346"/>
      <c r="Q442" s="346"/>
      <c r="R442" s="346"/>
      <c r="S442" s="346"/>
      <c r="T442" s="346"/>
      <c r="U442" s="346"/>
      <c r="V442" s="346"/>
      <c r="W442" s="346"/>
      <c r="X442" s="346"/>
      <c r="Y442" s="66"/>
      <c r="Z442" s="66"/>
    </row>
    <row r="443" spans="1:53" ht="14.25" customHeight="1" x14ac:dyDescent="0.25">
      <c r="A443" s="328" t="s">
        <v>119</v>
      </c>
      <c r="B443" s="328"/>
      <c r="C443" s="328"/>
      <c r="D443" s="328"/>
      <c r="E443" s="328"/>
      <c r="F443" s="328"/>
      <c r="G443" s="328"/>
      <c r="H443" s="328"/>
      <c r="I443" s="328"/>
      <c r="J443" s="328"/>
      <c r="K443" s="328"/>
      <c r="L443" s="328"/>
      <c r="M443" s="328"/>
      <c r="N443" s="328"/>
      <c r="O443" s="328"/>
      <c r="P443" s="328"/>
      <c r="Q443" s="328"/>
      <c r="R443" s="328"/>
      <c r="S443" s="328"/>
      <c r="T443" s="328"/>
      <c r="U443" s="328"/>
      <c r="V443" s="328"/>
      <c r="W443" s="328"/>
      <c r="X443" s="328"/>
      <c r="Y443" s="67"/>
      <c r="Z443" s="67"/>
    </row>
    <row r="444" spans="1:53" ht="27" customHeight="1" x14ac:dyDescent="0.25">
      <c r="A444" s="64" t="s">
        <v>637</v>
      </c>
      <c r="B444" s="64" t="s">
        <v>638</v>
      </c>
      <c r="C444" s="37">
        <v>4301011585</v>
      </c>
      <c r="D444" s="329">
        <v>4640242180441</v>
      </c>
      <c r="E444" s="329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8" t="s">
        <v>115</v>
      </c>
      <c r="L444" s="39" t="s">
        <v>114</v>
      </c>
      <c r="M444" s="38">
        <v>50</v>
      </c>
      <c r="N444" s="347" t="s">
        <v>639</v>
      </c>
      <c r="O444" s="331"/>
      <c r="P444" s="331"/>
      <c r="Q444" s="331"/>
      <c r="R444" s="332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10" t="s">
        <v>66</v>
      </c>
    </row>
    <row r="445" spans="1:53" ht="27" customHeight="1" x14ac:dyDescent="0.25">
      <c r="A445" s="64" t="s">
        <v>640</v>
      </c>
      <c r="B445" s="64" t="s">
        <v>641</v>
      </c>
      <c r="C445" s="37">
        <v>4301011584</v>
      </c>
      <c r="D445" s="329">
        <v>4640242180564</v>
      </c>
      <c r="E445" s="329"/>
      <c r="F445" s="63">
        <v>1.5</v>
      </c>
      <c r="G445" s="38">
        <v>8</v>
      </c>
      <c r="H445" s="63">
        <v>12</v>
      </c>
      <c r="I445" s="63">
        <v>12.48</v>
      </c>
      <c r="J445" s="38">
        <v>56</v>
      </c>
      <c r="K445" s="38" t="s">
        <v>115</v>
      </c>
      <c r="L445" s="39" t="s">
        <v>114</v>
      </c>
      <c r="M445" s="38">
        <v>50</v>
      </c>
      <c r="N445" s="341" t="s">
        <v>642</v>
      </c>
      <c r="O445" s="331"/>
      <c r="P445" s="331"/>
      <c r="Q445" s="331"/>
      <c r="R445" s="332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IFERROR(IF(W445=0,"",ROUNDUP(W445/H445,0)*0.02175),"")</f>
        <v/>
      </c>
      <c r="Y445" s="69" t="s">
        <v>48</v>
      </c>
      <c r="Z445" s="70" t="s">
        <v>48</v>
      </c>
      <c r="AD445" s="71"/>
      <c r="BA445" s="311" t="s">
        <v>66</v>
      </c>
    </row>
    <row r="446" spans="1:53" x14ac:dyDescent="0.2">
      <c r="A446" s="325"/>
      <c r="B446" s="325"/>
      <c r="C446" s="325"/>
      <c r="D446" s="325"/>
      <c r="E446" s="325"/>
      <c r="F446" s="325"/>
      <c r="G446" s="325"/>
      <c r="H446" s="325"/>
      <c r="I446" s="325"/>
      <c r="J446" s="325"/>
      <c r="K446" s="325"/>
      <c r="L446" s="325"/>
      <c r="M446" s="338"/>
      <c r="N446" s="335" t="s">
        <v>43</v>
      </c>
      <c r="O446" s="336"/>
      <c r="P446" s="336"/>
      <c r="Q446" s="336"/>
      <c r="R446" s="336"/>
      <c r="S446" s="336"/>
      <c r="T446" s="337"/>
      <c r="U446" s="43" t="s">
        <v>42</v>
      </c>
      <c r="V446" s="44">
        <f>IFERROR(V444/H444,"0")+IFERROR(V445/H445,"0")</f>
        <v>0</v>
      </c>
      <c r="W446" s="44">
        <f>IFERROR(W444/H444,"0")+IFERROR(W445/H445,"0")</f>
        <v>0</v>
      </c>
      <c r="X446" s="44">
        <f>IFERROR(IF(X444="",0,X444),"0")+IFERROR(IF(X445="",0,X445),"0")</f>
        <v>0</v>
      </c>
      <c r="Y446" s="68"/>
      <c r="Z446" s="68"/>
    </row>
    <row r="447" spans="1:53" x14ac:dyDescent="0.2">
      <c r="A447" s="325"/>
      <c r="B447" s="325"/>
      <c r="C447" s="325"/>
      <c r="D447" s="325"/>
      <c r="E447" s="325"/>
      <c r="F447" s="325"/>
      <c r="G447" s="325"/>
      <c r="H447" s="325"/>
      <c r="I447" s="325"/>
      <c r="J447" s="325"/>
      <c r="K447" s="325"/>
      <c r="L447" s="325"/>
      <c r="M447" s="338"/>
      <c r="N447" s="335" t="s">
        <v>43</v>
      </c>
      <c r="O447" s="336"/>
      <c r="P447" s="336"/>
      <c r="Q447" s="336"/>
      <c r="R447" s="336"/>
      <c r="S447" s="336"/>
      <c r="T447" s="337"/>
      <c r="U447" s="43" t="s">
        <v>0</v>
      </c>
      <c r="V447" s="44">
        <f>IFERROR(SUM(V444:V445),"0")</f>
        <v>0</v>
      </c>
      <c r="W447" s="44">
        <f>IFERROR(SUM(W444:W445),"0")</f>
        <v>0</v>
      </c>
      <c r="X447" s="43"/>
      <c r="Y447" s="68"/>
      <c r="Z447" s="68"/>
    </row>
    <row r="448" spans="1:53" ht="14.25" customHeight="1" x14ac:dyDescent="0.25">
      <c r="A448" s="328" t="s">
        <v>111</v>
      </c>
      <c r="B448" s="328"/>
      <c r="C448" s="328"/>
      <c r="D448" s="328"/>
      <c r="E448" s="328"/>
      <c r="F448" s="328"/>
      <c r="G448" s="328"/>
      <c r="H448" s="328"/>
      <c r="I448" s="328"/>
      <c r="J448" s="328"/>
      <c r="K448" s="328"/>
      <c r="L448" s="328"/>
      <c r="M448" s="328"/>
      <c r="N448" s="328"/>
      <c r="O448" s="328"/>
      <c r="P448" s="328"/>
      <c r="Q448" s="328"/>
      <c r="R448" s="328"/>
      <c r="S448" s="328"/>
      <c r="T448" s="328"/>
      <c r="U448" s="328"/>
      <c r="V448" s="328"/>
      <c r="W448" s="328"/>
      <c r="X448" s="328"/>
      <c r="Y448" s="67"/>
      <c r="Z448" s="67"/>
    </row>
    <row r="449" spans="1:53" ht="27" customHeight="1" x14ac:dyDescent="0.25">
      <c r="A449" s="64" t="s">
        <v>643</v>
      </c>
      <c r="B449" s="64" t="s">
        <v>644</v>
      </c>
      <c r="C449" s="37">
        <v>4301020260</v>
      </c>
      <c r="D449" s="329">
        <v>4640242180526</v>
      </c>
      <c r="E449" s="329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8" t="s">
        <v>115</v>
      </c>
      <c r="L449" s="39" t="s">
        <v>114</v>
      </c>
      <c r="M449" s="38">
        <v>50</v>
      </c>
      <c r="N449" s="342" t="s">
        <v>645</v>
      </c>
      <c r="O449" s="331"/>
      <c r="P449" s="331"/>
      <c r="Q449" s="331"/>
      <c r="R449" s="332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IFERROR(IF(W449=0,"",ROUNDUP(W449/H449,0)*0.02175),"")</f>
        <v/>
      </c>
      <c r="Y449" s="69" t="s">
        <v>48</v>
      </c>
      <c r="Z449" s="70" t="s">
        <v>48</v>
      </c>
      <c r="AD449" s="71"/>
      <c r="BA449" s="312" t="s">
        <v>66</v>
      </c>
    </row>
    <row r="450" spans="1:53" ht="16.5" customHeight="1" x14ac:dyDescent="0.25">
      <c r="A450" s="64" t="s">
        <v>646</v>
      </c>
      <c r="B450" s="64" t="s">
        <v>647</v>
      </c>
      <c r="C450" s="37">
        <v>4301020269</v>
      </c>
      <c r="D450" s="329">
        <v>4640242180519</v>
      </c>
      <c r="E450" s="329"/>
      <c r="F450" s="63">
        <v>1.35</v>
      </c>
      <c r="G450" s="38">
        <v>8</v>
      </c>
      <c r="H450" s="63">
        <v>10.8</v>
      </c>
      <c r="I450" s="63">
        <v>11.28</v>
      </c>
      <c r="J450" s="38">
        <v>56</v>
      </c>
      <c r="K450" s="38" t="s">
        <v>115</v>
      </c>
      <c r="L450" s="39" t="s">
        <v>144</v>
      </c>
      <c r="M450" s="38">
        <v>50</v>
      </c>
      <c r="N450" s="343" t="s">
        <v>648</v>
      </c>
      <c r="O450" s="331"/>
      <c r="P450" s="331"/>
      <c r="Q450" s="331"/>
      <c r="R450" s="332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3" t="s">
        <v>66</v>
      </c>
    </row>
    <row r="451" spans="1:53" x14ac:dyDescent="0.2">
      <c r="A451" s="325"/>
      <c r="B451" s="325"/>
      <c r="C451" s="325"/>
      <c r="D451" s="325"/>
      <c r="E451" s="325"/>
      <c r="F451" s="325"/>
      <c r="G451" s="325"/>
      <c r="H451" s="325"/>
      <c r="I451" s="325"/>
      <c r="J451" s="325"/>
      <c r="K451" s="325"/>
      <c r="L451" s="325"/>
      <c r="M451" s="338"/>
      <c r="N451" s="335" t="s">
        <v>43</v>
      </c>
      <c r="O451" s="336"/>
      <c r="P451" s="336"/>
      <c r="Q451" s="336"/>
      <c r="R451" s="336"/>
      <c r="S451" s="336"/>
      <c r="T451" s="337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x14ac:dyDescent="0.2">
      <c r="A452" s="325"/>
      <c r="B452" s="325"/>
      <c r="C452" s="325"/>
      <c r="D452" s="325"/>
      <c r="E452" s="325"/>
      <c r="F452" s="325"/>
      <c r="G452" s="325"/>
      <c r="H452" s="325"/>
      <c r="I452" s="325"/>
      <c r="J452" s="325"/>
      <c r="K452" s="325"/>
      <c r="L452" s="325"/>
      <c r="M452" s="338"/>
      <c r="N452" s="335" t="s">
        <v>43</v>
      </c>
      <c r="O452" s="336"/>
      <c r="P452" s="336"/>
      <c r="Q452" s="336"/>
      <c r="R452" s="336"/>
      <c r="S452" s="336"/>
      <c r="T452" s="337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4.25" customHeight="1" x14ac:dyDescent="0.25">
      <c r="A453" s="328" t="s">
        <v>76</v>
      </c>
      <c r="B453" s="328"/>
      <c r="C453" s="328"/>
      <c r="D453" s="328"/>
      <c r="E453" s="328"/>
      <c r="F453" s="328"/>
      <c r="G453" s="328"/>
      <c r="H453" s="328"/>
      <c r="I453" s="328"/>
      <c r="J453" s="328"/>
      <c r="K453" s="328"/>
      <c r="L453" s="328"/>
      <c r="M453" s="328"/>
      <c r="N453" s="328"/>
      <c r="O453" s="328"/>
      <c r="P453" s="328"/>
      <c r="Q453" s="328"/>
      <c r="R453" s="328"/>
      <c r="S453" s="328"/>
      <c r="T453" s="328"/>
      <c r="U453" s="328"/>
      <c r="V453" s="328"/>
      <c r="W453" s="328"/>
      <c r="X453" s="328"/>
      <c r="Y453" s="67"/>
      <c r="Z453" s="67"/>
    </row>
    <row r="454" spans="1:53" ht="27" customHeight="1" x14ac:dyDescent="0.25">
      <c r="A454" s="64" t="s">
        <v>649</v>
      </c>
      <c r="B454" s="64" t="s">
        <v>650</v>
      </c>
      <c r="C454" s="37">
        <v>4301031280</v>
      </c>
      <c r="D454" s="329">
        <v>4640242180816</v>
      </c>
      <c r="E454" s="329"/>
      <c r="F454" s="63">
        <v>0.7</v>
      </c>
      <c r="G454" s="38">
        <v>6</v>
      </c>
      <c r="H454" s="63">
        <v>4.2</v>
      </c>
      <c r="I454" s="63">
        <v>4.46</v>
      </c>
      <c r="J454" s="38">
        <v>156</v>
      </c>
      <c r="K454" s="38" t="s">
        <v>80</v>
      </c>
      <c r="L454" s="39" t="s">
        <v>79</v>
      </c>
      <c r="M454" s="38">
        <v>40</v>
      </c>
      <c r="N454" s="339" t="s">
        <v>651</v>
      </c>
      <c r="O454" s="331"/>
      <c r="P454" s="331"/>
      <c r="Q454" s="331"/>
      <c r="R454" s="332"/>
      <c r="S454" s="40" t="s">
        <v>48</v>
      </c>
      <c r="T454" s="40" t="s">
        <v>48</v>
      </c>
      <c r="U454" s="41" t="s">
        <v>0</v>
      </c>
      <c r="V454" s="59">
        <v>0</v>
      </c>
      <c r="W454" s="56">
        <f>IFERROR(IF(V454="",0,CEILING((V454/$H454),1)*$H454),"")</f>
        <v>0</v>
      </c>
      <c r="X454" s="42" t="str">
        <f>IFERROR(IF(W454=0,"",ROUNDUP(W454/H454,0)*0.00753),"")</f>
        <v/>
      </c>
      <c r="Y454" s="69" t="s">
        <v>48</v>
      </c>
      <c r="Z454" s="70" t="s">
        <v>48</v>
      </c>
      <c r="AD454" s="71"/>
      <c r="BA454" s="314" t="s">
        <v>66</v>
      </c>
    </row>
    <row r="455" spans="1:53" ht="27" customHeight="1" x14ac:dyDescent="0.25">
      <c r="A455" s="64" t="s">
        <v>652</v>
      </c>
      <c r="B455" s="64" t="s">
        <v>653</v>
      </c>
      <c r="C455" s="37">
        <v>4301031244</v>
      </c>
      <c r="D455" s="329">
        <v>4640242180595</v>
      </c>
      <c r="E455" s="329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8" t="s">
        <v>80</v>
      </c>
      <c r="L455" s="39" t="s">
        <v>79</v>
      </c>
      <c r="M455" s="38">
        <v>40</v>
      </c>
      <c r="N455" s="340" t="s">
        <v>654</v>
      </c>
      <c r="O455" s="331"/>
      <c r="P455" s="331"/>
      <c r="Q455" s="331"/>
      <c r="R455" s="332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IFERROR(IF(W455=0,"",ROUNDUP(W455/H455,0)*0.00753),"")</f>
        <v/>
      </c>
      <c r="Y455" s="69" t="s">
        <v>48</v>
      </c>
      <c r="Z455" s="70" t="s">
        <v>48</v>
      </c>
      <c r="AD455" s="71"/>
      <c r="BA455" s="315" t="s">
        <v>66</v>
      </c>
    </row>
    <row r="456" spans="1:53" x14ac:dyDescent="0.2">
      <c r="A456" s="325"/>
      <c r="B456" s="325"/>
      <c r="C456" s="325"/>
      <c r="D456" s="325"/>
      <c r="E456" s="325"/>
      <c r="F456" s="325"/>
      <c r="G456" s="325"/>
      <c r="H456" s="325"/>
      <c r="I456" s="325"/>
      <c r="J456" s="325"/>
      <c r="K456" s="325"/>
      <c r="L456" s="325"/>
      <c r="M456" s="338"/>
      <c r="N456" s="335" t="s">
        <v>43</v>
      </c>
      <c r="O456" s="336"/>
      <c r="P456" s="336"/>
      <c r="Q456" s="336"/>
      <c r="R456" s="336"/>
      <c r="S456" s="336"/>
      <c r="T456" s="337"/>
      <c r="U456" s="43" t="s">
        <v>42</v>
      </c>
      <c r="V456" s="44">
        <f>IFERROR(V454/H454,"0")+IFERROR(V455/H455,"0")</f>
        <v>0</v>
      </c>
      <c r="W456" s="44">
        <f>IFERROR(W454/H454,"0")+IFERROR(W455/H455,"0")</f>
        <v>0</v>
      </c>
      <c r="X456" s="44">
        <f>IFERROR(IF(X454="",0,X454),"0")+IFERROR(IF(X455="",0,X455),"0")</f>
        <v>0</v>
      </c>
      <c r="Y456" s="68"/>
      <c r="Z456" s="68"/>
    </row>
    <row r="457" spans="1:53" x14ac:dyDescent="0.2">
      <c r="A457" s="325"/>
      <c r="B457" s="325"/>
      <c r="C457" s="325"/>
      <c r="D457" s="325"/>
      <c r="E457" s="325"/>
      <c r="F457" s="325"/>
      <c r="G457" s="325"/>
      <c r="H457" s="325"/>
      <c r="I457" s="325"/>
      <c r="J457" s="325"/>
      <c r="K457" s="325"/>
      <c r="L457" s="325"/>
      <c r="M457" s="338"/>
      <c r="N457" s="335" t="s">
        <v>43</v>
      </c>
      <c r="O457" s="336"/>
      <c r="P457" s="336"/>
      <c r="Q457" s="336"/>
      <c r="R457" s="336"/>
      <c r="S457" s="336"/>
      <c r="T457" s="337"/>
      <c r="U457" s="43" t="s">
        <v>0</v>
      </c>
      <c r="V457" s="44">
        <f>IFERROR(SUM(V454:V455),"0")</f>
        <v>0</v>
      </c>
      <c r="W457" s="44">
        <f>IFERROR(SUM(W454:W455),"0")</f>
        <v>0</v>
      </c>
      <c r="X457" s="43"/>
      <c r="Y457" s="68"/>
      <c r="Z457" s="68"/>
    </row>
    <row r="458" spans="1:53" ht="14.25" customHeight="1" x14ac:dyDescent="0.25">
      <c r="A458" s="328" t="s">
        <v>81</v>
      </c>
      <c r="B458" s="328"/>
      <c r="C458" s="328"/>
      <c r="D458" s="328"/>
      <c r="E458" s="328"/>
      <c r="F458" s="328"/>
      <c r="G458" s="328"/>
      <c r="H458" s="328"/>
      <c r="I458" s="328"/>
      <c r="J458" s="328"/>
      <c r="K458" s="328"/>
      <c r="L458" s="328"/>
      <c r="M458" s="328"/>
      <c r="N458" s="328"/>
      <c r="O458" s="328"/>
      <c r="P458" s="328"/>
      <c r="Q458" s="328"/>
      <c r="R458" s="328"/>
      <c r="S458" s="328"/>
      <c r="T458" s="328"/>
      <c r="U458" s="328"/>
      <c r="V458" s="328"/>
      <c r="W458" s="328"/>
      <c r="X458" s="328"/>
      <c r="Y458" s="67"/>
      <c r="Z458" s="67"/>
    </row>
    <row r="459" spans="1:53" ht="27" customHeight="1" x14ac:dyDescent="0.25">
      <c r="A459" s="64" t="s">
        <v>655</v>
      </c>
      <c r="B459" s="64" t="s">
        <v>656</v>
      </c>
      <c r="C459" s="37">
        <v>4301051310</v>
      </c>
      <c r="D459" s="329">
        <v>4680115880870</v>
      </c>
      <c r="E459" s="329"/>
      <c r="F459" s="63">
        <v>1.3</v>
      </c>
      <c r="G459" s="38">
        <v>6</v>
      </c>
      <c r="H459" s="63">
        <v>7.8</v>
      </c>
      <c r="I459" s="63">
        <v>8.3640000000000008</v>
      </c>
      <c r="J459" s="38">
        <v>56</v>
      </c>
      <c r="K459" s="38" t="s">
        <v>115</v>
      </c>
      <c r="L459" s="39" t="s">
        <v>144</v>
      </c>
      <c r="M459" s="38">
        <v>40</v>
      </c>
      <c r="N459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31"/>
      <c r="P459" s="331"/>
      <c r="Q459" s="331"/>
      <c r="R459" s="332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IFERROR(IF(W459=0,"",ROUNDUP(W459/H459,0)*0.02175),"")</f>
        <v/>
      </c>
      <c r="Y459" s="69" t="s">
        <v>48</v>
      </c>
      <c r="Z459" s="70" t="s">
        <v>48</v>
      </c>
      <c r="AD459" s="71"/>
      <c r="BA459" s="316" t="s">
        <v>66</v>
      </c>
    </row>
    <row r="460" spans="1:53" ht="27" customHeight="1" x14ac:dyDescent="0.25">
      <c r="A460" s="64" t="s">
        <v>657</v>
      </c>
      <c r="B460" s="64" t="s">
        <v>658</v>
      </c>
      <c r="C460" s="37">
        <v>4301051510</v>
      </c>
      <c r="D460" s="329">
        <v>4640242180540</v>
      </c>
      <c r="E460" s="329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8" t="s">
        <v>115</v>
      </c>
      <c r="L460" s="39" t="s">
        <v>79</v>
      </c>
      <c r="M460" s="38">
        <v>30</v>
      </c>
      <c r="N460" s="333" t="s">
        <v>659</v>
      </c>
      <c r="O460" s="331"/>
      <c r="P460" s="331"/>
      <c r="Q460" s="331"/>
      <c r="R460" s="332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IFERROR(IF(W460=0,"",ROUNDUP(W460/H460,0)*0.02175),"")</f>
        <v/>
      </c>
      <c r="Y460" s="69" t="s">
        <v>48</v>
      </c>
      <c r="Z460" s="70" t="s">
        <v>48</v>
      </c>
      <c r="AD460" s="71"/>
      <c r="BA460" s="317" t="s">
        <v>66</v>
      </c>
    </row>
    <row r="461" spans="1:53" ht="27" customHeight="1" x14ac:dyDescent="0.25">
      <c r="A461" s="64" t="s">
        <v>660</v>
      </c>
      <c r="B461" s="64" t="s">
        <v>661</v>
      </c>
      <c r="C461" s="37">
        <v>4301051508</v>
      </c>
      <c r="D461" s="329">
        <v>4640242180557</v>
      </c>
      <c r="E461" s="329"/>
      <c r="F461" s="63">
        <v>0.5</v>
      </c>
      <c r="G461" s="38">
        <v>6</v>
      </c>
      <c r="H461" s="63">
        <v>3</v>
      </c>
      <c r="I461" s="63">
        <v>3.2839999999999998</v>
      </c>
      <c r="J461" s="38">
        <v>156</v>
      </c>
      <c r="K461" s="38" t="s">
        <v>80</v>
      </c>
      <c r="L461" s="39" t="s">
        <v>79</v>
      </c>
      <c r="M461" s="38">
        <v>30</v>
      </c>
      <c r="N461" s="334" t="s">
        <v>662</v>
      </c>
      <c r="O461" s="331"/>
      <c r="P461" s="331"/>
      <c r="Q461" s="331"/>
      <c r="R461" s="332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18" t="s">
        <v>66</v>
      </c>
    </row>
    <row r="462" spans="1:53" x14ac:dyDescent="0.2">
      <c r="A462" s="325"/>
      <c r="B462" s="325"/>
      <c r="C462" s="325"/>
      <c r="D462" s="325"/>
      <c r="E462" s="325"/>
      <c r="F462" s="325"/>
      <c r="G462" s="325"/>
      <c r="H462" s="325"/>
      <c r="I462" s="325"/>
      <c r="J462" s="325"/>
      <c r="K462" s="325"/>
      <c r="L462" s="325"/>
      <c r="M462" s="338"/>
      <c r="N462" s="335" t="s">
        <v>43</v>
      </c>
      <c r="O462" s="336"/>
      <c r="P462" s="336"/>
      <c r="Q462" s="336"/>
      <c r="R462" s="336"/>
      <c r="S462" s="336"/>
      <c r="T462" s="337"/>
      <c r="U462" s="43" t="s">
        <v>42</v>
      </c>
      <c r="V462" s="44">
        <f>IFERROR(V459/H459,"0")+IFERROR(V460/H460,"0")+IFERROR(V461/H461,"0")</f>
        <v>0</v>
      </c>
      <c r="W462" s="44">
        <f>IFERROR(W459/H459,"0")+IFERROR(W460/H460,"0")+IFERROR(W461/H461,"0")</f>
        <v>0</v>
      </c>
      <c r="X462" s="44">
        <f>IFERROR(IF(X459="",0,X459),"0")+IFERROR(IF(X460="",0,X460),"0")+IFERROR(IF(X461="",0,X461),"0")</f>
        <v>0</v>
      </c>
      <c r="Y462" s="68"/>
      <c r="Z462" s="68"/>
    </row>
    <row r="463" spans="1:53" x14ac:dyDescent="0.2">
      <c r="A463" s="325"/>
      <c r="B463" s="325"/>
      <c r="C463" s="325"/>
      <c r="D463" s="325"/>
      <c r="E463" s="325"/>
      <c r="F463" s="325"/>
      <c r="G463" s="325"/>
      <c r="H463" s="325"/>
      <c r="I463" s="325"/>
      <c r="J463" s="325"/>
      <c r="K463" s="325"/>
      <c r="L463" s="325"/>
      <c r="M463" s="338"/>
      <c r="N463" s="335" t="s">
        <v>43</v>
      </c>
      <c r="O463" s="336"/>
      <c r="P463" s="336"/>
      <c r="Q463" s="336"/>
      <c r="R463" s="336"/>
      <c r="S463" s="336"/>
      <c r="T463" s="337"/>
      <c r="U463" s="43" t="s">
        <v>0</v>
      </c>
      <c r="V463" s="44">
        <f>IFERROR(SUM(V459:V461),"0")</f>
        <v>0</v>
      </c>
      <c r="W463" s="44">
        <f>IFERROR(SUM(W459:W461),"0")</f>
        <v>0</v>
      </c>
      <c r="X463" s="43"/>
      <c r="Y463" s="68"/>
      <c r="Z463" s="68"/>
    </row>
    <row r="464" spans="1:53" ht="15" customHeight="1" x14ac:dyDescent="0.2">
      <c r="A464" s="325"/>
      <c r="B464" s="325"/>
      <c r="C464" s="325"/>
      <c r="D464" s="325"/>
      <c r="E464" s="325"/>
      <c r="F464" s="325"/>
      <c r="G464" s="325"/>
      <c r="H464" s="325"/>
      <c r="I464" s="325"/>
      <c r="J464" s="325"/>
      <c r="K464" s="325"/>
      <c r="L464" s="325"/>
      <c r="M464" s="326"/>
      <c r="N464" s="322" t="s">
        <v>36</v>
      </c>
      <c r="O464" s="323"/>
      <c r="P464" s="323"/>
      <c r="Q464" s="323"/>
      <c r="R464" s="323"/>
      <c r="S464" s="323"/>
      <c r="T464" s="324"/>
      <c r="U464" s="43" t="s">
        <v>0</v>
      </c>
      <c r="V464" s="4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0</v>
      </c>
      <c r="W464" s="4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0</v>
      </c>
      <c r="X464" s="43"/>
      <c r="Y464" s="68"/>
      <c r="Z464" s="68"/>
    </row>
    <row r="465" spans="1:29" x14ac:dyDescent="0.2">
      <c r="A465" s="325"/>
      <c r="B465" s="325"/>
      <c r="C465" s="325"/>
      <c r="D465" s="325"/>
      <c r="E465" s="325"/>
      <c r="F465" s="325"/>
      <c r="G465" s="325"/>
      <c r="H465" s="325"/>
      <c r="I465" s="325"/>
      <c r="J465" s="325"/>
      <c r="K465" s="325"/>
      <c r="L465" s="325"/>
      <c r="M465" s="326"/>
      <c r="N465" s="322" t="s">
        <v>37</v>
      </c>
      <c r="O465" s="323"/>
      <c r="P465" s="323"/>
      <c r="Q465" s="323"/>
      <c r="R465" s="323"/>
      <c r="S465" s="323"/>
      <c r="T465" s="324"/>
      <c r="U465" s="43" t="s">
        <v>0</v>
      </c>
      <c r="V465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0</v>
      </c>
      <c r="W465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0</v>
      </c>
      <c r="X465" s="43"/>
      <c r="Y465" s="68"/>
      <c r="Z465" s="68"/>
    </row>
    <row r="466" spans="1:29" x14ac:dyDescent="0.2">
      <c r="A466" s="325"/>
      <c r="B466" s="325"/>
      <c r="C466" s="325"/>
      <c r="D466" s="325"/>
      <c r="E466" s="325"/>
      <c r="F466" s="325"/>
      <c r="G466" s="325"/>
      <c r="H466" s="325"/>
      <c r="I466" s="325"/>
      <c r="J466" s="325"/>
      <c r="K466" s="325"/>
      <c r="L466" s="325"/>
      <c r="M466" s="326"/>
      <c r="N466" s="322" t="s">
        <v>38</v>
      </c>
      <c r="O466" s="323"/>
      <c r="P466" s="323"/>
      <c r="Q466" s="323"/>
      <c r="R466" s="323"/>
      <c r="S466" s="323"/>
      <c r="T466" s="324"/>
      <c r="U466" s="43" t="s">
        <v>23</v>
      </c>
      <c r="V46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0</v>
      </c>
      <c r="W46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0</v>
      </c>
      <c r="X466" s="43"/>
      <c r="Y466" s="68"/>
      <c r="Z466" s="68"/>
    </row>
    <row r="467" spans="1:29" x14ac:dyDescent="0.2">
      <c r="A467" s="325"/>
      <c r="B467" s="325"/>
      <c r="C467" s="325"/>
      <c r="D467" s="325"/>
      <c r="E467" s="325"/>
      <c r="F467" s="325"/>
      <c r="G467" s="325"/>
      <c r="H467" s="325"/>
      <c r="I467" s="325"/>
      <c r="J467" s="325"/>
      <c r="K467" s="325"/>
      <c r="L467" s="325"/>
      <c r="M467" s="326"/>
      <c r="N467" s="322" t="s">
        <v>39</v>
      </c>
      <c r="O467" s="323"/>
      <c r="P467" s="323"/>
      <c r="Q467" s="323"/>
      <c r="R467" s="323"/>
      <c r="S467" s="323"/>
      <c r="T467" s="324"/>
      <c r="U467" s="43" t="s">
        <v>0</v>
      </c>
      <c r="V467" s="44">
        <f>GrossWeightTotal+PalletQtyTotal*25</f>
        <v>0</v>
      </c>
      <c r="W467" s="44">
        <f>GrossWeightTotalR+PalletQtyTotalR*25</f>
        <v>0</v>
      </c>
      <c r="X467" s="43"/>
      <c r="Y467" s="68"/>
      <c r="Z467" s="68"/>
    </row>
    <row r="468" spans="1:29" x14ac:dyDescent="0.2">
      <c r="A468" s="325"/>
      <c r="B468" s="325"/>
      <c r="C468" s="325"/>
      <c r="D468" s="325"/>
      <c r="E468" s="325"/>
      <c r="F468" s="325"/>
      <c r="G468" s="325"/>
      <c r="H468" s="325"/>
      <c r="I468" s="325"/>
      <c r="J468" s="325"/>
      <c r="K468" s="325"/>
      <c r="L468" s="325"/>
      <c r="M468" s="326"/>
      <c r="N468" s="322" t="s">
        <v>40</v>
      </c>
      <c r="O468" s="323"/>
      <c r="P468" s="323"/>
      <c r="Q468" s="323"/>
      <c r="R468" s="323"/>
      <c r="S468" s="323"/>
      <c r="T468" s="324"/>
      <c r="U468" s="43" t="s">
        <v>23</v>
      </c>
      <c r="V468" s="4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0</v>
      </c>
      <c r="W468" s="4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0</v>
      </c>
      <c r="X468" s="43"/>
      <c r="Y468" s="68"/>
      <c r="Z468" s="68"/>
    </row>
    <row r="469" spans="1:29" ht="14.25" x14ac:dyDescent="0.2">
      <c r="A469" s="325"/>
      <c r="B469" s="325"/>
      <c r="C469" s="325"/>
      <c r="D469" s="325"/>
      <c r="E469" s="325"/>
      <c r="F469" s="325"/>
      <c r="G469" s="325"/>
      <c r="H469" s="325"/>
      <c r="I469" s="325"/>
      <c r="J469" s="325"/>
      <c r="K469" s="325"/>
      <c r="L469" s="325"/>
      <c r="M469" s="326"/>
      <c r="N469" s="322" t="s">
        <v>41</v>
      </c>
      <c r="O469" s="323"/>
      <c r="P469" s="323"/>
      <c r="Q469" s="323"/>
      <c r="R469" s="323"/>
      <c r="S469" s="323"/>
      <c r="T469" s="324"/>
      <c r="U469" s="46" t="s">
        <v>54</v>
      </c>
      <c r="V469" s="43"/>
      <c r="W469" s="43"/>
      <c r="X469" s="43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0</v>
      </c>
      <c r="Y469" s="68"/>
      <c r="Z469" s="68"/>
    </row>
    <row r="470" spans="1:29" ht="13.5" thickBot="1" x14ac:dyDescent="0.25"/>
    <row r="471" spans="1:29" ht="27" thickTop="1" thickBot="1" x14ac:dyDescent="0.25">
      <c r="A471" s="47" t="s">
        <v>9</v>
      </c>
      <c r="B471" s="72" t="s">
        <v>75</v>
      </c>
      <c r="C471" s="319" t="s">
        <v>109</v>
      </c>
      <c r="D471" s="319" t="s">
        <v>109</v>
      </c>
      <c r="E471" s="319" t="s">
        <v>109</v>
      </c>
      <c r="F471" s="319" t="s">
        <v>109</v>
      </c>
      <c r="G471" s="319" t="s">
        <v>256</v>
      </c>
      <c r="H471" s="319" t="s">
        <v>256</v>
      </c>
      <c r="I471" s="319" t="s">
        <v>256</v>
      </c>
      <c r="J471" s="319" t="s">
        <v>256</v>
      </c>
      <c r="K471" s="327"/>
      <c r="L471" s="319" t="s">
        <v>256</v>
      </c>
      <c r="M471" s="319" t="s">
        <v>256</v>
      </c>
      <c r="N471" s="319" t="s">
        <v>256</v>
      </c>
      <c r="O471" s="319" t="s">
        <v>460</v>
      </c>
      <c r="P471" s="319" t="s">
        <v>460</v>
      </c>
      <c r="Q471" s="319" t="s">
        <v>510</v>
      </c>
      <c r="R471" s="319" t="s">
        <v>510</v>
      </c>
      <c r="S471" s="72" t="s">
        <v>590</v>
      </c>
      <c r="T471" s="72" t="s">
        <v>635</v>
      </c>
      <c r="U471" s="1"/>
      <c r="Z471" s="61"/>
      <c r="AC471" s="1"/>
    </row>
    <row r="472" spans="1:29" ht="14.25" customHeight="1" thickTop="1" x14ac:dyDescent="0.2">
      <c r="A472" s="320" t="s">
        <v>10</v>
      </c>
      <c r="B472" s="319" t="s">
        <v>75</v>
      </c>
      <c r="C472" s="319" t="s">
        <v>110</v>
      </c>
      <c r="D472" s="319" t="s">
        <v>118</v>
      </c>
      <c r="E472" s="319" t="s">
        <v>109</v>
      </c>
      <c r="F472" s="319" t="s">
        <v>248</v>
      </c>
      <c r="G472" s="319" t="s">
        <v>257</v>
      </c>
      <c r="H472" s="319" t="s">
        <v>264</v>
      </c>
      <c r="I472" s="319" t="s">
        <v>284</v>
      </c>
      <c r="J472" s="319" t="s">
        <v>350</v>
      </c>
      <c r="K472" s="1"/>
      <c r="L472" s="319" t="s">
        <v>353</v>
      </c>
      <c r="M472" s="319" t="s">
        <v>433</v>
      </c>
      <c r="N472" s="319" t="s">
        <v>451</v>
      </c>
      <c r="O472" s="319" t="s">
        <v>461</v>
      </c>
      <c r="P472" s="319" t="s">
        <v>487</v>
      </c>
      <c r="Q472" s="319" t="s">
        <v>511</v>
      </c>
      <c r="R472" s="319" t="s">
        <v>567</v>
      </c>
      <c r="S472" s="319" t="s">
        <v>590</v>
      </c>
      <c r="T472" s="319" t="s">
        <v>636</v>
      </c>
      <c r="U472" s="1"/>
      <c r="Z472" s="61"/>
      <c r="AC472" s="1"/>
    </row>
    <row r="473" spans="1:29" ht="13.5" thickBot="1" x14ac:dyDescent="0.25">
      <c r="A473" s="321"/>
      <c r="B473" s="319"/>
      <c r="C473" s="319"/>
      <c r="D473" s="319"/>
      <c r="E473" s="319"/>
      <c r="F473" s="319"/>
      <c r="G473" s="319"/>
      <c r="H473" s="319"/>
      <c r="I473" s="319"/>
      <c r="J473" s="319"/>
      <c r="K473" s="1"/>
      <c r="L473" s="319"/>
      <c r="M473" s="319"/>
      <c r="N473" s="319"/>
      <c r="O473" s="319"/>
      <c r="P473" s="319"/>
      <c r="Q473" s="319"/>
      <c r="R473" s="319"/>
      <c r="S473" s="319"/>
      <c r="T473" s="319"/>
      <c r="U473" s="1"/>
      <c r="Z473" s="61"/>
      <c r="AC473" s="1"/>
    </row>
    <row r="474" spans="1:29" ht="18" thickTop="1" thickBot="1" x14ac:dyDescent="0.25">
      <c r="A474" s="47" t="s">
        <v>13</v>
      </c>
      <c r="B474" s="53">
        <f>IFERROR(W22*1,"0")+IFERROR(W26*1,"0")+IFERROR(W27*1,"0")+IFERROR(W28*1,"0")+IFERROR(W29*1,"0")+IFERROR(W30*1,"0")+IFERROR(W31*1,"0")+IFERROR(W32*1,"0")+IFERROR(W36*1,"0")+IFERROR(W40*1,"0")+IFERROR(W44*1,"0")</f>
        <v>0</v>
      </c>
      <c r="C474" s="53">
        <f>IFERROR(W50*1,"0")+IFERROR(W51*1,"0")</f>
        <v>0</v>
      </c>
      <c r="D474" s="53">
        <f>IFERROR(W56*1,"0")+IFERROR(W57*1,"0")+IFERROR(W58*1,"0")+IFERROR(W59*1,"0")</f>
        <v>0</v>
      </c>
      <c r="E47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0</v>
      </c>
      <c r="F474" s="53">
        <f>IFERROR(W127*1,"0")+IFERROR(W128*1,"0")+IFERROR(W129*1,"0")</f>
        <v>0</v>
      </c>
      <c r="G474" s="53">
        <f>IFERROR(W135*1,"0")+IFERROR(W136*1,"0")+IFERROR(W137*1,"0")</f>
        <v>0</v>
      </c>
      <c r="H474" s="53">
        <f>IFERROR(W142*1,"0")+IFERROR(W143*1,"0")+IFERROR(W144*1,"0")+IFERROR(W145*1,"0")+IFERROR(W146*1,"0")+IFERROR(W147*1,"0")+IFERROR(W148*1,"0")+IFERROR(W149*1,"0")+IFERROR(W150*1,"0")</f>
        <v>0</v>
      </c>
      <c r="I474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0</v>
      </c>
      <c r="J474" s="53">
        <f>IFERROR(W200*1,"0")</f>
        <v>0</v>
      </c>
      <c r="K474" s="1"/>
      <c r="L474" s="53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0</v>
      </c>
      <c r="M474" s="53">
        <f>IFERROR(W264*1,"0")+IFERROR(W265*1,"0")+IFERROR(W266*1,"0")+IFERROR(W267*1,"0")+IFERROR(W268*1,"0")+IFERROR(W269*1,"0")+IFERROR(W270*1,"0")+IFERROR(W274*1,"0")+IFERROR(W275*1,"0")</f>
        <v>0</v>
      </c>
      <c r="N474" s="53">
        <f>IFERROR(W280*1,"0")+IFERROR(W284*1,"0")+IFERROR(W288*1,"0")+IFERROR(W292*1,"0")</f>
        <v>0</v>
      </c>
      <c r="O474" s="53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0</v>
      </c>
      <c r="P474" s="53">
        <f>IFERROR(W324*1,"0")+IFERROR(W325*1,"0")+IFERROR(W326*1,"0")+IFERROR(W327*1,"0")+IFERROR(W331*1,"0")+IFERROR(W332*1,"0")+IFERROR(W336*1,"0")+IFERROR(W337*1,"0")+IFERROR(W338*1,"0")+IFERROR(W339*1,"0")+IFERROR(W343*1,"0")</f>
        <v>0</v>
      </c>
      <c r="Q474" s="53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0</v>
      </c>
      <c r="R474" s="53">
        <f>IFERROR(W389*1,"0")+IFERROR(W390*1,"0")+IFERROR(W394*1,"0")+IFERROR(W395*1,"0")+IFERROR(W396*1,"0")+IFERROR(W397*1,"0")+IFERROR(W398*1,"0")+IFERROR(W399*1,"0")+IFERROR(W400*1,"0")+IFERROR(W404*1,"0")</f>
        <v>0</v>
      </c>
      <c r="S474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0</v>
      </c>
      <c r="T474" s="53">
        <f>IFERROR(W444*1,"0")+IFERROR(W445*1,"0")+IFERROR(W449*1,"0")+IFERROR(W450*1,"0")+IFERROR(W454*1,"0")+IFERROR(W455*1,"0")+IFERROR(W459*1,"0")+IFERROR(W460*1,"0")+IFERROR(W461*1,"0")</f>
        <v>0</v>
      </c>
      <c r="U474" s="1"/>
      <c r="Z474" s="61"/>
      <c r="AC474" s="1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44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D129:E129"/>
    <mergeCell ref="N129:R129"/>
    <mergeCell ref="N130:T130"/>
    <mergeCell ref="A130:M131"/>
    <mergeCell ref="N131:T131"/>
    <mergeCell ref="A132:X132"/>
    <mergeCell ref="A133:X133"/>
    <mergeCell ref="A134:X134"/>
    <mergeCell ref="D135:E135"/>
    <mergeCell ref="N135:R135"/>
    <mergeCell ref="D136:E136"/>
    <mergeCell ref="N136:R136"/>
    <mergeCell ref="D137:E137"/>
    <mergeCell ref="N137:R137"/>
    <mergeCell ref="N138:T138"/>
    <mergeCell ref="A138:M139"/>
    <mergeCell ref="N139:T139"/>
    <mergeCell ref="A140:X140"/>
    <mergeCell ref="A141:X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N189:T189"/>
    <mergeCell ref="A189:M190"/>
    <mergeCell ref="N190:T190"/>
    <mergeCell ref="A191:X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A198:X198"/>
    <mergeCell ref="A199:X199"/>
    <mergeCell ref="D200:E200"/>
    <mergeCell ref="N200:R200"/>
    <mergeCell ref="N201:T201"/>
    <mergeCell ref="A201:M202"/>
    <mergeCell ref="N202:T202"/>
    <mergeCell ref="A203:X203"/>
    <mergeCell ref="A204:X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N220:T220"/>
    <mergeCell ref="A220:M221"/>
    <mergeCell ref="N221:T221"/>
    <mergeCell ref="A222:X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N230:T230"/>
    <mergeCell ref="A230:M231"/>
    <mergeCell ref="N231:T231"/>
    <mergeCell ref="A232:X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N254:T254"/>
    <mergeCell ref="A254:M255"/>
    <mergeCell ref="N255:T255"/>
    <mergeCell ref="A256:X256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A262:X262"/>
    <mergeCell ref="A263:X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N271:T271"/>
    <mergeCell ref="A271:M272"/>
    <mergeCell ref="N272:T272"/>
    <mergeCell ref="A273:X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N285:T285"/>
    <mergeCell ref="A285:M286"/>
    <mergeCell ref="N286:T286"/>
    <mergeCell ref="A287:X287"/>
    <mergeCell ref="D288:E288"/>
    <mergeCell ref="N288:R288"/>
    <mergeCell ref="N289:T289"/>
    <mergeCell ref="A289:M290"/>
    <mergeCell ref="N290:T290"/>
    <mergeCell ref="A291:X291"/>
    <mergeCell ref="D292:E292"/>
    <mergeCell ref="N292:R292"/>
    <mergeCell ref="N293:T293"/>
    <mergeCell ref="A293:M294"/>
    <mergeCell ref="N294:T294"/>
    <mergeCell ref="A295:X295"/>
    <mergeCell ref="A296:X296"/>
    <mergeCell ref="A297:X297"/>
    <mergeCell ref="D298:E298"/>
    <mergeCell ref="N298:R298"/>
    <mergeCell ref="D299:E299"/>
    <mergeCell ref="N299:R299"/>
    <mergeCell ref="D300:E300"/>
    <mergeCell ref="N300:R30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D310:E310"/>
    <mergeCell ref="N310:R310"/>
    <mergeCell ref="D311:E311"/>
    <mergeCell ref="N311:R311"/>
    <mergeCell ref="N312:T312"/>
    <mergeCell ref="A312:M313"/>
    <mergeCell ref="N313:T313"/>
    <mergeCell ref="A314:X314"/>
    <mergeCell ref="D315:E315"/>
    <mergeCell ref="N315:R315"/>
    <mergeCell ref="N316:T316"/>
    <mergeCell ref="A316:M317"/>
    <mergeCell ref="N317:T317"/>
    <mergeCell ref="A318:X318"/>
    <mergeCell ref="D319:E319"/>
    <mergeCell ref="N319:R319"/>
    <mergeCell ref="N320:T320"/>
    <mergeCell ref="A320:M321"/>
    <mergeCell ref="N321:T321"/>
    <mergeCell ref="A322:X322"/>
    <mergeCell ref="A323:X323"/>
    <mergeCell ref="D324:E324"/>
    <mergeCell ref="N324:R324"/>
    <mergeCell ref="D325:E325"/>
    <mergeCell ref="N325:R325"/>
    <mergeCell ref="D326:E326"/>
    <mergeCell ref="N326:R326"/>
    <mergeCell ref="D327:E327"/>
    <mergeCell ref="N327:R327"/>
    <mergeCell ref="N328:T328"/>
    <mergeCell ref="A328:M329"/>
    <mergeCell ref="N329:T329"/>
    <mergeCell ref="A330:X330"/>
    <mergeCell ref="D331:E331"/>
    <mergeCell ref="N331:R331"/>
    <mergeCell ref="D332:E332"/>
    <mergeCell ref="N332:R332"/>
    <mergeCell ref="N333:T333"/>
    <mergeCell ref="A333:M334"/>
    <mergeCell ref="N334:T334"/>
    <mergeCell ref="A335:X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N344:T344"/>
    <mergeCell ref="A344:M345"/>
    <mergeCell ref="N345:T345"/>
    <mergeCell ref="A346:X346"/>
    <mergeCell ref="A347:X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N367:T367"/>
    <mergeCell ref="A367:M368"/>
    <mergeCell ref="N368:T368"/>
    <mergeCell ref="A369:X369"/>
    <mergeCell ref="D370:E370"/>
    <mergeCell ref="N370:R370"/>
    <mergeCell ref="D371:E371"/>
    <mergeCell ref="N371:R371"/>
    <mergeCell ref="D372:E372"/>
    <mergeCell ref="N372:R372"/>
    <mergeCell ref="D373:E373"/>
    <mergeCell ref="N373:R373"/>
    <mergeCell ref="N374:T374"/>
    <mergeCell ref="A374:M375"/>
    <mergeCell ref="N375:T375"/>
    <mergeCell ref="A376:X376"/>
    <mergeCell ref="D377:E377"/>
    <mergeCell ref="N377:R377"/>
    <mergeCell ref="N378:T378"/>
    <mergeCell ref="A378:M379"/>
    <mergeCell ref="N379:T379"/>
    <mergeCell ref="A380:X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N385:T385"/>
    <mergeCell ref="A385:M386"/>
    <mergeCell ref="N386:T386"/>
    <mergeCell ref="A387:X387"/>
    <mergeCell ref="A388:X388"/>
    <mergeCell ref="D389:E389"/>
    <mergeCell ref="N389:R389"/>
    <mergeCell ref="D390:E390"/>
    <mergeCell ref="N390:R390"/>
    <mergeCell ref="N391:T391"/>
    <mergeCell ref="A391:M392"/>
    <mergeCell ref="N392:T392"/>
    <mergeCell ref="A393:X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N405:T405"/>
    <mergeCell ref="A405:M406"/>
    <mergeCell ref="N406:T406"/>
    <mergeCell ref="A407:X407"/>
    <mergeCell ref="A408:X408"/>
    <mergeCell ref="A409:X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N419:T419"/>
    <mergeCell ref="A419:M420"/>
    <mergeCell ref="N420:T420"/>
    <mergeCell ref="A421:X421"/>
    <mergeCell ref="D422:E422"/>
    <mergeCell ref="N422:R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N433:T433"/>
    <mergeCell ref="A433:M434"/>
    <mergeCell ref="N434:T434"/>
    <mergeCell ref="A435:X435"/>
    <mergeCell ref="D436:E436"/>
    <mergeCell ref="N436:R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A442:X442"/>
    <mergeCell ref="A443:X443"/>
    <mergeCell ref="D444:E444"/>
    <mergeCell ref="N444:R444"/>
    <mergeCell ref="D445:E445"/>
    <mergeCell ref="N445:R445"/>
    <mergeCell ref="N446:T446"/>
    <mergeCell ref="A446:M447"/>
    <mergeCell ref="N447:T447"/>
    <mergeCell ref="A448:X448"/>
    <mergeCell ref="D449:E449"/>
    <mergeCell ref="N449:R449"/>
    <mergeCell ref="D450:E450"/>
    <mergeCell ref="N450:R450"/>
    <mergeCell ref="N451:T451"/>
    <mergeCell ref="A451:M452"/>
    <mergeCell ref="N452:T452"/>
    <mergeCell ref="A453:X453"/>
    <mergeCell ref="D454:E454"/>
    <mergeCell ref="N454:R454"/>
    <mergeCell ref="D455:E455"/>
    <mergeCell ref="N455:R455"/>
    <mergeCell ref="N456:T456"/>
    <mergeCell ref="A456:M457"/>
    <mergeCell ref="N457:T457"/>
    <mergeCell ref="A458:X458"/>
    <mergeCell ref="D459:E459"/>
    <mergeCell ref="N459:R459"/>
    <mergeCell ref="D460:E460"/>
    <mergeCell ref="N460:R460"/>
    <mergeCell ref="D461:E461"/>
    <mergeCell ref="N461:R461"/>
    <mergeCell ref="N462:T462"/>
    <mergeCell ref="A462:M463"/>
    <mergeCell ref="N463:T463"/>
    <mergeCell ref="N464:T464"/>
    <mergeCell ref="A464:M469"/>
    <mergeCell ref="N465:T465"/>
    <mergeCell ref="N466:T466"/>
    <mergeCell ref="N467:T467"/>
    <mergeCell ref="N468:T468"/>
    <mergeCell ref="N469:T469"/>
    <mergeCell ref="C471:F471"/>
    <mergeCell ref="G471:N471"/>
    <mergeCell ref="O471:P471"/>
    <mergeCell ref="Q471:R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T472:T473"/>
    <mergeCell ref="J472:J473"/>
    <mergeCell ref="L472:L473"/>
    <mergeCell ref="M472:M473"/>
    <mergeCell ref="N472:N473"/>
    <mergeCell ref="O472:O473"/>
    <mergeCell ref="P472:P473"/>
    <mergeCell ref="Q472:Q473"/>
    <mergeCell ref="R472:R473"/>
    <mergeCell ref="S472:S473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9"/>
    </row>
    <row r="3" spans="2:8" x14ac:dyDescent="0.2">
      <c r="B3" s="54" t="s">
        <v>664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666</v>
      </c>
      <c r="C6" s="54" t="s">
        <v>667</v>
      </c>
      <c r="D6" s="54" t="s">
        <v>668</v>
      </c>
      <c r="E6" s="54" t="s">
        <v>48</v>
      </c>
    </row>
    <row r="7" spans="2:8" x14ac:dyDescent="0.2">
      <c r="B7" s="54" t="s">
        <v>669</v>
      </c>
      <c r="C7" s="54" t="s">
        <v>670</v>
      </c>
      <c r="D7" s="54" t="s">
        <v>671</v>
      </c>
      <c r="E7" s="54" t="s">
        <v>48</v>
      </c>
    </row>
    <row r="8" spans="2:8" x14ac:dyDescent="0.2">
      <c r="B8" s="54" t="s">
        <v>672</v>
      </c>
      <c r="C8" s="54" t="s">
        <v>673</v>
      </c>
      <c r="D8" s="54" t="s">
        <v>674</v>
      </c>
      <c r="E8" s="54" t="s">
        <v>48</v>
      </c>
    </row>
    <row r="10" spans="2:8" x14ac:dyDescent="0.2">
      <c r="B10" s="54" t="s">
        <v>675</v>
      </c>
      <c r="C10" s="54" t="s">
        <v>667</v>
      </c>
      <c r="D10" s="54" t="s">
        <v>48</v>
      </c>
      <c r="E10" s="54" t="s">
        <v>48</v>
      </c>
    </row>
    <row r="12" spans="2:8" x14ac:dyDescent="0.2">
      <c r="B12" s="54" t="s">
        <v>676</v>
      </c>
      <c r="C12" s="54" t="s">
        <v>670</v>
      </c>
      <c r="D12" s="54" t="s">
        <v>48</v>
      </c>
      <c r="E12" s="54" t="s">
        <v>48</v>
      </c>
    </row>
    <row r="14" spans="2:8" x14ac:dyDescent="0.2">
      <c r="B14" s="54" t="s">
        <v>677</v>
      </c>
      <c r="C14" s="54" t="s">
        <v>673</v>
      </c>
      <c r="D14" s="54" t="s">
        <v>48</v>
      </c>
      <c r="E14" s="54" t="s">
        <v>48</v>
      </c>
    </row>
    <row r="16" spans="2:8" x14ac:dyDescent="0.2">
      <c r="B16" s="54" t="s">
        <v>678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679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680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681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682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683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684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685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686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687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688</v>
      </c>
      <c r="C26" s="54" t="s">
        <v>48</v>
      </c>
      <c r="D26" s="54" t="s">
        <v>48</v>
      </c>
      <c r="E26" s="54" t="s">
        <v>48</v>
      </c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1030</vt:i4>
      </vt:variant>
    </vt:vector>
  </HeadingPairs>
  <TitlesOfParts>
    <vt:vector size="10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2023-12-21T07:24:28Z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